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-30" yWindow="315" windowWidth="13020" windowHeight="8280" tabRatio="605"/>
  </bookViews>
  <sheets>
    <sheet name="Расчет субсидий" sheetId="7" r:id="rId1"/>
    <sheet name="Плюсы и минусы" sheetId="8" r:id="rId2"/>
  </sheets>
  <externalReferences>
    <externalReference r:id="rId3"/>
  </externalReferences>
  <definedNames>
    <definedName name="_xlnm._FilterDatabase" localSheetId="0" hidden="1">'Расчет субсидий'!$A$1:$E$353</definedName>
    <definedName name="_xlnm.Print_Titles" localSheetId="1">'Плюсы и минусы'!$3:$4</definedName>
    <definedName name="_xlnm.Print_Titles" localSheetId="0">'Расчет субсидий'!$A:$A,'Расчет субсидий'!$3:$5</definedName>
    <definedName name="_xlnm.Print_Area" localSheetId="0">'Расчет субсидий'!$A$1:$AV$379</definedName>
  </definedNames>
  <calcPr calcId="125725"/>
</workbook>
</file>

<file path=xl/calcChain.xml><?xml version="1.0" encoding="utf-8"?>
<calcChain xmlns="http://schemas.openxmlformats.org/spreadsheetml/2006/main">
  <c r="V379" i="7"/>
  <c r="U379"/>
  <c r="T379"/>
  <c r="Q379"/>
  <c r="P379"/>
  <c r="AV378"/>
  <c r="AV58"/>
  <c r="AV59"/>
  <c r="AV60"/>
  <c r="AV61"/>
  <c r="AV63"/>
  <c r="AV64"/>
  <c r="AV65"/>
  <c r="AV66"/>
  <c r="AV67"/>
  <c r="AV68"/>
  <c r="AV69"/>
  <c r="AV70"/>
  <c r="AV71"/>
  <c r="AV72"/>
  <c r="AV73"/>
  <c r="AV74"/>
  <c r="AV76"/>
  <c r="AV77"/>
  <c r="AV78"/>
  <c r="AV79"/>
  <c r="AV80"/>
  <c r="AV82"/>
  <c r="AV83"/>
  <c r="AV84"/>
  <c r="AV85"/>
  <c r="AV86"/>
  <c r="AV87"/>
  <c r="AV88"/>
  <c r="AV89"/>
  <c r="AV91"/>
  <c r="AV92"/>
  <c r="AV93"/>
  <c r="AV94"/>
  <c r="AV95"/>
  <c r="AV96"/>
  <c r="AV97"/>
  <c r="AV98"/>
  <c r="AV99"/>
  <c r="AV101"/>
  <c r="AV102"/>
  <c r="AV103"/>
  <c r="AV104"/>
  <c r="AV105"/>
  <c r="AV106"/>
  <c r="AV107"/>
  <c r="AV108"/>
  <c r="AV109"/>
  <c r="AV110"/>
  <c r="AV111"/>
  <c r="AV112"/>
  <c r="AV113"/>
  <c r="AV115"/>
  <c r="AV116"/>
  <c r="AV117"/>
  <c r="AV118"/>
  <c r="AV119"/>
  <c r="AV120"/>
  <c r="AV121"/>
  <c r="AV122"/>
  <c r="AV123"/>
  <c r="AV124"/>
  <c r="AV125"/>
  <c r="AV126"/>
  <c r="AV127"/>
  <c r="AV128"/>
  <c r="AV129"/>
  <c r="AV131"/>
  <c r="AV132"/>
  <c r="AV133"/>
  <c r="AV134"/>
  <c r="AV135"/>
  <c r="AV136"/>
  <c r="AV137"/>
  <c r="AV139"/>
  <c r="AV140"/>
  <c r="AV141"/>
  <c r="AV142"/>
  <c r="AV143"/>
  <c r="AV144"/>
  <c r="AV145"/>
  <c r="AV146"/>
  <c r="AV148"/>
  <c r="AV149"/>
  <c r="AV150"/>
  <c r="AV151"/>
  <c r="AV152"/>
  <c r="AV153"/>
  <c r="AV155"/>
  <c r="AV156"/>
  <c r="AV157"/>
  <c r="AV158"/>
  <c r="AV159"/>
  <c r="AV160"/>
  <c r="AV161"/>
  <c r="AV162"/>
  <c r="AV163"/>
  <c r="AV164"/>
  <c r="AV165"/>
  <c r="AV166"/>
  <c r="AV168"/>
  <c r="AV169"/>
  <c r="AV170"/>
  <c r="AV171"/>
  <c r="AV172"/>
  <c r="AV173"/>
  <c r="AV174"/>
  <c r="AV175"/>
  <c r="AV176"/>
  <c r="AV177"/>
  <c r="AV178"/>
  <c r="AV179"/>
  <c r="AV180"/>
  <c r="AV182"/>
  <c r="AV183"/>
  <c r="AV184"/>
  <c r="AV185"/>
  <c r="AV186"/>
  <c r="AV187"/>
  <c r="AV189"/>
  <c r="AV190"/>
  <c r="AV191"/>
  <c r="AV192"/>
  <c r="AV193"/>
  <c r="AV194"/>
  <c r="AV195"/>
  <c r="AV196"/>
  <c r="AV197"/>
  <c r="AV198"/>
  <c r="AV199"/>
  <c r="AV200"/>
  <c r="AV201"/>
  <c r="AV203"/>
  <c r="AV204"/>
  <c r="AV205"/>
  <c r="AV206"/>
  <c r="AV207"/>
  <c r="AV208"/>
  <c r="AV209"/>
  <c r="AV210"/>
  <c r="AV211"/>
  <c r="AV212"/>
  <c r="AV213"/>
  <c r="AV214"/>
  <c r="AV216"/>
  <c r="AV217"/>
  <c r="AV218"/>
  <c r="AV219"/>
  <c r="AV220"/>
  <c r="AV221"/>
  <c r="AV222"/>
  <c r="AV223"/>
  <c r="AV224"/>
  <c r="AV225"/>
  <c r="AV226"/>
  <c r="AV227"/>
  <c r="AV228"/>
  <c r="AV230"/>
  <c r="AV231"/>
  <c r="AV232"/>
  <c r="AV233"/>
  <c r="AV234"/>
  <c r="AV235"/>
  <c r="AV236"/>
  <c r="AV237"/>
  <c r="AV238"/>
  <c r="AV240"/>
  <c r="AV241"/>
  <c r="AV242"/>
  <c r="AV243"/>
  <c r="AV244"/>
  <c r="AV245"/>
  <c r="AV246"/>
  <c r="AV247"/>
  <c r="AV249"/>
  <c r="AV250"/>
  <c r="AV251"/>
  <c r="AV252"/>
  <c r="AV253"/>
  <c r="AV254"/>
  <c r="AV255"/>
  <c r="AV256"/>
  <c r="AV257"/>
  <c r="AV258"/>
  <c r="AV259"/>
  <c r="AV260"/>
  <c r="AV261"/>
  <c r="AV262"/>
  <c r="AV263"/>
  <c r="AV265"/>
  <c r="AV266"/>
  <c r="AV267"/>
  <c r="AV268"/>
  <c r="AV269"/>
  <c r="AV270"/>
  <c r="AV271"/>
  <c r="AV273"/>
  <c r="AV274"/>
  <c r="AV275"/>
  <c r="AV276"/>
  <c r="AV277"/>
  <c r="AV278"/>
  <c r="AV279"/>
  <c r="AV280"/>
  <c r="AV281"/>
  <c r="AV282"/>
  <c r="AV283"/>
  <c r="AV284"/>
  <c r="AV285"/>
  <c r="AV286"/>
  <c r="AV287"/>
  <c r="AV288"/>
  <c r="AV289"/>
  <c r="AV291"/>
  <c r="AV292"/>
  <c r="AV293"/>
  <c r="AV294"/>
  <c r="AV295"/>
  <c r="AV296"/>
  <c r="AV297"/>
  <c r="AV298"/>
  <c r="AV299"/>
  <c r="AV300"/>
  <c r="AV301"/>
  <c r="AV302"/>
  <c r="AV303"/>
  <c r="AV304"/>
  <c r="AV305"/>
  <c r="AV306"/>
  <c r="AV307"/>
  <c r="AV308"/>
  <c r="AV309"/>
  <c r="AV310"/>
  <c r="AV311"/>
  <c r="AV312"/>
  <c r="AV313"/>
  <c r="AV314"/>
  <c r="AV316"/>
  <c r="AV317"/>
  <c r="AV318"/>
  <c r="AV319"/>
  <c r="AV320"/>
  <c r="AV321"/>
  <c r="AV322"/>
  <c r="AV323"/>
  <c r="AV324"/>
  <c r="AV325"/>
  <c r="AV326"/>
  <c r="AV327"/>
  <c r="AV328"/>
  <c r="AV329"/>
  <c r="AV330"/>
  <c r="AV332"/>
  <c r="AV333"/>
  <c r="AV334"/>
  <c r="AV335"/>
  <c r="AV336"/>
  <c r="AV337"/>
  <c r="AV338"/>
  <c r="AV339"/>
  <c r="AV340"/>
  <c r="AV341"/>
  <c r="AV342"/>
  <c r="AV344"/>
  <c r="AV345"/>
  <c r="AV346"/>
  <c r="AV347"/>
  <c r="AV348"/>
  <c r="AV349"/>
  <c r="AV350"/>
  <c r="AV351"/>
  <c r="AV352"/>
  <c r="AV353"/>
  <c r="AV354"/>
  <c r="AV356"/>
  <c r="AV357"/>
  <c r="AV358"/>
  <c r="AV359"/>
  <c r="AV360"/>
  <c r="AV361"/>
  <c r="AV362"/>
  <c r="AV363"/>
  <c r="AV364"/>
  <c r="AV365"/>
  <c r="AV367"/>
  <c r="AV368"/>
  <c r="AV369"/>
  <c r="AV370"/>
  <c r="AV371"/>
  <c r="AV372"/>
  <c r="AV373"/>
  <c r="AV374"/>
  <c r="AV375"/>
  <c r="AV376"/>
  <c r="AV377"/>
  <c r="AV57"/>
  <c r="T378" i="8"/>
  <c r="T377"/>
  <c r="T376"/>
  <c r="T375"/>
  <c r="T374"/>
  <c r="T373"/>
  <c r="T372"/>
  <c r="T371"/>
  <c r="T370"/>
  <c r="T369"/>
  <c r="T368"/>
  <c r="T367"/>
  <c r="T365"/>
  <c r="T364"/>
  <c r="T363"/>
  <c r="T362"/>
  <c r="T361"/>
  <c r="T360"/>
  <c r="T359"/>
  <c r="T358"/>
  <c r="T357"/>
  <c r="T356"/>
  <c r="T354"/>
  <c r="T353"/>
  <c r="T352"/>
  <c r="T351"/>
  <c r="T350"/>
  <c r="T349"/>
  <c r="T348"/>
  <c r="T347"/>
  <c r="T346"/>
  <c r="T345"/>
  <c r="T344"/>
  <c r="T342"/>
  <c r="T341"/>
  <c r="T340"/>
  <c r="T339"/>
  <c r="T338"/>
  <c r="T337"/>
  <c r="T336"/>
  <c r="T335"/>
  <c r="T334"/>
  <c r="T333"/>
  <c r="T332"/>
  <c r="T330"/>
  <c r="T329"/>
  <c r="T328"/>
  <c r="T327"/>
  <c r="T326"/>
  <c r="T325"/>
  <c r="T324"/>
  <c r="T323"/>
  <c r="T322"/>
  <c r="T321"/>
  <c r="T320"/>
  <c r="T319"/>
  <c r="T318"/>
  <c r="T317"/>
  <c r="T316"/>
  <c r="T314"/>
  <c r="T313"/>
  <c r="T312"/>
  <c r="T311"/>
  <c r="T310"/>
  <c r="T309"/>
  <c r="T308"/>
  <c r="T307"/>
  <c r="T306"/>
  <c r="T305"/>
  <c r="T304"/>
  <c r="T303"/>
  <c r="T302"/>
  <c r="T301"/>
  <c r="T300"/>
  <c r="T299"/>
  <c r="T298"/>
  <c r="T297"/>
  <c r="T296"/>
  <c r="T295"/>
  <c r="T294"/>
  <c r="T293"/>
  <c r="T292"/>
  <c r="T291"/>
  <c r="T289"/>
  <c r="T288"/>
  <c r="T287"/>
  <c r="T286"/>
  <c r="T285"/>
  <c r="T284"/>
  <c r="T283"/>
  <c r="T282"/>
  <c r="T281"/>
  <c r="T280"/>
  <c r="T279"/>
  <c r="T278"/>
  <c r="T277"/>
  <c r="T276"/>
  <c r="T275"/>
  <c r="T274"/>
  <c r="T273"/>
  <c r="T271"/>
  <c r="T270"/>
  <c r="T269"/>
  <c r="T268"/>
  <c r="T267"/>
  <c r="T266"/>
  <c r="T265"/>
  <c r="T263"/>
  <c r="T262"/>
  <c r="T261"/>
  <c r="T260"/>
  <c r="T259"/>
  <c r="T258"/>
  <c r="T257"/>
  <c r="T256"/>
  <c r="T255"/>
  <c r="T254"/>
  <c r="T253"/>
  <c r="T252"/>
  <c r="T251"/>
  <c r="T250"/>
  <c r="T249"/>
  <c r="T247"/>
  <c r="T246"/>
  <c r="T245"/>
  <c r="T244"/>
  <c r="T243"/>
  <c r="T242"/>
  <c r="T241"/>
  <c r="T240"/>
  <c r="T238"/>
  <c r="T237"/>
  <c r="T236"/>
  <c r="T235"/>
  <c r="T234"/>
  <c r="T233"/>
  <c r="T232"/>
  <c r="T231"/>
  <c r="T230"/>
  <c r="T228"/>
  <c r="T227"/>
  <c r="T226"/>
  <c r="T225"/>
  <c r="T224"/>
  <c r="T223"/>
  <c r="T222"/>
  <c r="T221"/>
  <c r="T220"/>
  <c r="T219"/>
  <c r="T218"/>
  <c r="T217"/>
  <c r="T216"/>
  <c r="T214"/>
  <c r="T213"/>
  <c r="T212"/>
  <c r="T211"/>
  <c r="T210"/>
  <c r="T209"/>
  <c r="T208"/>
  <c r="T207"/>
  <c r="T206"/>
  <c r="T205"/>
  <c r="T204"/>
  <c r="T203"/>
  <c r="T201"/>
  <c r="T200"/>
  <c r="T199"/>
  <c r="T198"/>
  <c r="T197"/>
  <c r="T196"/>
  <c r="T195"/>
  <c r="T194"/>
  <c r="T193"/>
  <c r="T192"/>
  <c r="T191"/>
  <c r="T190"/>
  <c r="T189"/>
  <c r="T187"/>
  <c r="T186"/>
  <c r="T185"/>
  <c r="T184"/>
  <c r="T183"/>
  <c r="T182"/>
  <c r="T180"/>
  <c r="T179"/>
  <c r="T178"/>
  <c r="T177"/>
  <c r="T176"/>
  <c r="T175"/>
  <c r="T174"/>
  <c r="T173"/>
  <c r="T172"/>
  <c r="T171"/>
  <c r="T170"/>
  <c r="T169"/>
  <c r="T168"/>
  <c r="T166"/>
  <c r="T165"/>
  <c r="T164"/>
  <c r="T163"/>
  <c r="T162"/>
  <c r="T161"/>
  <c r="T160"/>
  <c r="T159"/>
  <c r="T158"/>
  <c r="T157"/>
  <c r="T156"/>
  <c r="T155"/>
  <c r="T153"/>
  <c r="T152"/>
  <c r="T151"/>
  <c r="T150"/>
  <c r="T149"/>
  <c r="T148"/>
  <c r="T146"/>
  <c r="T145"/>
  <c r="T144"/>
  <c r="T143"/>
  <c r="T142"/>
  <c r="T141"/>
  <c r="T140"/>
  <c r="T139"/>
  <c r="T137"/>
  <c r="T136"/>
  <c r="T135"/>
  <c r="T134"/>
  <c r="T133"/>
  <c r="T132"/>
  <c r="T131"/>
  <c r="T129"/>
  <c r="T128"/>
  <c r="T127"/>
  <c r="T126"/>
  <c r="T125"/>
  <c r="T124"/>
  <c r="T123"/>
  <c r="T122"/>
  <c r="T121"/>
  <c r="T120"/>
  <c r="T119"/>
  <c r="T118"/>
  <c r="T117"/>
  <c r="T116"/>
  <c r="T115"/>
  <c r="T113"/>
  <c r="T112"/>
  <c r="T111"/>
  <c r="T110"/>
  <c r="T109"/>
  <c r="T108"/>
  <c r="T107"/>
  <c r="T106"/>
  <c r="T105"/>
  <c r="T104"/>
  <c r="T103"/>
  <c r="T102"/>
  <c r="T101"/>
  <c r="T99"/>
  <c r="T98"/>
  <c r="T97"/>
  <c r="T96"/>
  <c r="T95"/>
  <c r="T94"/>
  <c r="T93"/>
  <c r="T92"/>
  <c r="T91"/>
  <c r="T89"/>
  <c r="T88"/>
  <c r="T87"/>
  <c r="T86"/>
  <c r="T85"/>
  <c r="T84"/>
  <c r="T83"/>
  <c r="T82"/>
  <c r="T80"/>
  <c r="T79"/>
  <c r="T78"/>
  <c r="T77"/>
  <c r="T76"/>
  <c r="T74"/>
  <c r="T73"/>
  <c r="T72"/>
  <c r="T71"/>
  <c r="T70"/>
  <c r="T69"/>
  <c r="T68"/>
  <c r="T67"/>
  <c r="T66"/>
  <c r="T65"/>
  <c r="T64"/>
  <c r="T63"/>
  <c r="T61"/>
  <c r="T60"/>
  <c r="T59"/>
  <c r="T58"/>
  <c r="T57"/>
  <c r="Q378"/>
  <c r="Q377"/>
  <c r="Q376"/>
  <c r="Q375"/>
  <c r="Q374"/>
  <c r="Q373"/>
  <c r="Q372"/>
  <c r="Q371"/>
  <c r="Q370"/>
  <c r="Q369"/>
  <c r="Q368"/>
  <c r="Q367"/>
  <c r="Q365"/>
  <c r="Q364"/>
  <c r="Q363"/>
  <c r="Q362"/>
  <c r="Q361"/>
  <c r="Q360"/>
  <c r="Q359"/>
  <c r="Q358"/>
  <c r="Q357"/>
  <c r="Q356"/>
  <c r="Q354"/>
  <c r="Q353"/>
  <c r="Q352"/>
  <c r="Q351"/>
  <c r="Q350"/>
  <c r="Q349"/>
  <c r="Q348"/>
  <c r="Q347"/>
  <c r="Q346"/>
  <c r="Q345"/>
  <c r="Q344"/>
  <c r="Q342"/>
  <c r="Q341"/>
  <c r="Q340"/>
  <c r="Q339"/>
  <c r="Q338"/>
  <c r="Q337"/>
  <c r="Q336"/>
  <c r="Q335"/>
  <c r="Q334"/>
  <c r="Q333"/>
  <c r="Q332"/>
  <c r="Q330"/>
  <c r="Q329"/>
  <c r="Q328"/>
  <c r="Q327"/>
  <c r="Q326"/>
  <c r="Q325"/>
  <c r="Q324"/>
  <c r="Q323"/>
  <c r="Q322"/>
  <c r="Q321"/>
  <c r="Q320"/>
  <c r="Q319"/>
  <c r="Q318"/>
  <c r="Q317"/>
  <c r="Q316"/>
  <c r="Q314"/>
  <c r="Q313"/>
  <c r="Q312"/>
  <c r="Q311"/>
  <c r="Q310"/>
  <c r="Q309"/>
  <c r="Q308"/>
  <c r="Q307"/>
  <c r="Q306"/>
  <c r="Q305"/>
  <c r="Q304"/>
  <c r="Q303"/>
  <c r="Q302"/>
  <c r="Q301"/>
  <c r="Q300"/>
  <c r="Q299"/>
  <c r="Q298"/>
  <c r="Q297"/>
  <c r="Q296"/>
  <c r="Q295"/>
  <c r="Q294"/>
  <c r="Q293"/>
  <c r="Q292"/>
  <c r="Q291"/>
  <c r="Q289"/>
  <c r="Q288"/>
  <c r="Q287"/>
  <c r="Q286"/>
  <c r="Q285"/>
  <c r="Q284"/>
  <c r="Q283"/>
  <c r="Q282"/>
  <c r="Q281"/>
  <c r="Q280"/>
  <c r="Q279"/>
  <c r="Q278"/>
  <c r="Q277"/>
  <c r="Q276"/>
  <c r="Q275"/>
  <c r="Q274"/>
  <c r="Q273"/>
  <c r="Q271"/>
  <c r="Q270"/>
  <c r="Q269"/>
  <c r="Q268"/>
  <c r="Q267"/>
  <c r="Q266"/>
  <c r="Q265"/>
  <c r="Q263"/>
  <c r="Q262"/>
  <c r="Q261"/>
  <c r="Q260"/>
  <c r="Q259"/>
  <c r="Q258"/>
  <c r="Q257"/>
  <c r="Q256"/>
  <c r="Q255"/>
  <c r="Q254"/>
  <c r="Q253"/>
  <c r="Q252"/>
  <c r="Q251"/>
  <c r="Q250"/>
  <c r="Q249"/>
  <c r="Q247"/>
  <c r="Q246"/>
  <c r="Q245"/>
  <c r="Q244"/>
  <c r="Q243"/>
  <c r="Q242"/>
  <c r="Q241"/>
  <c r="Q240"/>
  <c r="Q238"/>
  <c r="Q237"/>
  <c r="Q236"/>
  <c r="Q235"/>
  <c r="Q234"/>
  <c r="Q233"/>
  <c r="Q232"/>
  <c r="Q231"/>
  <c r="Q230"/>
  <c r="Q228"/>
  <c r="Q227"/>
  <c r="Q226"/>
  <c r="Q225"/>
  <c r="Q224"/>
  <c r="Q223"/>
  <c r="Q222"/>
  <c r="Q221"/>
  <c r="Q220"/>
  <c r="Q219"/>
  <c r="Q218"/>
  <c r="Q217"/>
  <c r="Q216"/>
  <c r="Q214"/>
  <c r="Q213"/>
  <c r="Q212"/>
  <c r="Q211"/>
  <c r="Q210"/>
  <c r="Q209"/>
  <c r="Q208"/>
  <c r="Q207"/>
  <c r="Q206"/>
  <c r="Q205"/>
  <c r="Q204"/>
  <c r="Q203"/>
  <c r="Q201"/>
  <c r="Q200"/>
  <c r="Q199"/>
  <c r="Q198"/>
  <c r="Q197"/>
  <c r="Q196"/>
  <c r="Q195"/>
  <c r="Q194"/>
  <c r="Q193"/>
  <c r="Q192"/>
  <c r="Q191"/>
  <c r="Q190"/>
  <c r="Q189"/>
  <c r="Q187"/>
  <c r="Q186"/>
  <c r="Q185"/>
  <c r="Q184"/>
  <c r="Q183"/>
  <c r="Q182"/>
  <c r="Q180"/>
  <c r="Q179"/>
  <c r="Q178"/>
  <c r="Q177"/>
  <c r="Q176"/>
  <c r="Q175"/>
  <c r="Q174"/>
  <c r="Q173"/>
  <c r="Q172"/>
  <c r="Q171"/>
  <c r="Q170"/>
  <c r="Q169"/>
  <c r="Q168"/>
  <c r="Q166"/>
  <c r="Q165"/>
  <c r="Q164"/>
  <c r="Q163"/>
  <c r="Q162"/>
  <c r="Q161"/>
  <c r="Q160"/>
  <c r="Q159"/>
  <c r="Q158"/>
  <c r="Q157"/>
  <c r="Q156"/>
  <c r="Q155"/>
  <c r="Q153"/>
  <c r="Q152"/>
  <c r="Q151"/>
  <c r="Q150"/>
  <c r="Q149"/>
  <c r="Q148"/>
  <c r="Q146"/>
  <c r="Q145"/>
  <c r="Q144"/>
  <c r="Q143"/>
  <c r="Q142"/>
  <c r="Q141"/>
  <c r="Q140"/>
  <c r="Q139"/>
  <c r="Q137"/>
  <c r="Q136"/>
  <c r="Q135"/>
  <c r="Q134"/>
  <c r="Q133"/>
  <c r="Q132"/>
  <c r="Q131"/>
  <c r="Q129"/>
  <c r="Q128"/>
  <c r="Q127"/>
  <c r="Q126"/>
  <c r="Q125"/>
  <c r="Q124"/>
  <c r="Q123"/>
  <c r="Q122"/>
  <c r="Q121"/>
  <c r="Q120"/>
  <c r="Q119"/>
  <c r="Q118"/>
  <c r="Q117"/>
  <c r="Q116"/>
  <c r="Q115"/>
  <c r="Q113"/>
  <c r="Q112"/>
  <c r="Q111"/>
  <c r="Q110"/>
  <c r="Q109"/>
  <c r="Q108"/>
  <c r="Q107"/>
  <c r="Q106"/>
  <c r="Q105"/>
  <c r="Q104"/>
  <c r="Q103"/>
  <c r="Q102"/>
  <c r="Q101"/>
  <c r="Q99"/>
  <c r="Q98"/>
  <c r="Q97"/>
  <c r="Q96"/>
  <c r="Q95"/>
  <c r="Q94"/>
  <c r="Q93"/>
  <c r="Q92"/>
  <c r="Q91"/>
  <c r="Q89"/>
  <c r="Q88"/>
  <c r="Q87"/>
  <c r="Q86"/>
  <c r="Q85"/>
  <c r="Q84"/>
  <c r="Q83"/>
  <c r="Q82"/>
  <c r="Q80"/>
  <c r="Q79"/>
  <c r="Q78"/>
  <c r="Q77"/>
  <c r="Q76"/>
  <c r="Q74"/>
  <c r="Q73"/>
  <c r="Q72"/>
  <c r="Q71"/>
  <c r="Q70"/>
  <c r="Q69"/>
  <c r="Q68"/>
  <c r="Q67"/>
  <c r="Q66"/>
  <c r="Q65"/>
  <c r="Q64"/>
  <c r="Q63"/>
  <c r="Q61"/>
  <c r="Q60"/>
  <c r="Q59"/>
  <c r="Q58"/>
  <c r="Q57"/>
  <c r="N378"/>
  <c r="N377"/>
  <c r="N376"/>
  <c r="N375"/>
  <c r="N374"/>
  <c r="N373"/>
  <c r="N372"/>
  <c r="N371"/>
  <c r="N370"/>
  <c r="N369"/>
  <c r="N368"/>
  <c r="N367"/>
  <c r="N365"/>
  <c r="N364"/>
  <c r="N363"/>
  <c r="N362"/>
  <c r="N361"/>
  <c r="N360"/>
  <c r="N359"/>
  <c r="N358"/>
  <c r="N357"/>
  <c r="N356"/>
  <c r="N354"/>
  <c r="N353"/>
  <c r="N352"/>
  <c r="N351"/>
  <c r="N350"/>
  <c r="N349"/>
  <c r="N348"/>
  <c r="N347"/>
  <c r="N346"/>
  <c r="N345"/>
  <c r="N344"/>
  <c r="N342"/>
  <c r="N341"/>
  <c r="N340"/>
  <c r="N339"/>
  <c r="N338"/>
  <c r="N337"/>
  <c r="N336"/>
  <c r="N335"/>
  <c r="N334"/>
  <c r="N333"/>
  <c r="N332"/>
  <c r="N330"/>
  <c r="N329"/>
  <c r="N328"/>
  <c r="N327"/>
  <c r="N326"/>
  <c r="N325"/>
  <c r="N324"/>
  <c r="N323"/>
  <c r="N322"/>
  <c r="N321"/>
  <c r="N320"/>
  <c r="N319"/>
  <c r="N318"/>
  <c r="N317"/>
  <c r="N316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1"/>
  <c r="N270"/>
  <c r="N269"/>
  <c r="N268"/>
  <c r="N267"/>
  <c r="N266"/>
  <c r="N265"/>
  <c r="N263"/>
  <c r="N262"/>
  <c r="N261"/>
  <c r="N260"/>
  <c r="N259"/>
  <c r="N258"/>
  <c r="N257"/>
  <c r="N256"/>
  <c r="N255"/>
  <c r="N254"/>
  <c r="N253"/>
  <c r="N252"/>
  <c r="N251"/>
  <c r="N250"/>
  <c r="N249"/>
  <c r="N247"/>
  <c r="N246"/>
  <c r="N245"/>
  <c r="N244"/>
  <c r="N243"/>
  <c r="N242"/>
  <c r="N241"/>
  <c r="N240"/>
  <c r="N238"/>
  <c r="N237"/>
  <c r="N236"/>
  <c r="N235"/>
  <c r="N234"/>
  <c r="N233"/>
  <c r="N232"/>
  <c r="N231"/>
  <c r="N230"/>
  <c r="N228"/>
  <c r="N227"/>
  <c r="N226"/>
  <c r="N225"/>
  <c r="N224"/>
  <c r="N223"/>
  <c r="N222"/>
  <c r="N221"/>
  <c r="N220"/>
  <c r="N219"/>
  <c r="N218"/>
  <c r="N217"/>
  <c r="N216"/>
  <c r="N214"/>
  <c r="N213"/>
  <c r="N212"/>
  <c r="N211"/>
  <c r="N210"/>
  <c r="N209"/>
  <c r="N208"/>
  <c r="N207"/>
  <c r="N206"/>
  <c r="N205"/>
  <c r="N204"/>
  <c r="N203"/>
  <c r="N201"/>
  <c r="N200"/>
  <c r="N199"/>
  <c r="N198"/>
  <c r="N197"/>
  <c r="N196"/>
  <c r="N195"/>
  <c r="N194"/>
  <c r="N193"/>
  <c r="N192"/>
  <c r="N191"/>
  <c r="N190"/>
  <c r="N189"/>
  <c r="N187"/>
  <c r="N186"/>
  <c r="N185"/>
  <c r="N184"/>
  <c r="N183"/>
  <c r="N182"/>
  <c r="N180"/>
  <c r="N179"/>
  <c r="N178"/>
  <c r="N177"/>
  <c r="N176"/>
  <c r="N175"/>
  <c r="N174"/>
  <c r="N173"/>
  <c r="N172"/>
  <c r="N171"/>
  <c r="N170"/>
  <c r="N169"/>
  <c r="N168"/>
  <c r="N166"/>
  <c r="N165"/>
  <c r="N164"/>
  <c r="N163"/>
  <c r="N162"/>
  <c r="N161"/>
  <c r="N160"/>
  <c r="N159"/>
  <c r="N158"/>
  <c r="N157"/>
  <c r="N156"/>
  <c r="N155"/>
  <c r="N153"/>
  <c r="N152"/>
  <c r="N151"/>
  <c r="N150"/>
  <c r="N149"/>
  <c r="N148"/>
  <c r="N146"/>
  <c r="N145"/>
  <c r="N144"/>
  <c r="N143"/>
  <c r="N142"/>
  <c r="N141"/>
  <c r="N140"/>
  <c r="N139"/>
  <c r="N137"/>
  <c r="N136"/>
  <c r="N135"/>
  <c r="N134"/>
  <c r="N133"/>
  <c r="N132"/>
  <c r="N131"/>
  <c r="N129"/>
  <c r="N128"/>
  <c r="N127"/>
  <c r="N126"/>
  <c r="N125"/>
  <c r="N124"/>
  <c r="N123"/>
  <c r="N122"/>
  <c r="N121"/>
  <c r="N120"/>
  <c r="N119"/>
  <c r="N118"/>
  <c r="N117"/>
  <c r="N116"/>
  <c r="N115"/>
  <c r="N113"/>
  <c r="N112"/>
  <c r="N111"/>
  <c r="N110"/>
  <c r="N109"/>
  <c r="N108"/>
  <c r="N107"/>
  <c r="N106"/>
  <c r="N105"/>
  <c r="N104"/>
  <c r="N103"/>
  <c r="N102"/>
  <c r="N101"/>
  <c r="N99"/>
  <c r="N98"/>
  <c r="N97"/>
  <c r="N96"/>
  <c r="N95"/>
  <c r="N94"/>
  <c r="N93"/>
  <c r="N92"/>
  <c r="N91"/>
  <c r="N89"/>
  <c r="N88"/>
  <c r="N87"/>
  <c r="N86"/>
  <c r="N85"/>
  <c r="N84"/>
  <c r="N83"/>
  <c r="N82"/>
  <c r="N80"/>
  <c r="N79"/>
  <c r="N78"/>
  <c r="N77"/>
  <c r="N76"/>
  <c r="N74"/>
  <c r="N73"/>
  <c r="N72"/>
  <c r="N71"/>
  <c r="N70"/>
  <c r="N69"/>
  <c r="N68"/>
  <c r="N67"/>
  <c r="N66"/>
  <c r="N65"/>
  <c r="N64"/>
  <c r="N63"/>
  <c r="N61"/>
  <c r="N60"/>
  <c r="N59"/>
  <c r="N58"/>
  <c r="N57"/>
  <c r="T53"/>
  <c r="T52"/>
  <c r="T50"/>
  <c r="T49"/>
  <c r="T48"/>
  <c r="T47"/>
  <c r="T46"/>
  <c r="T45"/>
  <c r="T44"/>
  <c r="T43"/>
  <c r="T42"/>
  <c r="T41"/>
  <c r="T39"/>
  <c r="T38"/>
  <c r="T35"/>
  <c r="T34"/>
  <c r="T33"/>
  <c r="T30"/>
  <c r="T29"/>
  <c r="Q53"/>
  <c r="Q52"/>
  <c r="Q50"/>
  <c r="Q49"/>
  <c r="Q48"/>
  <c r="Q47"/>
  <c r="Q46"/>
  <c r="Q45"/>
  <c r="Q44"/>
  <c r="Q43"/>
  <c r="Q42"/>
  <c r="Q41"/>
  <c r="Q39"/>
  <c r="Q38"/>
  <c r="Q35"/>
  <c r="Q34"/>
  <c r="Q33"/>
  <c r="Q30"/>
  <c r="Q29"/>
  <c r="N53"/>
  <c r="N52"/>
  <c r="N50"/>
  <c r="N49"/>
  <c r="N48"/>
  <c r="N47"/>
  <c r="N46"/>
  <c r="N45"/>
  <c r="N44"/>
  <c r="N43"/>
  <c r="N42"/>
  <c r="N41"/>
  <c r="N39"/>
  <c r="N38"/>
  <c r="N35"/>
  <c r="N34"/>
  <c r="N33"/>
  <c r="N30"/>
  <c r="N29"/>
  <c r="N26"/>
  <c r="N25"/>
  <c r="N24"/>
  <c r="N23"/>
  <c r="N22"/>
  <c r="N21"/>
  <c r="N20"/>
  <c r="N19"/>
  <c r="N18"/>
  <c r="N16"/>
  <c r="N15"/>
  <c r="N13"/>
  <c r="N12"/>
  <c r="N11"/>
  <c r="N10"/>
  <c r="N9"/>
  <c r="N8"/>
  <c r="N7"/>
  <c r="K7"/>
  <c r="X378"/>
  <c r="X377"/>
  <c r="X376"/>
  <c r="X375"/>
  <c r="X374"/>
  <c r="X373"/>
  <c r="X372"/>
  <c r="X371"/>
  <c r="X370"/>
  <c r="X369"/>
  <c r="X368"/>
  <c r="X367"/>
  <c r="X365"/>
  <c r="X364"/>
  <c r="X363"/>
  <c r="X362"/>
  <c r="X361"/>
  <c r="X360"/>
  <c r="X359"/>
  <c r="X358"/>
  <c r="X357"/>
  <c r="X356"/>
  <c r="X354"/>
  <c r="X353"/>
  <c r="X352"/>
  <c r="X351"/>
  <c r="X350"/>
  <c r="X349"/>
  <c r="X348"/>
  <c r="X347"/>
  <c r="X346"/>
  <c r="X345"/>
  <c r="X344"/>
  <c r="X342"/>
  <c r="X341"/>
  <c r="X340"/>
  <c r="X339"/>
  <c r="X338"/>
  <c r="X337"/>
  <c r="X336"/>
  <c r="X335"/>
  <c r="X334"/>
  <c r="X333"/>
  <c r="X332"/>
  <c r="X330"/>
  <c r="X329"/>
  <c r="X328"/>
  <c r="X327"/>
  <c r="X326"/>
  <c r="X325"/>
  <c r="X324"/>
  <c r="X323"/>
  <c r="X322"/>
  <c r="X321"/>
  <c r="X320"/>
  <c r="X319"/>
  <c r="X318"/>
  <c r="X317"/>
  <c r="X316"/>
  <c r="X314"/>
  <c r="X313"/>
  <c r="X312"/>
  <c r="X311"/>
  <c r="X310"/>
  <c r="X309"/>
  <c r="X308"/>
  <c r="X307"/>
  <c r="X306"/>
  <c r="X305"/>
  <c r="X304"/>
  <c r="X303"/>
  <c r="X302"/>
  <c r="X301"/>
  <c r="X300"/>
  <c r="X299"/>
  <c r="X298"/>
  <c r="X297"/>
  <c r="X296"/>
  <c r="X295"/>
  <c r="X294"/>
  <c r="X293"/>
  <c r="X292"/>
  <c r="X291"/>
  <c r="X289"/>
  <c r="X288"/>
  <c r="X287"/>
  <c r="X286"/>
  <c r="X285"/>
  <c r="X284"/>
  <c r="X283"/>
  <c r="X282"/>
  <c r="X281"/>
  <c r="X280"/>
  <c r="X279"/>
  <c r="X278"/>
  <c r="X277"/>
  <c r="X276"/>
  <c r="X275"/>
  <c r="X274"/>
  <c r="X273"/>
  <c r="X271"/>
  <c r="X270"/>
  <c r="X269"/>
  <c r="X268"/>
  <c r="X267"/>
  <c r="X266"/>
  <c r="X265"/>
  <c r="X263"/>
  <c r="X262"/>
  <c r="X261"/>
  <c r="X260"/>
  <c r="X259"/>
  <c r="X258"/>
  <c r="X257"/>
  <c r="X256"/>
  <c r="X255"/>
  <c r="X254"/>
  <c r="X253"/>
  <c r="X252"/>
  <c r="X251"/>
  <c r="X250"/>
  <c r="X249"/>
  <c r="X247"/>
  <c r="X246"/>
  <c r="X245"/>
  <c r="X244"/>
  <c r="X243"/>
  <c r="X242"/>
  <c r="X241"/>
  <c r="X240"/>
  <c r="X238"/>
  <c r="X237"/>
  <c r="X236"/>
  <c r="X235"/>
  <c r="X234"/>
  <c r="X233"/>
  <c r="X232"/>
  <c r="X231"/>
  <c r="X230"/>
  <c r="X228"/>
  <c r="X227"/>
  <c r="X226"/>
  <c r="X225"/>
  <c r="X224"/>
  <c r="X223"/>
  <c r="X222"/>
  <c r="X221"/>
  <c r="X220"/>
  <c r="X219"/>
  <c r="X218"/>
  <c r="X217"/>
  <c r="X216"/>
  <c r="X214"/>
  <c r="X213"/>
  <c r="X212"/>
  <c r="X211"/>
  <c r="X210"/>
  <c r="X209"/>
  <c r="X208"/>
  <c r="X207"/>
  <c r="X206"/>
  <c r="X205"/>
  <c r="X204"/>
  <c r="X203"/>
  <c r="X201"/>
  <c r="X200"/>
  <c r="X199"/>
  <c r="X198"/>
  <c r="X197"/>
  <c r="X196"/>
  <c r="X195"/>
  <c r="X194"/>
  <c r="X193"/>
  <c r="X192"/>
  <c r="X191"/>
  <c r="X190"/>
  <c r="X189"/>
  <c r="X187"/>
  <c r="X186"/>
  <c r="X185"/>
  <c r="X184"/>
  <c r="X183"/>
  <c r="X182"/>
  <c r="X180"/>
  <c r="X179"/>
  <c r="X178"/>
  <c r="X177"/>
  <c r="X176"/>
  <c r="X175"/>
  <c r="X174"/>
  <c r="X173"/>
  <c r="X172"/>
  <c r="X171"/>
  <c r="X170"/>
  <c r="X169"/>
  <c r="X168"/>
  <c r="X166"/>
  <c r="X165"/>
  <c r="X164"/>
  <c r="X163"/>
  <c r="X162"/>
  <c r="X161"/>
  <c r="X160"/>
  <c r="X159"/>
  <c r="X158"/>
  <c r="X157"/>
  <c r="X156"/>
  <c r="X155"/>
  <c r="X153"/>
  <c r="X152"/>
  <c r="X151"/>
  <c r="X150"/>
  <c r="X149"/>
  <c r="X148"/>
  <c r="X146"/>
  <c r="X145"/>
  <c r="X144"/>
  <c r="X143"/>
  <c r="X142"/>
  <c r="X141"/>
  <c r="X140"/>
  <c r="X139"/>
  <c r="X137"/>
  <c r="X136"/>
  <c r="X135"/>
  <c r="X134"/>
  <c r="X133"/>
  <c r="X132"/>
  <c r="X131"/>
  <c r="X129"/>
  <c r="X128"/>
  <c r="X127"/>
  <c r="X126"/>
  <c r="X125"/>
  <c r="X124"/>
  <c r="X123"/>
  <c r="X122"/>
  <c r="X121"/>
  <c r="X120"/>
  <c r="X119"/>
  <c r="X118"/>
  <c r="X117"/>
  <c r="X116"/>
  <c r="X115"/>
  <c r="X113"/>
  <c r="X112"/>
  <c r="X111"/>
  <c r="X110"/>
  <c r="X109"/>
  <c r="X108"/>
  <c r="X107"/>
  <c r="X106"/>
  <c r="X105"/>
  <c r="X104"/>
  <c r="X103"/>
  <c r="X102"/>
  <c r="X101"/>
  <c r="X99"/>
  <c r="X98"/>
  <c r="X97"/>
  <c r="X96"/>
  <c r="X95"/>
  <c r="X94"/>
  <c r="X93"/>
  <c r="X92"/>
  <c r="X91"/>
  <c r="X89"/>
  <c r="X88"/>
  <c r="X87"/>
  <c r="X86"/>
  <c r="X85"/>
  <c r="X84"/>
  <c r="X83"/>
  <c r="X82"/>
  <c r="X80"/>
  <c r="X79"/>
  <c r="X78"/>
  <c r="X77"/>
  <c r="X76"/>
  <c r="X74"/>
  <c r="X73"/>
  <c r="X72"/>
  <c r="X71"/>
  <c r="X70"/>
  <c r="X69"/>
  <c r="X68"/>
  <c r="X67"/>
  <c r="X66"/>
  <c r="X65"/>
  <c r="X64"/>
  <c r="X63"/>
  <c r="X61"/>
  <c r="X60"/>
  <c r="X59"/>
  <c r="X58"/>
  <c r="X57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28"/>
  <c r="X26"/>
  <c r="X25"/>
  <c r="X24"/>
  <c r="X23"/>
  <c r="X22"/>
  <c r="X21"/>
  <c r="X20"/>
  <c r="X19"/>
  <c r="X18"/>
  <c r="X8"/>
  <c r="X9"/>
  <c r="X10"/>
  <c r="X11"/>
  <c r="X12"/>
  <c r="X13"/>
  <c r="X14"/>
  <c r="X15"/>
  <c r="X16"/>
  <c r="X7"/>
  <c r="R378"/>
  <c r="S378" s="1"/>
  <c r="S377"/>
  <c r="R377"/>
  <c r="R376"/>
  <c r="S376" s="1"/>
  <c r="S375"/>
  <c r="R375"/>
  <c r="R374"/>
  <c r="S374" s="1"/>
  <c r="S373"/>
  <c r="R373"/>
  <c r="R372"/>
  <c r="S372" s="1"/>
  <c r="S371"/>
  <c r="R371"/>
  <c r="R370"/>
  <c r="S370" s="1"/>
  <c r="S369"/>
  <c r="R369"/>
  <c r="R368"/>
  <c r="S368" s="1"/>
  <c r="S367"/>
  <c r="R367"/>
  <c r="S365"/>
  <c r="R365"/>
  <c r="R364"/>
  <c r="S364" s="1"/>
  <c r="S363"/>
  <c r="R363"/>
  <c r="R362"/>
  <c r="S362" s="1"/>
  <c r="S361"/>
  <c r="R361"/>
  <c r="R360"/>
  <c r="S360" s="1"/>
  <c r="S359"/>
  <c r="R359"/>
  <c r="R358"/>
  <c r="S358" s="1"/>
  <c r="S357"/>
  <c r="R357"/>
  <c r="R356"/>
  <c r="S356" s="1"/>
  <c r="R354"/>
  <c r="S354" s="1"/>
  <c r="S353"/>
  <c r="R353"/>
  <c r="R352"/>
  <c r="S352" s="1"/>
  <c r="S351"/>
  <c r="R351"/>
  <c r="R350"/>
  <c r="S350" s="1"/>
  <c r="S349"/>
  <c r="R349"/>
  <c r="R348"/>
  <c r="S348" s="1"/>
  <c r="S347"/>
  <c r="R347"/>
  <c r="R346"/>
  <c r="S346" s="1"/>
  <c r="S345"/>
  <c r="R345"/>
  <c r="R344"/>
  <c r="S344" s="1"/>
  <c r="R342"/>
  <c r="S342" s="1"/>
  <c r="S341"/>
  <c r="R341"/>
  <c r="R340"/>
  <c r="S340" s="1"/>
  <c r="S339"/>
  <c r="R339"/>
  <c r="R338"/>
  <c r="S338" s="1"/>
  <c r="S337"/>
  <c r="R337"/>
  <c r="R336"/>
  <c r="S336" s="1"/>
  <c r="S335"/>
  <c r="R335"/>
  <c r="R334"/>
  <c r="S334" s="1"/>
  <c r="S333"/>
  <c r="R333"/>
  <c r="R332"/>
  <c r="S332" s="1"/>
  <c r="R330"/>
  <c r="S330" s="1"/>
  <c r="S329"/>
  <c r="R329"/>
  <c r="R328"/>
  <c r="S328" s="1"/>
  <c r="S327"/>
  <c r="R327"/>
  <c r="R326"/>
  <c r="S326" s="1"/>
  <c r="S325"/>
  <c r="R325"/>
  <c r="R324"/>
  <c r="S324" s="1"/>
  <c r="S323"/>
  <c r="R323"/>
  <c r="R322"/>
  <c r="S322" s="1"/>
  <c r="S321"/>
  <c r="R321"/>
  <c r="R320"/>
  <c r="S320" s="1"/>
  <c r="S319"/>
  <c r="R319"/>
  <c r="R318"/>
  <c r="S318" s="1"/>
  <c r="S317"/>
  <c r="R317"/>
  <c r="R316"/>
  <c r="S316" s="1"/>
  <c r="R314"/>
  <c r="S314" s="1"/>
  <c r="S313"/>
  <c r="R313"/>
  <c r="R312"/>
  <c r="S312" s="1"/>
  <c r="S311"/>
  <c r="R311"/>
  <c r="R310"/>
  <c r="S310" s="1"/>
  <c r="S309"/>
  <c r="R309"/>
  <c r="R308"/>
  <c r="S308" s="1"/>
  <c r="S307"/>
  <c r="R307"/>
  <c r="R306"/>
  <c r="S306" s="1"/>
  <c r="S305"/>
  <c r="R305"/>
  <c r="R304"/>
  <c r="S304" s="1"/>
  <c r="S303"/>
  <c r="R303"/>
  <c r="R302"/>
  <c r="S302" s="1"/>
  <c r="S301"/>
  <c r="R301"/>
  <c r="R300"/>
  <c r="S300" s="1"/>
  <c r="S299"/>
  <c r="R299"/>
  <c r="R298"/>
  <c r="S298" s="1"/>
  <c r="S297"/>
  <c r="R297"/>
  <c r="R296"/>
  <c r="S296" s="1"/>
  <c r="S295"/>
  <c r="R295"/>
  <c r="R294"/>
  <c r="S294" s="1"/>
  <c r="S293"/>
  <c r="R293"/>
  <c r="R292"/>
  <c r="S292" s="1"/>
  <c r="S291"/>
  <c r="R291"/>
  <c r="S289"/>
  <c r="R289"/>
  <c r="R288"/>
  <c r="S288" s="1"/>
  <c r="S287"/>
  <c r="R287"/>
  <c r="R286"/>
  <c r="S286" s="1"/>
  <c r="S285"/>
  <c r="R285"/>
  <c r="R284"/>
  <c r="S284" s="1"/>
  <c r="S283"/>
  <c r="R283"/>
  <c r="R282"/>
  <c r="S282" s="1"/>
  <c r="S281"/>
  <c r="R281"/>
  <c r="R280"/>
  <c r="S280" s="1"/>
  <c r="S279"/>
  <c r="R279"/>
  <c r="R278"/>
  <c r="S278" s="1"/>
  <c r="S277"/>
  <c r="R277"/>
  <c r="R276"/>
  <c r="S276" s="1"/>
  <c r="S275"/>
  <c r="R275"/>
  <c r="R274"/>
  <c r="S274" s="1"/>
  <c r="S273"/>
  <c r="R273"/>
  <c r="S271"/>
  <c r="R271"/>
  <c r="R270"/>
  <c r="S270" s="1"/>
  <c r="S269"/>
  <c r="R269"/>
  <c r="R268"/>
  <c r="S268" s="1"/>
  <c r="S267"/>
  <c r="R267"/>
  <c r="R266"/>
  <c r="S266" s="1"/>
  <c r="S265"/>
  <c r="R265"/>
  <c r="S263"/>
  <c r="R263"/>
  <c r="R262"/>
  <c r="S262" s="1"/>
  <c r="S261"/>
  <c r="R261"/>
  <c r="R260"/>
  <c r="S260" s="1"/>
  <c r="S259"/>
  <c r="R259"/>
  <c r="R258"/>
  <c r="S258" s="1"/>
  <c r="S257"/>
  <c r="R257"/>
  <c r="R256"/>
  <c r="S256" s="1"/>
  <c r="S255"/>
  <c r="R255"/>
  <c r="R254"/>
  <c r="S254" s="1"/>
  <c r="S253"/>
  <c r="R253"/>
  <c r="R252"/>
  <c r="S252" s="1"/>
  <c r="S251"/>
  <c r="R251"/>
  <c r="R250"/>
  <c r="S250" s="1"/>
  <c r="S249"/>
  <c r="R249"/>
  <c r="S247"/>
  <c r="R247"/>
  <c r="R246"/>
  <c r="S246" s="1"/>
  <c r="S245"/>
  <c r="R245"/>
  <c r="R244"/>
  <c r="S244" s="1"/>
  <c r="S243"/>
  <c r="R243"/>
  <c r="R242"/>
  <c r="S242" s="1"/>
  <c r="S241"/>
  <c r="R241"/>
  <c r="R240"/>
  <c r="S240" s="1"/>
  <c r="R238"/>
  <c r="S238" s="1"/>
  <c r="S237"/>
  <c r="R237"/>
  <c r="R236"/>
  <c r="S236" s="1"/>
  <c r="S235"/>
  <c r="R235"/>
  <c r="R234"/>
  <c r="S234" s="1"/>
  <c r="S233"/>
  <c r="R233"/>
  <c r="R232"/>
  <c r="S232" s="1"/>
  <c r="S231"/>
  <c r="R231"/>
  <c r="R230"/>
  <c r="S230" s="1"/>
  <c r="R228"/>
  <c r="S228" s="1"/>
  <c r="S227"/>
  <c r="R227"/>
  <c r="R226"/>
  <c r="S226" s="1"/>
  <c r="S225"/>
  <c r="R225"/>
  <c r="R224"/>
  <c r="S224" s="1"/>
  <c r="S223"/>
  <c r="R223"/>
  <c r="R222"/>
  <c r="S222" s="1"/>
  <c r="S221"/>
  <c r="R221"/>
  <c r="R220"/>
  <c r="S220" s="1"/>
  <c r="S219"/>
  <c r="R219"/>
  <c r="R218"/>
  <c r="S218" s="1"/>
  <c r="S217"/>
  <c r="R217"/>
  <c r="R216"/>
  <c r="S216" s="1"/>
  <c r="R214"/>
  <c r="S214" s="1"/>
  <c r="S213"/>
  <c r="R213"/>
  <c r="R212"/>
  <c r="S212" s="1"/>
  <c r="S211"/>
  <c r="R211"/>
  <c r="R210"/>
  <c r="S210" s="1"/>
  <c r="S209"/>
  <c r="R209"/>
  <c r="R208"/>
  <c r="S208" s="1"/>
  <c r="S207"/>
  <c r="R207"/>
  <c r="R206"/>
  <c r="S206" s="1"/>
  <c r="S205"/>
  <c r="R205"/>
  <c r="R204"/>
  <c r="S204" s="1"/>
  <c r="S203"/>
  <c r="R203"/>
  <c r="S201"/>
  <c r="R201"/>
  <c r="R200"/>
  <c r="S200" s="1"/>
  <c r="S199"/>
  <c r="R199"/>
  <c r="R198"/>
  <c r="S198" s="1"/>
  <c r="S197"/>
  <c r="R197"/>
  <c r="R196"/>
  <c r="S196" s="1"/>
  <c r="S195"/>
  <c r="R195"/>
  <c r="R194"/>
  <c r="S194" s="1"/>
  <c r="S193"/>
  <c r="R193"/>
  <c r="R192"/>
  <c r="S192" s="1"/>
  <c r="S191"/>
  <c r="R191"/>
  <c r="R190"/>
  <c r="S190" s="1"/>
  <c r="S189"/>
  <c r="R189"/>
  <c r="S187"/>
  <c r="R187"/>
  <c r="R186"/>
  <c r="S186" s="1"/>
  <c r="S185"/>
  <c r="R185"/>
  <c r="R184"/>
  <c r="S184" s="1"/>
  <c r="S183"/>
  <c r="R183"/>
  <c r="R182"/>
  <c r="S182" s="1"/>
  <c r="R180"/>
  <c r="S180" s="1"/>
  <c r="S179"/>
  <c r="R179"/>
  <c r="R178"/>
  <c r="S178" s="1"/>
  <c r="S177"/>
  <c r="R177"/>
  <c r="R176"/>
  <c r="S176" s="1"/>
  <c r="S175"/>
  <c r="R175"/>
  <c r="R174"/>
  <c r="S174" s="1"/>
  <c r="S173"/>
  <c r="R173"/>
  <c r="R172"/>
  <c r="S172" s="1"/>
  <c r="S171"/>
  <c r="R171"/>
  <c r="R170"/>
  <c r="S170" s="1"/>
  <c r="S169"/>
  <c r="R169"/>
  <c r="R168"/>
  <c r="S168" s="1"/>
  <c r="R166"/>
  <c r="S166" s="1"/>
  <c r="S165"/>
  <c r="R165"/>
  <c r="R164"/>
  <c r="S164" s="1"/>
  <c r="S163"/>
  <c r="R163"/>
  <c r="R162"/>
  <c r="S162" s="1"/>
  <c r="S161"/>
  <c r="R161"/>
  <c r="R160"/>
  <c r="S160" s="1"/>
  <c r="S159"/>
  <c r="R159"/>
  <c r="R158"/>
  <c r="S158" s="1"/>
  <c r="S157"/>
  <c r="R157"/>
  <c r="R156"/>
  <c r="S156" s="1"/>
  <c r="S155"/>
  <c r="R155"/>
  <c r="S153"/>
  <c r="R153"/>
  <c r="R152"/>
  <c r="S152" s="1"/>
  <c r="S151"/>
  <c r="R151"/>
  <c r="R150"/>
  <c r="S150" s="1"/>
  <c r="S149"/>
  <c r="R149"/>
  <c r="R148"/>
  <c r="S148" s="1"/>
  <c r="R146"/>
  <c r="S146" s="1"/>
  <c r="S145"/>
  <c r="R145"/>
  <c r="R144"/>
  <c r="S144" s="1"/>
  <c r="S143"/>
  <c r="R143"/>
  <c r="R142"/>
  <c r="S142" s="1"/>
  <c r="S141"/>
  <c r="R141"/>
  <c r="R140"/>
  <c r="S140" s="1"/>
  <c r="S139"/>
  <c r="R139"/>
  <c r="S137"/>
  <c r="R137"/>
  <c r="R136"/>
  <c r="S136" s="1"/>
  <c r="S135"/>
  <c r="R135"/>
  <c r="R134"/>
  <c r="S134" s="1"/>
  <c r="S133"/>
  <c r="R133"/>
  <c r="R132"/>
  <c r="S132" s="1"/>
  <c r="S131"/>
  <c r="R131"/>
  <c r="S129"/>
  <c r="R129"/>
  <c r="R128"/>
  <c r="S128" s="1"/>
  <c r="S127"/>
  <c r="R127"/>
  <c r="R126"/>
  <c r="S126" s="1"/>
  <c r="S125"/>
  <c r="R125"/>
  <c r="R124"/>
  <c r="S124" s="1"/>
  <c r="S123"/>
  <c r="R123"/>
  <c r="R122"/>
  <c r="S122" s="1"/>
  <c r="S121"/>
  <c r="R121"/>
  <c r="R120"/>
  <c r="S120" s="1"/>
  <c r="S119"/>
  <c r="R119"/>
  <c r="R118"/>
  <c r="S118" s="1"/>
  <c r="S117"/>
  <c r="R117"/>
  <c r="R116"/>
  <c r="S116" s="1"/>
  <c r="S115"/>
  <c r="R115"/>
  <c r="S113"/>
  <c r="R113"/>
  <c r="R112"/>
  <c r="S112" s="1"/>
  <c r="S111"/>
  <c r="R111"/>
  <c r="R110"/>
  <c r="S110" s="1"/>
  <c r="S109"/>
  <c r="R109"/>
  <c r="R108"/>
  <c r="S108" s="1"/>
  <c r="S107"/>
  <c r="R107"/>
  <c r="R106"/>
  <c r="S106" s="1"/>
  <c r="S105"/>
  <c r="R105"/>
  <c r="R104"/>
  <c r="S104" s="1"/>
  <c r="S103"/>
  <c r="R103"/>
  <c r="R102"/>
  <c r="S102" s="1"/>
  <c r="S101"/>
  <c r="R101"/>
  <c r="S99"/>
  <c r="R99"/>
  <c r="R98"/>
  <c r="S98" s="1"/>
  <c r="S97"/>
  <c r="R97"/>
  <c r="R96"/>
  <c r="S96" s="1"/>
  <c r="S95"/>
  <c r="R95"/>
  <c r="R94"/>
  <c r="S94" s="1"/>
  <c r="S93"/>
  <c r="R93"/>
  <c r="R92"/>
  <c r="S92" s="1"/>
  <c r="S91"/>
  <c r="R91"/>
  <c r="S89"/>
  <c r="R89"/>
  <c r="R88"/>
  <c r="S88" s="1"/>
  <c r="S87"/>
  <c r="R87"/>
  <c r="R86"/>
  <c r="S86" s="1"/>
  <c r="S85"/>
  <c r="R85"/>
  <c r="R84"/>
  <c r="S84" s="1"/>
  <c r="S83"/>
  <c r="R83"/>
  <c r="R82"/>
  <c r="S82" s="1"/>
  <c r="R80"/>
  <c r="S80" s="1"/>
  <c r="S79"/>
  <c r="R79"/>
  <c r="R78"/>
  <c r="S78" s="1"/>
  <c r="S77"/>
  <c r="R77"/>
  <c r="R76"/>
  <c r="S76" s="1"/>
  <c r="R74"/>
  <c r="S74" s="1"/>
  <c r="S73"/>
  <c r="R73"/>
  <c r="R72"/>
  <c r="S72" s="1"/>
  <c r="S71"/>
  <c r="R71"/>
  <c r="R70"/>
  <c r="S70" s="1"/>
  <c r="S69"/>
  <c r="R69"/>
  <c r="R68"/>
  <c r="S68" s="1"/>
  <c r="S67"/>
  <c r="R67"/>
  <c r="R66"/>
  <c r="S66" s="1"/>
  <c r="S65"/>
  <c r="R65"/>
  <c r="R64"/>
  <c r="S64" s="1"/>
  <c r="S63"/>
  <c r="R63"/>
  <c r="S61"/>
  <c r="R61"/>
  <c r="R60"/>
  <c r="S60" s="1"/>
  <c r="S59"/>
  <c r="R59"/>
  <c r="R58"/>
  <c r="S58" s="1"/>
  <c r="S57"/>
  <c r="R57"/>
  <c r="R29"/>
  <c r="S29"/>
  <c r="R30"/>
  <c r="S30" s="1"/>
  <c r="R31"/>
  <c r="S31"/>
  <c r="R32"/>
  <c r="S32" s="1"/>
  <c r="R33"/>
  <c r="S33"/>
  <c r="R34"/>
  <c r="S34" s="1"/>
  <c r="R35"/>
  <c r="S35"/>
  <c r="R36"/>
  <c r="S36" s="1"/>
  <c r="R37"/>
  <c r="S37"/>
  <c r="R38"/>
  <c r="S38" s="1"/>
  <c r="R39"/>
  <c r="S39"/>
  <c r="R40"/>
  <c r="S40" s="1"/>
  <c r="R41"/>
  <c r="S41"/>
  <c r="R42"/>
  <c r="S42" s="1"/>
  <c r="R43"/>
  <c r="S43"/>
  <c r="R44"/>
  <c r="S44" s="1"/>
  <c r="R45"/>
  <c r="S45"/>
  <c r="R46"/>
  <c r="S46" s="1"/>
  <c r="R47"/>
  <c r="S47"/>
  <c r="R48"/>
  <c r="S48" s="1"/>
  <c r="R49"/>
  <c r="S49"/>
  <c r="R50"/>
  <c r="S50" s="1"/>
  <c r="R51"/>
  <c r="S51"/>
  <c r="R52"/>
  <c r="S52" s="1"/>
  <c r="R53"/>
  <c r="S53"/>
  <c r="R54"/>
  <c r="S54" s="1"/>
  <c r="S28"/>
  <c r="R28"/>
  <c r="P378"/>
  <c r="O378"/>
  <c r="O377"/>
  <c r="P377" s="1"/>
  <c r="P376"/>
  <c r="O376"/>
  <c r="O375"/>
  <c r="P375" s="1"/>
  <c r="P374"/>
  <c r="O374"/>
  <c r="O373"/>
  <c r="P373" s="1"/>
  <c r="P372"/>
  <c r="O372"/>
  <c r="O371"/>
  <c r="P371" s="1"/>
  <c r="P370"/>
  <c r="O370"/>
  <c r="O369"/>
  <c r="P369" s="1"/>
  <c r="P368"/>
  <c r="O368"/>
  <c r="O367"/>
  <c r="P367" s="1"/>
  <c r="O365"/>
  <c r="P365" s="1"/>
  <c r="P364"/>
  <c r="O364"/>
  <c r="O363"/>
  <c r="P363" s="1"/>
  <c r="P362"/>
  <c r="O362"/>
  <c r="O361"/>
  <c r="P361" s="1"/>
  <c r="P360"/>
  <c r="O360"/>
  <c r="O359"/>
  <c r="P359" s="1"/>
  <c r="P358"/>
  <c r="O358"/>
  <c r="O357"/>
  <c r="P357" s="1"/>
  <c r="P356"/>
  <c r="O356"/>
  <c r="P354"/>
  <c r="O354"/>
  <c r="O353"/>
  <c r="P353" s="1"/>
  <c r="P352"/>
  <c r="O352"/>
  <c r="O351"/>
  <c r="P351" s="1"/>
  <c r="P350"/>
  <c r="O350"/>
  <c r="O349"/>
  <c r="P349" s="1"/>
  <c r="P348"/>
  <c r="O348"/>
  <c r="O347"/>
  <c r="P347" s="1"/>
  <c r="P346"/>
  <c r="O346"/>
  <c r="O345"/>
  <c r="P345" s="1"/>
  <c r="P344"/>
  <c r="O344"/>
  <c r="P342"/>
  <c r="O342"/>
  <c r="O341"/>
  <c r="P341" s="1"/>
  <c r="P340"/>
  <c r="O340"/>
  <c r="O339"/>
  <c r="P339" s="1"/>
  <c r="P338"/>
  <c r="O338"/>
  <c r="O337"/>
  <c r="P337" s="1"/>
  <c r="P336"/>
  <c r="O336"/>
  <c r="O335"/>
  <c r="P335" s="1"/>
  <c r="P334"/>
  <c r="O334"/>
  <c r="O333"/>
  <c r="P333" s="1"/>
  <c r="P332"/>
  <c r="O332"/>
  <c r="P330"/>
  <c r="O330"/>
  <c r="O329"/>
  <c r="P329" s="1"/>
  <c r="P328"/>
  <c r="O328"/>
  <c r="O327"/>
  <c r="P327" s="1"/>
  <c r="P326"/>
  <c r="O326"/>
  <c r="O325"/>
  <c r="P325" s="1"/>
  <c r="P324"/>
  <c r="O324"/>
  <c r="O323"/>
  <c r="P323" s="1"/>
  <c r="P322"/>
  <c r="O322"/>
  <c r="O321"/>
  <c r="P321" s="1"/>
  <c r="P320"/>
  <c r="O320"/>
  <c r="O319"/>
  <c r="P319" s="1"/>
  <c r="P318"/>
  <c r="O318"/>
  <c r="O317"/>
  <c r="P317" s="1"/>
  <c r="P316"/>
  <c r="O316"/>
  <c r="P314"/>
  <c r="O314"/>
  <c r="O313"/>
  <c r="P313" s="1"/>
  <c r="P312"/>
  <c r="O312"/>
  <c r="O311"/>
  <c r="P311" s="1"/>
  <c r="P310"/>
  <c r="O310"/>
  <c r="O309"/>
  <c r="P309" s="1"/>
  <c r="P308"/>
  <c r="O308"/>
  <c r="O307"/>
  <c r="P307" s="1"/>
  <c r="P306"/>
  <c r="O306"/>
  <c r="O305"/>
  <c r="P305" s="1"/>
  <c r="P304"/>
  <c r="O304"/>
  <c r="O303"/>
  <c r="P303" s="1"/>
  <c r="P302"/>
  <c r="O302"/>
  <c r="O301"/>
  <c r="P301" s="1"/>
  <c r="P300"/>
  <c r="O300"/>
  <c r="O299"/>
  <c r="P299" s="1"/>
  <c r="P298"/>
  <c r="O298"/>
  <c r="O297"/>
  <c r="P297" s="1"/>
  <c r="P296"/>
  <c r="O296"/>
  <c r="O295"/>
  <c r="P295" s="1"/>
  <c r="P294"/>
  <c r="O294"/>
  <c r="O293"/>
  <c r="P293" s="1"/>
  <c r="P292"/>
  <c r="O292"/>
  <c r="O291"/>
  <c r="P291" s="1"/>
  <c r="O289"/>
  <c r="P289" s="1"/>
  <c r="P288"/>
  <c r="O288"/>
  <c r="O287"/>
  <c r="P287" s="1"/>
  <c r="P286"/>
  <c r="O286"/>
  <c r="O285"/>
  <c r="P285" s="1"/>
  <c r="P284"/>
  <c r="O284"/>
  <c r="O283"/>
  <c r="P283" s="1"/>
  <c r="P282"/>
  <c r="O282"/>
  <c r="O281"/>
  <c r="P281" s="1"/>
  <c r="P280"/>
  <c r="O280"/>
  <c r="O279"/>
  <c r="P279" s="1"/>
  <c r="P278"/>
  <c r="O278"/>
  <c r="O277"/>
  <c r="P277" s="1"/>
  <c r="P276"/>
  <c r="O276"/>
  <c r="O275"/>
  <c r="P275" s="1"/>
  <c r="P274"/>
  <c r="O274"/>
  <c r="O273"/>
  <c r="P273" s="1"/>
  <c r="O271"/>
  <c r="P271" s="1"/>
  <c r="P270"/>
  <c r="O270"/>
  <c r="O269"/>
  <c r="P269" s="1"/>
  <c r="P268"/>
  <c r="O268"/>
  <c r="O267"/>
  <c r="P267" s="1"/>
  <c r="P266"/>
  <c r="O266"/>
  <c r="O265"/>
  <c r="P265" s="1"/>
  <c r="O263"/>
  <c r="P263" s="1"/>
  <c r="P262"/>
  <c r="O262"/>
  <c r="O261"/>
  <c r="P261" s="1"/>
  <c r="P260"/>
  <c r="O260"/>
  <c r="O259"/>
  <c r="P259" s="1"/>
  <c r="P258"/>
  <c r="O258"/>
  <c r="O257"/>
  <c r="P257" s="1"/>
  <c r="P256"/>
  <c r="O256"/>
  <c r="O255"/>
  <c r="P255" s="1"/>
  <c r="P254"/>
  <c r="O254"/>
  <c r="O253"/>
  <c r="P253" s="1"/>
  <c r="P252"/>
  <c r="O252"/>
  <c r="O251"/>
  <c r="P251" s="1"/>
  <c r="P250"/>
  <c r="O250"/>
  <c r="O249"/>
  <c r="P249" s="1"/>
  <c r="O247"/>
  <c r="P247" s="1"/>
  <c r="P246"/>
  <c r="O246"/>
  <c r="O245"/>
  <c r="P245" s="1"/>
  <c r="P244"/>
  <c r="O244"/>
  <c r="O243"/>
  <c r="P243" s="1"/>
  <c r="P242"/>
  <c r="O242"/>
  <c r="O241"/>
  <c r="P241" s="1"/>
  <c r="P240"/>
  <c r="O240"/>
  <c r="P238"/>
  <c r="O238"/>
  <c r="O237"/>
  <c r="P237" s="1"/>
  <c r="P236"/>
  <c r="O236"/>
  <c r="O235"/>
  <c r="P235" s="1"/>
  <c r="P234"/>
  <c r="O234"/>
  <c r="O233"/>
  <c r="P233" s="1"/>
  <c r="P232"/>
  <c r="O232"/>
  <c r="O231"/>
  <c r="P231" s="1"/>
  <c r="P230"/>
  <c r="O230"/>
  <c r="P228"/>
  <c r="O228"/>
  <c r="O227"/>
  <c r="P227" s="1"/>
  <c r="P226"/>
  <c r="O226"/>
  <c r="O225"/>
  <c r="P225" s="1"/>
  <c r="P224"/>
  <c r="O224"/>
  <c r="O223"/>
  <c r="P223" s="1"/>
  <c r="P222"/>
  <c r="O222"/>
  <c r="O221"/>
  <c r="P221" s="1"/>
  <c r="P220"/>
  <c r="O220"/>
  <c r="O219"/>
  <c r="P219" s="1"/>
  <c r="P218"/>
  <c r="O218"/>
  <c r="O217"/>
  <c r="P217" s="1"/>
  <c r="P216"/>
  <c r="O216"/>
  <c r="P214"/>
  <c r="O214"/>
  <c r="O213"/>
  <c r="P213" s="1"/>
  <c r="P212"/>
  <c r="O212"/>
  <c r="O211"/>
  <c r="P211" s="1"/>
  <c r="P210"/>
  <c r="O210"/>
  <c r="O209"/>
  <c r="P209" s="1"/>
  <c r="P208"/>
  <c r="O208"/>
  <c r="O207"/>
  <c r="P207" s="1"/>
  <c r="P206"/>
  <c r="O206"/>
  <c r="O205"/>
  <c r="P205" s="1"/>
  <c r="P204"/>
  <c r="O204"/>
  <c r="O203"/>
  <c r="P203" s="1"/>
  <c r="O201"/>
  <c r="P201" s="1"/>
  <c r="P200"/>
  <c r="O200"/>
  <c r="O199"/>
  <c r="P199" s="1"/>
  <c r="P198"/>
  <c r="O198"/>
  <c r="O197"/>
  <c r="P197" s="1"/>
  <c r="P196"/>
  <c r="O196"/>
  <c r="O195"/>
  <c r="P195" s="1"/>
  <c r="P194"/>
  <c r="O194"/>
  <c r="O193"/>
  <c r="P193" s="1"/>
  <c r="P192"/>
  <c r="O192"/>
  <c r="O191"/>
  <c r="P191" s="1"/>
  <c r="P190"/>
  <c r="O190"/>
  <c r="O189"/>
  <c r="P189" s="1"/>
  <c r="O187"/>
  <c r="P187" s="1"/>
  <c r="P186"/>
  <c r="O186"/>
  <c r="O185"/>
  <c r="P185" s="1"/>
  <c r="P184"/>
  <c r="O184"/>
  <c r="O183"/>
  <c r="P183" s="1"/>
  <c r="P182"/>
  <c r="O182"/>
  <c r="P180"/>
  <c r="O180"/>
  <c r="O179"/>
  <c r="P179" s="1"/>
  <c r="P178"/>
  <c r="O178"/>
  <c r="O177"/>
  <c r="P177" s="1"/>
  <c r="P176"/>
  <c r="O176"/>
  <c r="O175"/>
  <c r="P175" s="1"/>
  <c r="P174"/>
  <c r="O174"/>
  <c r="O173"/>
  <c r="P173" s="1"/>
  <c r="P172"/>
  <c r="O172"/>
  <c r="O171"/>
  <c r="P171" s="1"/>
  <c r="P170"/>
  <c r="O170"/>
  <c r="O169"/>
  <c r="P169" s="1"/>
  <c r="P168"/>
  <c r="O168"/>
  <c r="P166"/>
  <c r="O166"/>
  <c r="O165"/>
  <c r="P165" s="1"/>
  <c r="P164"/>
  <c r="O164"/>
  <c r="O163"/>
  <c r="P163" s="1"/>
  <c r="P162"/>
  <c r="O162"/>
  <c r="O161"/>
  <c r="P161" s="1"/>
  <c r="P160"/>
  <c r="O160"/>
  <c r="O159"/>
  <c r="P159" s="1"/>
  <c r="P158"/>
  <c r="O158"/>
  <c r="O157"/>
  <c r="P157" s="1"/>
  <c r="P156"/>
  <c r="O156"/>
  <c r="O155"/>
  <c r="P155" s="1"/>
  <c r="O153"/>
  <c r="P153" s="1"/>
  <c r="P152"/>
  <c r="O152"/>
  <c r="O151"/>
  <c r="P151" s="1"/>
  <c r="P150"/>
  <c r="O150"/>
  <c r="O149"/>
  <c r="P149" s="1"/>
  <c r="P148"/>
  <c r="O148"/>
  <c r="P146"/>
  <c r="O146"/>
  <c r="O145"/>
  <c r="P145" s="1"/>
  <c r="P144"/>
  <c r="O144"/>
  <c r="O143"/>
  <c r="P143" s="1"/>
  <c r="P142"/>
  <c r="O142"/>
  <c r="O141"/>
  <c r="P141" s="1"/>
  <c r="P140"/>
  <c r="O140"/>
  <c r="O139"/>
  <c r="P139" s="1"/>
  <c r="O137"/>
  <c r="P137" s="1"/>
  <c r="P136"/>
  <c r="O136"/>
  <c r="O135"/>
  <c r="P135" s="1"/>
  <c r="P134"/>
  <c r="O134"/>
  <c r="O133"/>
  <c r="P133" s="1"/>
  <c r="P132"/>
  <c r="O132"/>
  <c r="O131"/>
  <c r="P131" s="1"/>
  <c r="O129"/>
  <c r="P129" s="1"/>
  <c r="P128"/>
  <c r="O128"/>
  <c r="O127"/>
  <c r="P127" s="1"/>
  <c r="P126"/>
  <c r="O126"/>
  <c r="O125"/>
  <c r="P125" s="1"/>
  <c r="P124"/>
  <c r="O124"/>
  <c r="O123"/>
  <c r="P123" s="1"/>
  <c r="P122"/>
  <c r="O122"/>
  <c r="O121"/>
  <c r="P121" s="1"/>
  <c r="P120"/>
  <c r="O120"/>
  <c r="O119"/>
  <c r="P119" s="1"/>
  <c r="P118"/>
  <c r="O118"/>
  <c r="O117"/>
  <c r="P117" s="1"/>
  <c r="P116"/>
  <c r="O116"/>
  <c r="O115"/>
  <c r="P115" s="1"/>
  <c r="O113"/>
  <c r="P113" s="1"/>
  <c r="P112"/>
  <c r="O112"/>
  <c r="O111"/>
  <c r="P111" s="1"/>
  <c r="P110"/>
  <c r="O110"/>
  <c r="O109"/>
  <c r="P109" s="1"/>
  <c r="P108"/>
  <c r="O108"/>
  <c r="O107"/>
  <c r="P107" s="1"/>
  <c r="P106"/>
  <c r="O106"/>
  <c r="O105"/>
  <c r="P105" s="1"/>
  <c r="P104"/>
  <c r="O104"/>
  <c r="O103"/>
  <c r="P103" s="1"/>
  <c r="P102"/>
  <c r="O102"/>
  <c r="O101"/>
  <c r="P101" s="1"/>
  <c r="O99"/>
  <c r="P99" s="1"/>
  <c r="P98"/>
  <c r="O98"/>
  <c r="O97"/>
  <c r="P97" s="1"/>
  <c r="P96"/>
  <c r="O96"/>
  <c r="O95"/>
  <c r="P95" s="1"/>
  <c r="P94"/>
  <c r="O94"/>
  <c r="O93"/>
  <c r="P93" s="1"/>
  <c r="P92"/>
  <c r="O92"/>
  <c r="O91"/>
  <c r="P91" s="1"/>
  <c r="O89"/>
  <c r="P89" s="1"/>
  <c r="P88"/>
  <c r="O88"/>
  <c r="O87"/>
  <c r="P87" s="1"/>
  <c r="P86"/>
  <c r="O86"/>
  <c r="O85"/>
  <c r="P85" s="1"/>
  <c r="P84"/>
  <c r="O84"/>
  <c r="O83"/>
  <c r="P83" s="1"/>
  <c r="P82"/>
  <c r="O82"/>
  <c r="P80"/>
  <c r="O80"/>
  <c r="O79"/>
  <c r="P79" s="1"/>
  <c r="P78"/>
  <c r="O78"/>
  <c r="O77"/>
  <c r="P77" s="1"/>
  <c r="P76"/>
  <c r="O76"/>
  <c r="P74"/>
  <c r="O74"/>
  <c r="O73"/>
  <c r="P73" s="1"/>
  <c r="P72"/>
  <c r="O72"/>
  <c r="O71"/>
  <c r="P71" s="1"/>
  <c r="P70"/>
  <c r="O70"/>
  <c r="O69"/>
  <c r="P69" s="1"/>
  <c r="P68"/>
  <c r="O68"/>
  <c r="O67"/>
  <c r="P67" s="1"/>
  <c r="P66"/>
  <c r="O66"/>
  <c r="O65"/>
  <c r="P65" s="1"/>
  <c r="P64"/>
  <c r="O64"/>
  <c r="O63"/>
  <c r="P63" s="1"/>
  <c r="O61"/>
  <c r="P61" s="1"/>
  <c r="P60"/>
  <c r="O60"/>
  <c r="O59"/>
  <c r="P59" s="1"/>
  <c r="P58"/>
  <c r="O58"/>
  <c r="O57"/>
  <c r="P57" s="1"/>
  <c r="P54"/>
  <c r="O54"/>
  <c r="O53"/>
  <c r="P53" s="1"/>
  <c r="P52"/>
  <c r="O52"/>
  <c r="O51"/>
  <c r="P51" s="1"/>
  <c r="P50"/>
  <c r="O50"/>
  <c r="O49"/>
  <c r="P49" s="1"/>
  <c r="P48"/>
  <c r="O48"/>
  <c r="O47"/>
  <c r="P47" s="1"/>
  <c r="P46"/>
  <c r="O46"/>
  <c r="O45"/>
  <c r="P45" s="1"/>
  <c r="P44"/>
  <c r="O44"/>
  <c r="O43"/>
  <c r="P43" s="1"/>
  <c r="P42"/>
  <c r="O42"/>
  <c r="O41"/>
  <c r="P41" s="1"/>
  <c r="P40"/>
  <c r="O40"/>
  <c r="O39"/>
  <c r="P39" s="1"/>
  <c r="P38"/>
  <c r="O38"/>
  <c r="O37"/>
  <c r="P37" s="1"/>
  <c r="P36"/>
  <c r="O36"/>
  <c r="O35"/>
  <c r="P35" s="1"/>
  <c r="P34"/>
  <c r="O34"/>
  <c r="O33"/>
  <c r="P33" s="1"/>
  <c r="P32"/>
  <c r="O32"/>
  <c r="O31"/>
  <c r="P31" s="1"/>
  <c r="P30"/>
  <c r="O30"/>
  <c r="O29"/>
  <c r="P29" s="1"/>
  <c r="P28"/>
  <c r="O28"/>
  <c r="L378"/>
  <c r="M378" s="1"/>
  <c r="M377"/>
  <c r="L377"/>
  <c r="L376"/>
  <c r="M376" s="1"/>
  <c r="M375"/>
  <c r="L375"/>
  <c r="L374"/>
  <c r="M374" s="1"/>
  <c r="M373"/>
  <c r="L373"/>
  <c r="L372"/>
  <c r="M372" s="1"/>
  <c r="M371"/>
  <c r="L371"/>
  <c r="L370"/>
  <c r="M370" s="1"/>
  <c r="M369"/>
  <c r="L369"/>
  <c r="L368"/>
  <c r="M368" s="1"/>
  <c r="M367"/>
  <c r="L367"/>
  <c r="M365"/>
  <c r="L365"/>
  <c r="L364"/>
  <c r="M364" s="1"/>
  <c r="M363"/>
  <c r="L363"/>
  <c r="L362"/>
  <c r="M362" s="1"/>
  <c r="M361"/>
  <c r="L361"/>
  <c r="L360"/>
  <c r="M360" s="1"/>
  <c r="M359"/>
  <c r="L359"/>
  <c r="L358"/>
  <c r="M358" s="1"/>
  <c r="M357"/>
  <c r="L357"/>
  <c r="L356"/>
  <c r="M356" s="1"/>
  <c r="L354"/>
  <c r="M354" s="1"/>
  <c r="M353"/>
  <c r="L353"/>
  <c r="L352"/>
  <c r="M352" s="1"/>
  <c r="M351"/>
  <c r="L351"/>
  <c r="L350"/>
  <c r="M350" s="1"/>
  <c r="M349"/>
  <c r="L349"/>
  <c r="L348"/>
  <c r="M348" s="1"/>
  <c r="M347"/>
  <c r="L347"/>
  <c r="L346"/>
  <c r="M346" s="1"/>
  <c r="M345"/>
  <c r="L345"/>
  <c r="L344"/>
  <c r="M344" s="1"/>
  <c r="L342"/>
  <c r="M342" s="1"/>
  <c r="M341"/>
  <c r="L341"/>
  <c r="L340"/>
  <c r="M340" s="1"/>
  <c r="M339"/>
  <c r="L339"/>
  <c r="L338"/>
  <c r="M338" s="1"/>
  <c r="M337"/>
  <c r="L337"/>
  <c r="L336"/>
  <c r="M336" s="1"/>
  <c r="M335"/>
  <c r="L335"/>
  <c r="L334"/>
  <c r="M334" s="1"/>
  <c r="M333"/>
  <c r="L333"/>
  <c r="L332"/>
  <c r="M332" s="1"/>
  <c r="L330"/>
  <c r="M330" s="1"/>
  <c r="M329"/>
  <c r="L329"/>
  <c r="L328"/>
  <c r="M328" s="1"/>
  <c r="M327"/>
  <c r="L327"/>
  <c r="L326"/>
  <c r="M326" s="1"/>
  <c r="M325"/>
  <c r="L325"/>
  <c r="L324"/>
  <c r="M324" s="1"/>
  <c r="M323"/>
  <c r="L323"/>
  <c r="L322"/>
  <c r="M322" s="1"/>
  <c r="M321"/>
  <c r="L321"/>
  <c r="L320"/>
  <c r="M320" s="1"/>
  <c r="M319"/>
  <c r="L319"/>
  <c r="L318"/>
  <c r="M318" s="1"/>
  <c r="M317"/>
  <c r="L317"/>
  <c r="L316"/>
  <c r="M316" s="1"/>
  <c r="L314"/>
  <c r="M314" s="1"/>
  <c r="M313"/>
  <c r="L313"/>
  <c r="L312"/>
  <c r="M312" s="1"/>
  <c r="M311"/>
  <c r="L311"/>
  <c r="L310"/>
  <c r="M310" s="1"/>
  <c r="M309"/>
  <c r="L309"/>
  <c r="L308"/>
  <c r="M308" s="1"/>
  <c r="M307"/>
  <c r="L307"/>
  <c r="L306"/>
  <c r="M306" s="1"/>
  <c r="M305"/>
  <c r="L305"/>
  <c r="L304"/>
  <c r="M304" s="1"/>
  <c r="M303"/>
  <c r="L303"/>
  <c r="L302"/>
  <c r="M302" s="1"/>
  <c r="M301"/>
  <c r="L301"/>
  <c r="L300"/>
  <c r="M300" s="1"/>
  <c r="M299"/>
  <c r="L299"/>
  <c r="L298"/>
  <c r="M298" s="1"/>
  <c r="M297"/>
  <c r="L297"/>
  <c r="L296"/>
  <c r="M296" s="1"/>
  <c r="M295"/>
  <c r="L295"/>
  <c r="L294"/>
  <c r="M294" s="1"/>
  <c r="M293"/>
  <c r="L293"/>
  <c r="L292"/>
  <c r="M292" s="1"/>
  <c r="M291"/>
  <c r="L291"/>
  <c r="M289"/>
  <c r="L289"/>
  <c r="L288"/>
  <c r="M288" s="1"/>
  <c r="M287"/>
  <c r="L287"/>
  <c r="L286"/>
  <c r="M286" s="1"/>
  <c r="M285"/>
  <c r="L285"/>
  <c r="L284"/>
  <c r="M284" s="1"/>
  <c r="M283"/>
  <c r="L283"/>
  <c r="L282"/>
  <c r="M282" s="1"/>
  <c r="M281"/>
  <c r="L281"/>
  <c r="L280"/>
  <c r="M280" s="1"/>
  <c r="M279"/>
  <c r="L279"/>
  <c r="L278"/>
  <c r="M278" s="1"/>
  <c r="M277"/>
  <c r="L277"/>
  <c r="L276"/>
  <c r="M276" s="1"/>
  <c r="M275"/>
  <c r="L275"/>
  <c r="L274"/>
  <c r="M274" s="1"/>
  <c r="M273"/>
  <c r="L273"/>
  <c r="M271"/>
  <c r="L271"/>
  <c r="L270"/>
  <c r="M270" s="1"/>
  <c r="M269"/>
  <c r="L269"/>
  <c r="L268"/>
  <c r="M268" s="1"/>
  <c r="M267"/>
  <c r="L267"/>
  <c r="L266"/>
  <c r="M266" s="1"/>
  <c r="M265"/>
  <c r="L265"/>
  <c r="M263"/>
  <c r="L263"/>
  <c r="L262"/>
  <c r="M262" s="1"/>
  <c r="M261"/>
  <c r="L261"/>
  <c r="L260"/>
  <c r="M260" s="1"/>
  <c r="M259"/>
  <c r="L259"/>
  <c r="L258"/>
  <c r="M258" s="1"/>
  <c r="M257"/>
  <c r="L257"/>
  <c r="L256"/>
  <c r="M256" s="1"/>
  <c r="M255"/>
  <c r="L255"/>
  <c r="L254"/>
  <c r="M254" s="1"/>
  <c r="M253"/>
  <c r="L253"/>
  <c r="L252"/>
  <c r="M252" s="1"/>
  <c r="M251"/>
  <c r="L251"/>
  <c r="L250"/>
  <c r="M250" s="1"/>
  <c r="M249"/>
  <c r="L249"/>
  <c r="M247"/>
  <c r="L247"/>
  <c r="L246"/>
  <c r="M246" s="1"/>
  <c r="M245"/>
  <c r="L245"/>
  <c r="L244"/>
  <c r="M244" s="1"/>
  <c r="M243"/>
  <c r="L243"/>
  <c r="L242"/>
  <c r="M242" s="1"/>
  <c r="M241"/>
  <c r="L241"/>
  <c r="L240"/>
  <c r="M240" s="1"/>
  <c r="L238"/>
  <c r="M238" s="1"/>
  <c r="M237"/>
  <c r="L237"/>
  <c r="L236"/>
  <c r="M236" s="1"/>
  <c r="M235"/>
  <c r="L235"/>
  <c r="L234"/>
  <c r="M234" s="1"/>
  <c r="M233"/>
  <c r="L233"/>
  <c r="L232"/>
  <c r="M232" s="1"/>
  <c r="M231"/>
  <c r="L231"/>
  <c r="L230"/>
  <c r="M230" s="1"/>
  <c r="L228"/>
  <c r="M228" s="1"/>
  <c r="M227"/>
  <c r="L227"/>
  <c r="L226"/>
  <c r="M226" s="1"/>
  <c r="M225"/>
  <c r="L225"/>
  <c r="L224"/>
  <c r="M224" s="1"/>
  <c r="M223"/>
  <c r="L223"/>
  <c r="L222"/>
  <c r="M222" s="1"/>
  <c r="M221"/>
  <c r="L221"/>
  <c r="L220"/>
  <c r="M220" s="1"/>
  <c r="M219"/>
  <c r="L219"/>
  <c r="L218"/>
  <c r="M218" s="1"/>
  <c r="M217"/>
  <c r="L217"/>
  <c r="L216"/>
  <c r="M216" s="1"/>
  <c r="L214"/>
  <c r="M214" s="1"/>
  <c r="M213"/>
  <c r="L213"/>
  <c r="L212"/>
  <c r="M212" s="1"/>
  <c r="M211"/>
  <c r="L211"/>
  <c r="L210"/>
  <c r="M210" s="1"/>
  <c r="M209"/>
  <c r="L209"/>
  <c r="L208"/>
  <c r="M208" s="1"/>
  <c r="M207"/>
  <c r="L207"/>
  <c r="L206"/>
  <c r="M206" s="1"/>
  <c r="M205"/>
  <c r="L205"/>
  <c r="L204"/>
  <c r="M204" s="1"/>
  <c r="M203"/>
  <c r="L203"/>
  <c r="M201"/>
  <c r="L201"/>
  <c r="L200"/>
  <c r="M200" s="1"/>
  <c r="M199"/>
  <c r="L199"/>
  <c r="L198"/>
  <c r="M198" s="1"/>
  <c r="M197"/>
  <c r="L197"/>
  <c r="L196"/>
  <c r="M196" s="1"/>
  <c r="M195"/>
  <c r="L195"/>
  <c r="L194"/>
  <c r="M194" s="1"/>
  <c r="M193"/>
  <c r="L193"/>
  <c r="L192"/>
  <c r="M192" s="1"/>
  <c r="M191"/>
  <c r="L191"/>
  <c r="L190"/>
  <c r="M190" s="1"/>
  <c r="M189"/>
  <c r="L189"/>
  <c r="M187"/>
  <c r="L187"/>
  <c r="L186"/>
  <c r="M186" s="1"/>
  <c r="M185"/>
  <c r="L185"/>
  <c r="L184"/>
  <c r="M184" s="1"/>
  <c r="M183"/>
  <c r="L183"/>
  <c r="L182"/>
  <c r="M182" s="1"/>
  <c r="L180"/>
  <c r="M180" s="1"/>
  <c r="M179"/>
  <c r="L179"/>
  <c r="L178"/>
  <c r="M178" s="1"/>
  <c r="M177"/>
  <c r="L177"/>
  <c r="L176"/>
  <c r="M176" s="1"/>
  <c r="M175"/>
  <c r="L175"/>
  <c r="L174"/>
  <c r="M174" s="1"/>
  <c r="M173"/>
  <c r="L173"/>
  <c r="L172"/>
  <c r="M172" s="1"/>
  <c r="M171"/>
  <c r="L171"/>
  <c r="L170"/>
  <c r="M170" s="1"/>
  <c r="M169"/>
  <c r="L169"/>
  <c r="L168"/>
  <c r="M168" s="1"/>
  <c r="L166"/>
  <c r="M166" s="1"/>
  <c r="M165"/>
  <c r="L165"/>
  <c r="L164"/>
  <c r="M164" s="1"/>
  <c r="M163"/>
  <c r="L163"/>
  <c r="L162"/>
  <c r="M162" s="1"/>
  <c r="M161"/>
  <c r="L161"/>
  <c r="L160"/>
  <c r="M160" s="1"/>
  <c r="M159"/>
  <c r="L159"/>
  <c r="L158"/>
  <c r="M158" s="1"/>
  <c r="M157"/>
  <c r="L157"/>
  <c r="L156"/>
  <c r="M156" s="1"/>
  <c r="M155"/>
  <c r="L155"/>
  <c r="M153"/>
  <c r="L153"/>
  <c r="L152"/>
  <c r="M152" s="1"/>
  <c r="M151"/>
  <c r="L151"/>
  <c r="L150"/>
  <c r="M150" s="1"/>
  <c r="M149"/>
  <c r="L149"/>
  <c r="L148"/>
  <c r="M148" s="1"/>
  <c r="L146"/>
  <c r="M146" s="1"/>
  <c r="M145"/>
  <c r="L145"/>
  <c r="L144"/>
  <c r="M144" s="1"/>
  <c r="M143"/>
  <c r="L143"/>
  <c r="L142"/>
  <c r="M142" s="1"/>
  <c r="M141"/>
  <c r="L141"/>
  <c r="L140"/>
  <c r="M140" s="1"/>
  <c r="M139"/>
  <c r="L139"/>
  <c r="M137"/>
  <c r="L137"/>
  <c r="L136"/>
  <c r="M136" s="1"/>
  <c r="M135"/>
  <c r="L135"/>
  <c r="L134"/>
  <c r="M134" s="1"/>
  <c r="M133"/>
  <c r="L133"/>
  <c r="L132"/>
  <c r="M132" s="1"/>
  <c r="M131"/>
  <c r="L131"/>
  <c r="M129"/>
  <c r="L129"/>
  <c r="L128"/>
  <c r="M128" s="1"/>
  <c r="M127"/>
  <c r="L127"/>
  <c r="L126"/>
  <c r="M126" s="1"/>
  <c r="M125"/>
  <c r="L125"/>
  <c r="L124"/>
  <c r="M124" s="1"/>
  <c r="M123"/>
  <c r="L123"/>
  <c r="L122"/>
  <c r="M122" s="1"/>
  <c r="M121"/>
  <c r="L121"/>
  <c r="L120"/>
  <c r="M120" s="1"/>
  <c r="M119"/>
  <c r="L119"/>
  <c r="L118"/>
  <c r="M118" s="1"/>
  <c r="M117"/>
  <c r="L117"/>
  <c r="L116"/>
  <c r="M116" s="1"/>
  <c r="M115"/>
  <c r="L115"/>
  <c r="M113"/>
  <c r="L113"/>
  <c r="L112"/>
  <c r="M112" s="1"/>
  <c r="M111"/>
  <c r="L111"/>
  <c r="L110"/>
  <c r="M110" s="1"/>
  <c r="M109"/>
  <c r="L109"/>
  <c r="L108"/>
  <c r="M108" s="1"/>
  <c r="M107"/>
  <c r="L107"/>
  <c r="L106"/>
  <c r="M106" s="1"/>
  <c r="M105"/>
  <c r="L105"/>
  <c r="L104"/>
  <c r="M104" s="1"/>
  <c r="M103"/>
  <c r="L103"/>
  <c r="L102"/>
  <c r="M102" s="1"/>
  <c r="M101"/>
  <c r="L101"/>
  <c r="M99"/>
  <c r="L99"/>
  <c r="L98"/>
  <c r="M98" s="1"/>
  <c r="M97"/>
  <c r="L97"/>
  <c r="L96"/>
  <c r="M96" s="1"/>
  <c r="M95"/>
  <c r="L95"/>
  <c r="L94"/>
  <c r="M94" s="1"/>
  <c r="M93"/>
  <c r="L93"/>
  <c r="L92"/>
  <c r="M92" s="1"/>
  <c r="M91"/>
  <c r="L91"/>
  <c r="M89"/>
  <c r="L89"/>
  <c r="L88"/>
  <c r="M88" s="1"/>
  <c r="M87"/>
  <c r="L87"/>
  <c r="L86"/>
  <c r="M86" s="1"/>
  <c r="M85"/>
  <c r="L85"/>
  <c r="L84"/>
  <c r="M84" s="1"/>
  <c r="M83"/>
  <c r="L83"/>
  <c r="L82"/>
  <c r="M82" s="1"/>
  <c r="L80"/>
  <c r="M80" s="1"/>
  <c r="M79"/>
  <c r="L79"/>
  <c r="L78"/>
  <c r="M78" s="1"/>
  <c r="M77"/>
  <c r="L77"/>
  <c r="L76"/>
  <c r="M76" s="1"/>
  <c r="L74"/>
  <c r="M74" s="1"/>
  <c r="M73"/>
  <c r="L73"/>
  <c r="L72"/>
  <c r="M72" s="1"/>
  <c r="M71"/>
  <c r="L71"/>
  <c r="L70"/>
  <c r="M70" s="1"/>
  <c r="M69"/>
  <c r="L69"/>
  <c r="L68"/>
  <c r="M68" s="1"/>
  <c r="M67"/>
  <c r="L67"/>
  <c r="L66"/>
  <c r="M66" s="1"/>
  <c r="M65"/>
  <c r="L65"/>
  <c r="L64"/>
  <c r="M64" s="1"/>
  <c r="M63"/>
  <c r="L63"/>
  <c r="M61"/>
  <c r="L61"/>
  <c r="L60"/>
  <c r="M60" s="1"/>
  <c r="M59"/>
  <c r="L59"/>
  <c r="L58"/>
  <c r="M58" s="1"/>
  <c r="M57"/>
  <c r="L57"/>
  <c r="L54"/>
  <c r="M54" s="1"/>
  <c r="M53"/>
  <c r="L53"/>
  <c r="L52"/>
  <c r="M52" s="1"/>
  <c r="M51"/>
  <c r="L51"/>
  <c r="L50"/>
  <c r="M50" s="1"/>
  <c r="M49"/>
  <c r="L49"/>
  <c r="L48"/>
  <c r="M48" s="1"/>
  <c r="M47"/>
  <c r="L47"/>
  <c r="L46"/>
  <c r="M46" s="1"/>
  <c r="M45"/>
  <c r="L45"/>
  <c r="L44"/>
  <c r="M44" s="1"/>
  <c r="M43"/>
  <c r="L43"/>
  <c r="L42"/>
  <c r="M42" s="1"/>
  <c r="M41"/>
  <c r="L41"/>
  <c r="L40"/>
  <c r="M40" s="1"/>
  <c r="M39"/>
  <c r="L39"/>
  <c r="L38"/>
  <c r="M38" s="1"/>
  <c r="M37"/>
  <c r="L37"/>
  <c r="L36"/>
  <c r="M36" s="1"/>
  <c r="M35"/>
  <c r="L35"/>
  <c r="L34"/>
  <c r="M34" s="1"/>
  <c r="M33"/>
  <c r="L33"/>
  <c r="L32"/>
  <c r="M32" s="1"/>
  <c r="M31"/>
  <c r="L31"/>
  <c r="L30"/>
  <c r="M30" s="1"/>
  <c r="M29"/>
  <c r="L29"/>
  <c r="L28"/>
  <c r="M28" s="1"/>
  <c r="M26"/>
  <c r="L26"/>
  <c r="L25"/>
  <c r="M25" s="1"/>
  <c r="M24"/>
  <c r="L24"/>
  <c r="L23"/>
  <c r="M23" s="1"/>
  <c r="M22"/>
  <c r="L22"/>
  <c r="L21"/>
  <c r="M21" s="1"/>
  <c r="M20"/>
  <c r="L20"/>
  <c r="L19"/>
  <c r="M19" s="1"/>
  <c r="M18"/>
  <c r="L18"/>
  <c r="L8"/>
  <c r="M8" s="1"/>
  <c r="L9"/>
  <c r="M9" s="1"/>
  <c r="L10"/>
  <c r="M10" s="1"/>
  <c r="L11"/>
  <c r="M11" s="1"/>
  <c r="L12"/>
  <c r="M12" s="1"/>
  <c r="L13"/>
  <c r="M13" s="1"/>
  <c r="L14"/>
  <c r="M14" s="1"/>
  <c r="L15"/>
  <c r="M15" s="1"/>
  <c r="L16"/>
  <c r="M16" s="1"/>
  <c r="M7"/>
  <c r="J7"/>
  <c r="L7"/>
  <c r="R379" i="7" l="1"/>
  <c r="AB378"/>
  <c r="AB58"/>
  <c r="AB59"/>
  <c r="AB60"/>
  <c r="AB61"/>
  <c r="AB63"/>
  <c r="AB64"/>
  <c r="AB65"/>
  <c r="AB66"/>
  <c r="AB67"/>
  <c r="AB68"/>
  <c r="AB69"/>
  <c r="AB70"/>
  <c r="AB71"/>
  <c r="AB72"/>
  <c r="AB73"/>
  <c r="AB74"/>
  <c r="AB76"/>
  <c r="AB77"/>
  <c r="AB78"/>
  <c r="AB79"/>
  <c r="AB80"/>
  <c r="AB82"/>
  <c r="AB83"/>
  <c r="AB84"/>
  <c r="AB85"/>
  <c r="AB86"/>
  <c r="AB87"/>
  <c r="AB88"/>
  <c r="AB89"/>
  <c r="AB91"/>
  <c r="AB92"/>
  <c r="AB93"/>
  <c r="AB94"/>
  <c r="AB95"/>
  <c r="AB96"/>
  <c r="AB97"/>
  <c r="AB98"/>
  <c r="AB99"/>
  <c r="AB101"/>
  <c r="AB102"/>
  <c r="AB103"/>
  <c r="AB104"/>
  <c r="AB105"/>
  <c r="AB106"/>
  <c r="AB107"/>
  <c r="AB108"/>
  <c r="AB109"/>
  <c r="AB110"/>
  <c r="AB111"/>
  <c r="AB112"/>
  <c r="AB113"/>
  <c r="AB115"/>
  <c r="AB116"/>
  <c r="AB117"/>
  <c r="AB118"/>
  <c r="AB119"/>
  <c r="AB120"/>
  <c r="AB121"/>
  <c r="AB122"/>
  <c r="AB123"/>
  <c r="AB124"/>
  <c r="AB125"/>
  <c r="AB126"/>
  <c r="AB127"/>
  <c r="AB128"/>
  <c r="AB129"/>
  <c r="AB131"/>
  <c r="AB132"/>
  <c r="AB133"/>
  <c r="AB134"/>
  <c r="AB135"/>
  <c r="AB136"/>
  <c r="AB137"/>
  <c r="AB139"/>
  <c r="AB140"/>
  <c r="AB141"/>
  <c r="AB142"/>
  <c r="AB143"/>
  <c r="AB144"/>
  <c r="AB145"/>
  <c r="AB146"/>
  <c r="AB148"/>
  <c r="AB149"/>
  <c r="AB150"/>
  <c r="AB151"/>
  <c r="AB152"/>
  <c r="AB153"/>
  <c r="AB155"/>
  <c r="AB156"/>
  <c r="AB157"/>
  <c r="AB158"/>
  <c r="AB159"/>
  <c r="AB160"/>
  <c r="AB161"/>
  <c r="AB162"/>
  <c r="AB163"/>
  <c r="AB164"/>
  <c r="AB165"/>
  <c r="AB166"/>
  <c r="AB168"/>
  <c r="AB169"/>
  <c r="AB170"/>
  <c r="AB171"/>
  <c r="AB172"/>
  <c r="AB173"/>
  <c r="AB174"/>
  <c r="AB175"/>
  <c r="AB176"/>
  <c r="AB177"/>
  <c r="AB178"/>
  <c r="AB179"/>
  <c r="AB180"/>
  <c r="AB182"/>
  <c r="AB183"/>
  <c r="AB184"/>
  <c r="AB185"/>
  <c r="AB186"/>
  <c r="AB187"/>
  <c r="AB189"/>
  <c r="AB190"/>
  <c r="AB191"/>
  <c r="AB192"/>
  <c r="AB193"/>
  <c r="AB194"/>
  <c r="AB195"/>
  <c r="AB196"/>
  <c r="AB197"/>
  <c r="AB198"/>
  <c r="AB199"/>
  <c r="AB200"/>
  <c r="AB201"/>
  <c r="AB203"/>
  <c r="AB204"/>
  <c r="AB205"/>
  <c r="AB206"/>
  <c r="AB207"/>
  <c r="AB208"/>
  <c r="AB209"/>
  <c r="AB210"/>
  <c r="AB211"/>
  <c r="AB212"/>
  <c r="AB213"/>
  <c r="AB214"/>
  <c r="AB216"/>
  <c r="AB217"/>
  <c r="AB218"/>
  <c r="AB219"/>
  <c r="AB220"/>
  <c r="AB221"/>
  <c r="AB222"/>
  <c r="AB223"/>
  <c r="AB224"/>
  <c r="AB225"/>
  <c r="AB226"/>
  <c r="AB227"/>
  <c r="AB228"/>
  <c r="AB230"/>
  <c r="AB231"/>
  <c r="AB232"/>
  <c r="AB233"/>
  <c r="AB234"/>
  <c r="AB235"/>
  <c r="AB236"/>
  <c r="AB237"/>
  <c r="AB238"/>
  <c r="AB240"/>
  <c r="AB241"/>
  <c r="AB242"/>
  <c r="AB243"/>
  <c r="AB244"/>
  <c r="AB245"/>
  <c r="AB246"/>
  <c r="AB247"/>
  <c r="AB249"/>
  <c r="AB250"/>
  <c r="AB251"/>
  <c r="AB252"/>
  <c r="AB253"/>
  <c r="AB254"/>
  <c r="AB255"/>
  <c r="AB256"/>
  <c r="AB257"/>
  <c r="AB258"/>
  <c r="AB259"/>
  <c r="AB260"/>
  <c r="AB261"/>
  <c r="AB262"/>
  <c r="AB263"/>
  <c r="AB265"/>
  <c r="AB266"/>
  <c r="AB267"/>
  <c r="AB268"/>
  <c r="AB269"/>
  <c r="AB270"/>
  <c r="AB271"/>
  <c r="AB273"/>
  <c r="AB274"/>
  <c r="AB275"/>
  <c r="AB276"/>
  <c r="AB277"/>
  <c r="AB278"/>
  <c r="AB279"/>
  <c r="AB280"/>
  <c r="AB281"/>
  <c r="AB282"/>
  <c r="AB283"/>
  <c r="AB284"/>
  <c r="AB285"/>
  <c r="AB286"/>
  <c r="AB287"/>
  <c r="AB288"/>
  <c r="AB289"/>
  <c r="AB291"/>
  <c r="AB292"/>
  <c r="AB293"/>
  <c r="AB294"/>
  <c r="AB295"/>
  <c r="AB296"/>
  <c r="AB297"/>
  <c r="AB298"/>
  <c r="AB299"/>
  <c r="AB300"/>
  <c r="AB301"/>
  <c r="AB302"/>
  <c r="AB303"/>
  <c r="AB304"/>
  <c r="AB305"/>
  <c r="AB306"/>
  <c r="AB307"/>
  <c r="AB308"/>
  <c r="AB309"/>
  <c r="AB310"/>
  <c r="AB311"/>
  <c r="AB312"/>
  <c r="AB313"/>
  <c r="AB314"/>
  <c r="AB316"/>
  <c r="AB317"/>
  <c r="AB318"/>
  <c r="AB319"/>
  <c r="AB320"/>
  <c r="AB321"/>
  <c r="AB322"/>
  <c r="AB323"/>
  <c r="AB324"/>
  <c r="AB325"/>
  <c r="AB326"/>
  <c r="AB327"/>
  <c r="AB328"/>
  <c r="AB329"/>
  <c r="AB330"/>
  <c r="AB332"/>
  <c r="AB333"/>
  <c r="AB334"/>
  <c r="AB335"/>
  <c r="AB336"/>
  <c r="AB337"/>
  <c r="AB338"/>
  <c r="AB339"/>
  <c r="AB340"/>
  <c r="AB341"/>
  <c r="AB342"/>
  <c r="AB344"/>
  <c r="AB345"/>
  <c r="AB346"/>
  <c r="AB347"/>
  <c r="AB348"/>
  <c r="AB349"/>
  <c r="AB350"/>
  <c r="AB351"/>
  <c r="AB352"/>
  <c r="AB353"/>
  <c r="AB354"/>
  <c r="AB356"/>
  <c r="AB357"/>
  <c r="AB358"/>
  <c r="AB359"/>
  <c r="AB360"/>
  <c r="AB361"/>
  <c r="AB362"/>
  <c r="AB363"/>
  <c r="AB364"/>
  <c r="AB365"/>
  <c r="AB367"/>
  <c r="AB368"/>
  <c r="AB369"/>
  <c r="AB370"/>
  <c r="AB371"/>
  <c r="AB372"/>
  <c r="AB373"/>
  <c r="AB374"/>
  <c r="AB375"/>
  <c r="AB376"/>
  <c r="AB377"/>
  <c r="AB57"/>
  <c r="AB54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28"/>
  <c r="AB19"/>
  <c r="AB20"/>
  <c r="AB21"/>
  <c r="AB22"/>
  <c r="AB23"/>
  <c r="AB24"/>
  <c r="AB25"/>
  <c r="AB26"/>
  <c r="AB18"/>
  <c r="AB16"/>
  <c r="AB7"/>
  <c r="AB8"/>
  <c r="AB9"/>
  <c r="AB10"/>
  <c r="AB11"/>
  <c r="AB12"/>
  <c r="AB13"/>
  <c r="AB14"/>
  <c r="AB15"/>
  <c r="V29"/>
  <c r="V30"/>
  <c r="V76" s="1"/>
  <c r="V31"/>
  <c r="V88" s="1"/>
  <c r="V32"/>
  <c r="V33"/>
  <c r="V34"/>
  <c r="V127" s="1"/>
  <c r="V35"/>
  <c r="V136" s="1"/>
  <c r="V36"/>
  <c r="V37"/>
  <c r="V38"/>
  <c r="V163" s="1"/>
  <c r="V39"/>
  <c r="V180" s="1"/>
  <c r="V40"/>
  <c r="V41"/>
  <c r="V42"/>
  <c r="V211" s="1"/>
  <c r="V43"/>
  <c r="V228" s="1"/>
  <c r="V44"/>
  <c r="V236" s="1"/>
  <c r="V45"/>
  <c r="V46"/>
  <c r="V263" s="1"/>
  <c r="V47"/>
  <c r="V268" s="1"/>
  <c r="V48"/>
  <c r="V288" s="1"/>
  <c r="V49"/>
  <c r="V50"/>
  <c r="V327" s="1"/>
  <c r="V51"/>
  <c r="V340" s="1"/>
  <c r="V52"/>
  <c r="V352" s="1"/>
  <c r="V53"/>
  <c r="V54"/>
  <c r="V375" s="1"/>
  <c r="V28"/>
  <c r="R29"/>
  <c r="R71" s="1"/>
  <c r="R30"/>
  <c r="R77" s="1"/>
  <c r="R31"/>
  <c r="R32"/>
  <c r="R33"/>
  <c r="R111" s="1"/>
  <c r="R34"/>
  <c r="R129" s="1"/>
  <c r="R35"/>
  <c r="R36"/>
  <c r="R37"/>
  <c r="R151" s="1"/>
  <c r="R38"/>
  <c r="R164" s="1"/>
  <c r="R39"/>
  <c r="R40"/>
  <c r="R41"/>
  <c r="R199" s="1"/>
  <c r="R42"/>
  <c r="R212" s="1"/>
  <c r="R43"/>
  <c r="R44"/>
  <c r="R45"/>
  <c r="R247" s="1"/>
  <c r="R46"/>
  <c r="R260" s="1"/>
  <c r="R47"/>
  <c r="R48"/>
  <c r="R49"/>
  <c r="R311" s="1"/>
  <c r="R50"/>
  <c r="R328" s="1"/>
  <c r="R51"/>
  <c r="R52"/>
  <c r="R53"/>
  <c r="R363" s="1"/>
  <c r="R54"/>
  <c r="R376" s="1"/>
  <c r="R28"/>
  <c r="N54"/>
  <c r="N375" s="1"/>
  <c r="N53"/>
  <c r="N357" s="1"/>
  <c r="N52"/>
  <c r="N51"/>
  <c r="N50"/>
  <c r="N327" s="1"/>
  <c r="N49"/>
  <c r="N305" s="1"/>
  <c r="N48"/>
  <c r="N47"/>
  <c r="N46"/>
  <c r="N263" s="1"/>
  <c r="N45"/>
  <c r="N44"/>
  <c r="N43"/>
  <c r="N42"/>
  <c r="N211" s="1"/>
  <c r="N41"/>
  <c r="N197" s="1"/>
  <c r="N40"/>
  <c r="N39"/>
  <c r="N38"/>
  <c r="N163" s="1"/>
  <c r="N37"/>
  <c r="N36"/>
  <c r="N35"/>
  <c r="N34"/>
  <c r="N127" s="1"/>
  <c r="N33"/>
  <c r="N113" s="1"/>
  <c r="N32"/>
  <c r="N31"/>
  <c r="N30"/>
  <c r="N79" s="1"/>
  <c r="N29"/>
  <c r="N65" s="1"/>
  <c r="N28"/>
  <c r="N26"/>
  <c r="N25"/>
  <c r="N24"/>
  <c r="N23"/>
  <c r="N22"/>
  <c r="N21"/>
  <c r="N20"/>
  <c r="N19"/>
  <c r="N18"/>
  <c r="N8"/>
  <c r="N9"/>
  <c r="N10"/>
  <c r="N11"/>
  <c r="N12"/>
  <c r="N13"/>
  <c r="N14"/>
  <c r="N15"/>
  <c r="N16"/>
  <c r="N7"/>
  <c r="V377"/>
  <c r="V373"/>
  <c r="V369"/>
  <c r="V365"/>
  <c r="V364"/>
  <c r="V363"/>
  <c r="V362"/>
  <c r="V361"/>
  <c r="V360"/>
  <c r="V359"/>
  <c r="V358"/>
  <c r="V357"/>
  <c r="V356"/>
  <c r="V354"/>
  <c r="V353"/>
  <c r="V351"/>
  <c r="V350"/>
  <c r="V349"/>
  <c r="V347"/>
  <c r="V346"/>
  <c r="V345"/>
  <c r="V342"/>
  <c r="V341"/>
  <c r="V338"/>
  <c r="V337"/>
  <c r="V334"/>
  <c r="V333"/>
  <c r="V329"/>
  <c r="V325"/>
  <c r="V321"/>
  <c r="V317"/>
  <c r="V314"/>
  <c r="V313"/>
  <c r="V312"/>
  <c r="V311"/>
  <c r="V310"/>
  <c r="V309"/>
  <c r="V308"/>
  <c r="V307"/>
  <c r="V306"/>
  <c r="V305"/>
  <c r="V304"/>
  <c r="V303"/>
  <c r="V302"/>
  <c r="V301"/>
  <c r="V300"/>
  <c r="V299"/>
  <c r="V298"/>
  <c r="V297"/>
  <c r="V296"/>
  <c r="V295"/>
  <c r="V294"/>
  <c r="V293"/>
  <c r="V292"/>
  <c r="V291"/>
  <c r="V289"/>
  <c r="V287"/>
  <c r="V286"/>
  <c r="V285"/>
  <c r="V283"/>
  <c r="V282"/>
  <c r="V281"/>
  <c r="V279"/>
  <c r="V278"/>
  <c r="V277"/>
  <c r="V275"/>
  <c r="V274"/>
  <c r="V273"/>
  <c r="V270"/>
  <c r="V269"/>
  <c r="V266"/>
  <c r="V265"/>
  <c r="V261"/>
  <c r="V257"/>
  <c r="V253"/>
  <c r="V249"/>
  <c r="V247"/>
  <c r="V246"/>
  <c r="V245"/>
  <c r="V244"/>
  <c r="V243"/>
  <c r="V242"/>
  <c r="V241"/>
  <c r="V240"/>
  <c r="V238"/>
  <c r="V237"/>
  <c r="V235"/>
  <c r="V234"/>
  <c r="V233"/>
  <c r="V232"/>
  <c r="V231"/>
  <c r="V230"/>
  <c r="V226"/>
  <c r="V225"/>
  <c r="V222"/>
  <c r="V221"/>
  <c r="V218"/>
  <c r="V217"/>
  <c r="V213"/>
  <c r="V209"/>
  <c r="V205"/>
  <c r="V201"/>
  <c r="V200"/>
  <c r="V199"/>
  <c r="V198"/>
  <c r="V197"/>
  <c r="V196"/>
  <c r="V195"/>
  <c r="V194"/>
  <c r="V193"/>
  <c r="V192"/>
  <c r="V191"/>
  <c r="V190"/>
  <c r="V189"/>
  <c r="V187"/>
  <c r="V186"/>
  <c r="V185"/>
  <c r="V184"/>
  <c r="V183"/>
  <c r="V182"/>
  <c r="V178"/>
  <c r="V177"/>
  <c r="V174"/>
  <c r="V173"/>
  <c r="V170"/>
  <c r="V169"/>
  <c r="V165"/>
  <c r="V161"/>
  <c r="V157"/>
  <c r="V153"/>
  <c r="V152"/>
  <c r="V151"/>
  <c r="V150"/>
  <c r="V149"/>
  <c r="V148"/>
  <c r="V146"/>
  <c r="V145"/>
  <c r="V144"/>
  <c r="V143"/>
  <c r="V142"/>
  <c r="V141"/>
  <c r="V140"/>
  <c r="V139"/>
  <c r="V137"/>
  <c r="V134"/>
  <c r="V133"/>
  <c r="V129"/>
  <c r="V125"/>
  <c r="V121"/>
  <c r="V117"/>
  <c r="V113"/>
  <c r="V112"/>
  <c r="V111"/>
  <c r="V110"/>
  <c r="V109"/>
  <c r="V108"/>
  <c r="V107"/>
  <c r="V106"/>
  <c r="V105"/>
  <c r="V104"/>
  <c r="V103"/>
  <c r="V102"/>
  <c r="V101"/>
  <c r="V99"/>
  <c r="V98"/>
  <c r="V97"/>
  <c r="V96"/>
  <c r="V95"/>
  <c r="V94"/>
  <c r="V93"/>
  <c r="V92"/>
  <c r="V91"/>
  <c r="V89"/>
  <c r="V86"/>
  <c r="V85"/>
  <c r="V82"/>
  <c r="V77"/>
  <c r="V74"/>
  <c r="V73"/>
  <c r="V72"/>
  <c r="V71"/>
  <c r="V70"/>
  <c r="V69"/>
  <c r="V68"/>
  <c r="V67"/>
  <c r="V66"/>
  <c r="V65"/>
  <c r="V64"/>
  <c r="V63"/>
  <c r="V61"/>
  <c r="V60"/>
  <c r="V59"/>
  <c r="V58"/>
  <c r="V57"/>
  <c r="V27"/>
  <c r="U27"/>
  <c r="T27"/>
  <c r="M379"/>
  <c r="N379" s="1"/>
  <c r="L379"/>
  <c r="R378"/>
  <c r="R375"/>
  <c r="R374"/>
  <c r="R371"/>
  <c r="R370"/>
  <c r="R367"/>
  <c r="R362"/>
  <c r="R358"/>
  <c r="R354"/>
  <c r="R353"/>
  <c r="R352"/>
  <c r="R351"/>
  <c r="R350"/>
  <c r="R349"/>
  <c r="R348"/>
  <c r="R347"/>
  <c r="R346"/>
  <c r="R345"/>
  <c r="R344"/>
  <c r="R342"/>
  <c r="R341"/>
  <c r="R340"/>
  <c r="R339"/>
  <c r="R338"/>
  <c r="R337"/>
  <c r="R336"/>
  <c r="R335"/>
  <c r="R334"/>
  <c r="R333"/>
  <c r="R332"/>
  <c r="R330"/>
  <c r="R327"/>
  <c r="R326"/>
  <c r="R323"/>
  <c r="R322"/>
  <c r="R319"/>
  <c r="R318"/>
  <c r="R314"/>
  <c r="R310"/>
  <c r="R306"/>
  <c r="R302"/>
  <c r="R298"/>
  <c r="R294"/>
  <c r="R289"/>
  <c r="R288"/>
  <c r="R287"/>
  <c r="R286"/>
  <c r="R285"/>
  <c r="R284"/>
  <c r="R283"/>
  <c r="R282"/>
  <c r="R281"/>
  <c r="R280"/>
  <c r="R279"/>
  <c r="R278"/>
  <c r="R277"/>
  <c r="R276"/>
  <c r="R275"/>
  <c r="R274"/>
  <c r="R273"/>
  <c r="R271"/>
  <c r="R270"/>
  <c r="R269"/>
  <c r="R268"/>
  <c r="R267"/>
  <c r="R266"/>
  <c r="R265"/>
  <c r="R263"/>
  <c r="R262"/>
  <c r="R259"/>
  <c r="R258"/>
  <c r="R255"/>
  <c r="R254"/>
  <c r="R251"/>
  <c r="R250"/>
  <c r="R246"/>
  <c r="R242"/>
  <c r="R238"/>
  <c r="R237"/>
  <c r="R236"/>
  <c r="R235"/>
  <c r="R234"/>
  <c r="R233"/>
  <c r="R232"/>
  <c r="R231"/>
  <c r="R230"/>
  <c r="R228"/>
  <c r="R227"/>
  <c r="R226"/>
  <c r="R225"/>
  <c r="R224"/>
  <c r="R223"/>
  <c r="R222"/>
  <c r="R221"/>
  <c r="R220"/>
  <c r="R219"/>
  <c r="R218"/>
  <c r="R217"/>
  <c r="R216"/>
  <c r="R214"/>
  <c r="R211"/>
  <c r="R210"/>
  <c r="R207"/>
  <c r="R206"/>
  <c r="R203"/>
  <c r="R198"/>
  <c r="R194"/>
  <c r="R190"/>
  <c r="R187"/>
  <c r="R186"/>
  <c r="R185"/>
  <c r="R184"/>
  <c r="R183"/>
  <c r="R182"/>
  <c r="R180"/>
  <c r="R179"/>
  <c r="R178"/>
  <c r="R177"/>
  <c r="R176"/>
  <c r="R175"/>
  <c r="R174"/>
  <c r="R173"/>
  <c r="R172"/>
  <c r="R171"/>
  <c r="R170"/>
  <c r="R169"/>
  <c r="R168"/>
  <c r="R166"/>
  <c r="R163"/>
  <c r="R162"/>
  <c r="R159"/>
  <c r="R158"/>
  <c r="R155"/>
  <c r="R150"/>
  <c r="R146"/>
  <c r="R145"/>
  <c r="R144"/>
  <c r="R143"/>
  <c r="R142"/>
  <c r="R141"/>
  <c r="R140"/>
  <c r="R139"/>
  <c r="R137"/>
  <c r="R136"/>
  <c r="R135"/>
  <c r="R134"/>
  <c r="R133"/>
  <c r="R132"/>
  <c r="R131"/>
  <c r="R128"/>
  <c r="R127"/>
  <c r="R126"/>
  <c r="R124"/>
  <c r="R123"/>
  <c r="R122"/>
  <c r="R120"/>
  <c r="R119"/>
  <c r="R118"/>
  <c r="R116"/>
  <c r="R115"/>
  <c r="R110"/>
  <c r="R106"/>
  <c r="R102"/>
  <c r="R99"/>
  <c r="R98"/>
  <c r="R97"/>
  <c r="R96"/>
  <c r="R95"/>
  <c r="R94"/>
  <c r="R93"/>
  <c r="R92"/>
  <c r="R91"/>
  <c r="R89"/>
  <c r="R88"/>
  <c r="R87"/>
  <c r="R86"/>
  <c r="R85"/>
  <c r="R84"/>
  <c r="R83"/>
  <c r="R82"/>
  <c r="R80"/>
  <c r="R79"/>
  <c r="R78"/>
  <c r="R76"/>
  <c r="R74"/>
  <c r="R70"/>
  <c r="R66"/>
  <c r="R61"/>
  <c r="R60"/>
  <c r="R59"/>
  <c r="R58"/>
  <c r="R57"/>
  <c r="R27"/>
  <c r="Q27"/>
  <c r="P27"/>
  <c r="N91"/>
  <c r="N365"/>
  <c r="N353"/>
  <c r="N352"/>
  <c r="N351"/>
  <c r="N349"/>
  <c r="N348"/>
  <c r="N347"/>
  <c r="N345"/>
  <c r="N344"/>
  <c r="N342"/>
  <c r="N339"/>
  <c r="N338"/>
  <c r="N335"/>
  <c r="N334"/>
  <c r="N313"/>
  <c r="N301"/>
  <c r="N297"/>
  <c r="N289"/>
  <c r="N288"/>
  <c r="N287"/>
  <c r="N285"/>
  <c r="N284"/>
  <c r="N283"/>
  <c r="N281"/>
  <c r="N280"/>
  <c r="N279"/>
  <c r="N277"/>
  <c r="N276"/>
  <c r="N275"/>
  <c r="N273"/>
  <c r="N271"/>
  <c r="N270"/>
  <c r="N267"/>
  <c r="N266"/>
  <c r="N245"/>
  <c r="N241"/>
  <c r="N237"/>
  <c r="N236"/>
  <c r="N235"/>
  <c r="N233"/>
  <c r="N232"/>
  <c r="N231"/>
  <c r="N227"/>
  <c r="N226"/>
  <c r="N223"/>
  <c r="N222"/>
  <c r="N219"/>
  <c r="N218"/>
  <c r="N193"/>
  <c r="N189"/>
  <c r="N187"/>
  <c r="N185"/>
  <c r="N184"/>
  <c r="N183"/>
  <c r="N179"/>
  <c r="N178"/>
  <c r="N175"/>
  <c r="N174"/>
  <c r="N171"/>
  <c r="N170"/>
  <c r="N153"/>
  <c r="N149"/>
  <c r="N145"/>
  <c r="N144"/>
  <c r="N143"/>
  <c r="N141"/>
  <c r="N140"/>
  <c r="N139"/>
  <c r="N135"/>
  <c r="N134"/>
  <c r="N131"/>
  <c r="N109"/>
  <c r="N105"/>
  <c r="N99"/>
  <c r="N97"/>
  <c r="N96"/>
  <c r="N95"/>
  <c r="N93"/>
  <c r="N92"/>
  <c r="N87"/>
  <c r="N86"/>
  <c r="N83"/>
  <c r="N82"/>
  <c r="N73"/>
  <c r="N61"/>
  <c r="N60"/>
  <c r="N59"/>
  <c r="N57"/>
  <c r="N27"/>
  <c r="M27"/>
  <c r="L27"/>
  <c r="N362"/>
  <c r="N354"/>
  <c r="N340"/>
  <c r="N314"/>
  <c r="N286"/>
  <c r="N268"/>
  <c r="N246"/>
  <c r="N238"/>
  <c r="N228"/>
  <c r="N198"/>
  <c r="N186"/>
  <c r="N180"/>
  <c r="N150"/>
  <c r="N146"/>
  <c r="N136"/>
  <c r="N110"/>
  <c r="N98"/>
  <c r="N88"/>
  <c r="N74"/>
  <c r="N58"/>
  <c r="V80" l="1"/>
  <c r="V120"/>
  <c r="V124"/>
  <c r="V156"/>
  <c r="V164"/>
  <c r="V204"/>
  <c r="V212"/>
  <c r="V256"/>
  <c r="V320"/>
  <c r="V324"/>
  <c r="V368"/>
  <c r="V372"/>
  <c r="V376"/>
  <c r="V79"/>
  <c r="V84"/>
  <c r="V119"/>
  <c r="V123"/>
  <c r="V132"/>
  <c r="V78"/>
  <c r="V83"/>
  <c r="V87"/>
  <c r="V118"/>
  <c r="V122"/>
  <c r="V126"/>
  <c r="V131"/>
  <c r="V135"/>
  <c r="V158"/>
  <c r="V162"/>
  <c r="V166"/>
  <c r="V171"/>
  <c r="V175"/>
  <c r="V179"/>
  <c r="V206"/>
  <c r="V210"/>
  <c r="V214"/>
  <c r="V219"/>
  <c r="V223"/>
  <c r="V227"/>
  <c r="V250"/>
  <c r="V254"/>
  <c r="V258"/>
  <c r="V262"/>
  <c r="V267"/>
  <c r="V271"/>
  <c r="V276"/>
  <c r="V280"/>
  <c r="V284"/>
  <c r="V318"/>
  <c r="V322"/>
  <c r="V326"/>
  <c r="V330"/>
  <c r="V335"/>
  <c r="V339"/>
  <c r="V344"/>
  <c r="V348"/>
  <c r="V370"/>
  <c r="V374"/>
  <c r="V378"/>
  <c r="V116"/>
  <c r="V128"/>
  <c r="V160"/>
  <c r="V208"/>
  <c r="V252"/>
  <c r="V260"/>
  <c r="V316"/>
  <c r="V328"/>
  <c r="V115"/>
  <c r="V155"/>
  <c r="V159"/>
  <c r="V168"/>
  <c r="V172"/>
  <c r="V176"/>
  <c r="V203"/>
  <c r="V207"/>
  <c r="V216"/>
  <c r="V220"/>
  <c r="V224"/>
  <c r="V251"/>
  <c r="V255"/>
  <c r="V259"/>
  <c r="V319"/>
  <c r="V323"/>
  <c r="V332"/>
  <c r="V336"/>
  <c r="V367"/>
  <c r="V371"/>
  <c r="R65"/>
  <c r="R69"/>
  <c r="R105"/>
  <c r="R113"/>
  <c r="R149"/>
  <c r="R153"/>
  <c r="R193"/>
  <c r="R201"/>
  <c r="R245"/>
  <c r="R293"/>
  <c r="R297"/>
  <c r="R301"/>
  <c r="R305"/>
  <c r="R313"/>
  <c r="R357"/>
  <c r="R361"/>
  <c r="R365"/>
  <c r="R64"/>
  <c r="R68"/>
  <c r="R72"/>
  <c r="R104"/>
  <c r="R108"/>
  <c r="R112"/>
  <c r="R117"/>
  <c r="R121"/>
  <c r="R125"/>
  <c r="R148"/>
  <c r="R152"/>
  <c r="R157"/>
  <c r="R161"/>
  <c r="R165"/>
  <c r="R192"/>
  <c r="R196"/>
  <c r="R200"/>
  <c r="R205"/>
  <c r="R209"/>
  <c r="R213"/>
  <c r="R240"/>
  <c r="R244"/>
  <c r="R249"/>
  <c r="R253"/>
  <c r="R257"/>
  <c r="R261"/>
  <c r="R292"/>
  <c r="R296"/>
  <c r="R300"/>
  <c r="R304"/>
  <c r="R308"/>
  <c r="R312"/>
  <c r="R317"/>
  <c r="R321"/>
  <c r="R325"/>
  <c r="R329"/>
  <c r="R356"/>
  <c r="R360"/>
  <c r="R364"/>
  <c r="R369"/>
  <c r="R373"/>
  <c r="R377"/>
  <c r="R73"/>
  <c r="R101"/>
  <c r="R109"/>
  <c r="R189"/>
  <c r="R197"/>
  <c r="R241"/>
  <c r="R309"/>
  <c r="R63"/>
  <c r="R67"/>
  <c r="R103"/>
  <c r="R107"/>
  <c r="R156"/>
  <c r="R160"/>
  <c r="R191"/>
  <c r="R195"/>
  <c r="R204"/>
  <c r="R208"/>
  <c r="R243"/>
  <c r="R252"/>
  <c r="R256"/>
  <c r="R291"/>
  <c r="R295"/>
  <c r="R299"/>
  <c r="R303"/>
  <c r="R307"/>
  <c r="R316"/>
  <c r="R320"/>
  <c r="R324"/>
  <c r="R359"/>
  <c r="R368"/>
  <c r="R372"/>
  <c r="N69"/>
  <c r="N101"/>
  <c r="N201"/>
  <c r="N293"/>
  <c r="N309"/>
  <c r="N361"/>
  <c r="N118"/>
  <c r="N126"/>
  <c r="N158"/>
  <c r="N166"/>
  <c r="N206"/>
  <c r="N214"/>
  <c r="N254"/>
  <c r="N262"/>
  <c r="N318"/>
  <c r="N326"/>
  <c r="N374"/>
  <c r="N72"/>
  <c r="N108"/>
  <c r="N117"/>
  <c r="N125"/>
  <c r="N152"/>
  <c r="N161"/>
  <c r="N192"/>
  <c r="N200"/>
  <c r="N209"/>
  <c r="N244"/>
  <c r="N257"/>
  <c r="N296"/>
  <c r="N304"/>
  <c r="N312"/>
  <c r="N321"/>
  <c r="N329"/>
  <c r="N360"/>
  <c r="N364"/>
  <c r="N369"/>
  <c r="N377"/>
  <c r="N63"/>
  <c r="N67"/>
  <c r="N71"/>
  <c r="N76"/>
  <c r="N80"/>
  <c r="N85"/>
  <c r="N89"/>
  <c r="N94"/>
  <c r="N103"/>
  <c r="N107"/>
  <c r="N111"/>
  <c r="N116"/>
  <c r="N120"/>
  <c r="N124"/>
  <c r="N128"/>
  <c r="N133"/>
  <c r="N137"/>
  <c r="N142"/>
  <c r="N151"/>
  <c r="N156"/>
  <c r="N160"/>
  <c r="N164"/>
  <c r="N169"/>
  <c r="N173"/>
  <c r="N177"/>
  <c r="N182"/>
  <c r="N191"/>
  <c r="N195"/>
  <c r="N199"/>
  <c r="N204"/>
  <c r="N208"/>
  <c r="N212"/>
  <c r="N217"/>
  <c r="N221"/>
  <c r="N225"/>
  <c r="N230"/>
  <c r="N234"/>
  <c r="N243"/>
  <c r="N247"/>
  <c r="N252"/>
  <c r="N256"/>
  <c r="N260"/>
  <c r="N265"/>
  <c r="N269"/>
  <c r="N274"/>
  <c r="N278"/>
  <c r="N282"/>
  <c r="N291"/>
  <c r="N295"/>
  <c r="N299"/>
  <c r="N303"/>
  <c r="N307"/>
  <c r="N311"/>
  <c r="N316"/>
  <c r="N320"/>
  <c r="N324"/>
  <c r="N328"/>
  <c r="N333"/>
  <c r="N337"/>
  <c r="N341"/>
  <c r="N346"/>
  <c r="N350"/>
  <c r="N359"/>
  <c r="N363"/>
  <c r="N368"/>
  <c r="N372"/>
  <c r="N376"/>
  <c r="N78"/>
  <c r="N122"/>
  <c r="N162"/>
  <c r="N210"/>
  <c r="N250"/>
  <c r="N258"/>
  <c r="N322"/>
  <c r="N330"/>
  <c r="N370"/>
  <c r="N378"/>
  <c r="N64"/>
  <c r="N68"/>
  <c r="N77"/>
  <c r="N104"/>
  <c r="N112"/>
  <c r="N121"/>
  <c r="N129"/>
  <c r="N148"/>
  <c r="N157"/>
  <c r="N165"/>
  <c r="N196"/>
  <c r="N205"/>
  <c r="N213"/>
  <c r="N240"/>
  <c r="N249"/>
  <c r="N253"/>
  <c r="N261"/>
  <c r="N292"/>
  <c r="N300"/>
  <c r="N308"/>
  <c r="N317"/>
  <c r="N325"/>
  <c r="N356"/>
  <c r="N373"/>
  <c r="N66"/>
  <c r="N70"/>
  <c r="N84"/>
  <c r="N102"/>
  <c r="N106"/>
  <c r="N115"/>
  <c r="N119"/>
  <c r="N123"/>
  <c r="N132"/>
  <c r="N155"/>
  <c r="N159"/>
  <c r="N168"/>
  <c r="N172"/>
  <c r="N176"/>
  <c r="N190"/>
  <c r="N194"/>
  <c r="N203"/>
  <c r="N207"/>
  <c r="N216"/>
  <c r="N220"/>
  <c r="N224"/>
  <c r="N242"/>
  <c r="N251"/>
  <c r="N255"/>
  <c r="N259"/>
  <c r="N294"/>
  <c r="N298"/>
  <c r="N302"/>
  <c r="N306"/>
  <c r="N310"/>
  <c r="N319"/>
  <c r="N323"/>
  <c r="N332"/>
  <c r="N336"/>
  <c r="N358"/>
  <c r="N367"/>
  <c r="N371"/>
  <c r="M17" l="1"/>
  <c r="N17" s="1"/>
  <c r="L17"/>
  <c r="M6"/>
  <c r="N6" s="1"/>
  <c r="L6"/>
  <c r="AU55" l="1"/>
  <c r="AU27"/>
  <c r="AU17"/>
  <c r="AU6"/>
  <c r="AU379" l="1"/>
  <c r="J140" l="1"/>
  <c r="D140"/>
  <c r="H6"/>
  <c r="H27"/>
  <c r="AL55" l="1"/>
  <c r="AL379" s="1"/>
  <c r="AM55"/>
  <c r="AM379" s="1"/>
  <c r="AN55"/>
  <c r="AL27"/>
  <c r="AM27"/>
  <c r="AN27"/>
  <c r="AL17"/>
  <c r="AM17"/>
  <c r="AN17"/>
  <c r="AL6"/>
  <c r="AM6"/>
  <c r="AN6"/>
  <c r="AN379" l="1"/>
  <c r="AF378"/>
  <c r="AF42"/>
  <c r="AF9"/>
  <c r="AF10"/>
  <c r="AF13"/>
  <c r="AE378"/>
  <c r="AP378" s="1"/>
  <c r="AR378" s="1"/>
  <c r="AT378" s="1"/>
  <c r="AE367"/>
  <c r="AE358"/>
  <c r="AE346"/>
  <c r="AE326"/>
  <c r="AE314"/>
  <c r="AE312"/>
  <c r="AP312" s="1"/>
  <c r="AR312" s="1"/>
  <c r="AT312" s="1"/>
  <c r="AE311"/>
  <c r="AP311" s="1"/>
  <c r="AR311" s="1"/>
  <c r="AT311" s="1"/>
  <c r="AE310"/>
  <c r="AP310" s="1"/>
  <c r="AR310" s="1"/>
  <c r="AT310" s="1"/>
  <c r="AE309"/>
  <c r="AP309" s="1"/>
  <c r="AR309" s="1"/>
  <c r="AE308"/>
  <c r="AP308" s="1"/>
  <c r="AR308" s="1"/>
  <c r="AT308" s="1"/>
  <c r="AE307"/>
  <c r="AP307" s="1"/>
  <c r="AR307" s="1"/>
  <c r="AT307" s="1"/>
  <c r="AE306"/>
  <c r="AP306" s="1"/>
  <c r="AR306" s="1"/>
  <c r="AT306" s="1"/>
  <c r="AE305"/>
  <c r="AP305" s="1"/>
  <c r="AR305" s="1"/>
  <c r="AT305" s="1"/>
  <c r="AE304"/>
  <c r="AP304" s="1"/>
  <c r="AR304" s="1"/>
  <c r="AT304" s="1"/>
  <c r="AE303"/>
  <c r="AP303" s="1"/>
  <c r="AR303" s="1"/>
  <c r="AT303" s="1"/>
  <c r="AE302"/>
  <c r="AP302" s="1"/>
  <c r="AR302" s="1"/>
  <c r="AT302" s="1"/>
  <c r="AE301"/>
  <c r="AP301" s="1"/>
  <c r="AR301" s="1"/>
  <c r="AT301" s="1"/>
  <c r="AE300"/>
  <c r="AP300" s="1"/>
  <c r="AR300" s="1"/>
  <c r="AT300" s="1"/>
  <c r="AE299"/>
  <c r="AP299" s="1"/>
  <c r="AR299" s="1"/>
  <c r="AT299" s="1"/>
  <c r="AE298"/>
  <c r="AP298" s="1"/>
  <c r="AR298" s="1"/>
  <c r="AT298" s="1"/>
  <c r="AE297"/>
  <c r="AP297" s="1"/>
  <c r="AR297" s="1"/>
  <c r="AT297" s="1"/>
  <c r="AE296"/>
  <c r="AP296" s="1"/>
  <c r="AR296" s="1"/>
  <c r="AT296" s="1"/>
  <c r="AE295"/>
  <c r="AP295" s="1"/>
  <c r="AR295" s="1"/>
  <c r="AT295" s="1"/>
  <c r="AE294"/>
  <c r="AP294" s="1"/>
  <c r="AR294" s="1"/>
  <c r="AT294" s="1"/>
  <c r="AE293"/>
  <c r="AP293" s="1"/>
  <c r="AR293" s="1"/>
  <c r="AT293" s="1"/>
  <c r="AE292"/>
  <c r="AP292" s="1"/>
  <c r="AR292" s="1"/>
  <c r="AT292" s="1"/>
  <c r="AE291"/>
  <c r="AP291" s="1"/>
  <c r="AR291" s="1"/>
  <c r="AT291" s="1"/>
  <c r="AE289"/>
  <c r="AP289" s="1"/>
  <c r="AR289" s="1"/>
  <c r="AT289" s="1"/>
  <c r="AE288"/>
  <c r="AP288" s="1"/>
  <c r="AR288" s="1"/>
  <c r="AT288" s="1"/>
  <c r="AE287"/>
  <c r="AP287" s="1"/>
  <c r="AR287" s="1"/>
  <c r="AT287" s="1"/>
  <c r="AE286"/>
  <c r="AP286" s="1"/>
  <c r="AR286" s="1"/>
  <c r="AT286" s="1"/>
  <c r="AE285"/>
  <c r="AP285" s="1"/>
  <c r="AR285" s="1"/>
  <c r="AT285" s="1"/>
  <c r="AE284"/>
  <c r="AP284" s="1"/>
  <c r="AR284" s="1"/>
  <c r="AT284" s="1"/>
  <c r="AE283"/>
  <c r="AP283" s="1"/>
  <c r="AR283" s="1"/>
  <c r="AT283" s="1"/>
  <c r="AE282"/>
  <c r="AP282" s="1"/>
  <c r="AR282" s="1"/>
  <c r="AT282" s="1"/>
  <c r="AE281"/>
  <c r="AP281" s="1"/>
  <c r="AR281" s="1"/>
  <c r="AT281" s="1"/>
  <c r="AE280"/>
  <c r="AP280" s="1"/>
  <c r="AR280" s="1"/>
  <c r="AT280" s="1"/>
  <c r="AE279"/>
  <c r="AP279" s="1"/>
  <c r="AR279" s="1"/>
  <c r="AT279" s="1"/>
  <c r="AE278"/>
  <c r="AP278" s="1"/>
  <c r="AR278" s="1"/>
  <c r="AT278" s="1"/>
  <c r="AE277"/>
  <c r="AP277" s="1"/>
  <c r="AR277" s="1"/>
  <c r="AT277" s="1"/>
  <c r="AE276"/>
  <c r="AP276" s="1"/>
  <c r="AR276" s="1"/>
  <c r="AT276" s="1"/>
  <c r="AE275"/>
  <c r="AP275" s="1"/>
  <c r="AR275" s="1"/>
  <c r="AT275" s="1"/>
  <c r="AE274"/>
  <c r="AP274" s="1"/>
  <c r="AR274" s="1"/>
  <c r="AT274" s="1"/>
  <c r="AE273"/>
  <c r="AP273" s="1"/>
  <c r="AR273" s="1"/>
  <c r="AT273" s="1"/>
  <c r="AE271"/>
  <c r="AP271" s="1"/>
  <c r="AR271" s="1"/>
  <c r="AT271" s="1"/>
  <c r="AE270"/>
  <c r="AP270" s="1"/>
  <c r="AR270" s="1"/>
  <c r="AT270" s="1"/>
  <c r="AE269"/>
  <c r="AP269" s="1"/>
  <c r="AR269" s="1"/>
  <c r="AT269" s="1"/>
  <c r="AE268"/>
  <c r="AP268" s="1"/>
  <c r="AR268" s="1"/>
  <c r="AT268" s="1"/>
  <c r="AE267"/>
  <c r="AP267" s="1"/>
  <c r="AR267" s="1"/>
  <c r="AT267" s="1"/>
  <c r="AE266"/>
  <c r="AP266" s="1"/>
  <c r="AR266" s="1"/>
  <c r="AT266" s="1"/>
  <c r="AE265"/>
  <c r="AP265" s="1"/>
  <c r="AR265" s="1"/>
  <c r="AT265" s="1"/>
  <c r="AE263"/>
  <c r="AP263" s="1"/>
  <c r="AR263" s="1"/>
  <c r="AT263" s="1"/>
  <c r="AE262"/>
  <c r="AP262" s="1"/>
  <c r="AR262" s="1"/>
  <c r="AT262" s="1"/>
  <c r="AE261"/>
  <c r="AP261" s="1"/>
  <c r="AR261" s="1"/>
  <c r="AT261" s="1"/>
  <c r="AE260"/>
  <c r="AP260" s="1"/>
  <c r="AR260" s="1"/>
  <c r="AT260" s="1"/>
  <c r="AE259"/>
  <c r="AP259" s="1"/>
  <c r="AR259" s="1"/>
  <c r="AT259" s="1"/>
  <c r="AE258"/>
  <c r="AP258" s="1"/>
  <c r="AR258" s="1"/>
  <c r="AT258" s="1"/>
  <c r="AE257"/>
  <c r="AP257" s="1"/>
  <c r="AR257" s="1"/>
  <c r="AT257" s="1"/>
  <c r="AE256"/>
  <c r="AP256" s="1"/>
  <c r="AR256" s="1"/>
  <c r="AT256" s="1"/>
  <c r="AE255"/>
  <c r="AP255" s="1"/>
  <c r="AR255" s="1"/>
  <c r="AT255" s="1"/>
  <c r="AE254"/>
  <c r="AP254" s="1"/>
  <c r="AR254" s="1"/>
  <c r="AT254" s="1"/>
  <c r="AE253"/>
  <c r="AP253" s="1"/>
  <c r="AR253" s="1"/>
  <c r="AT253" s="1"/>
  <c r="AE252"/>
  <c r="AP252" s="1"/>
  <c r="AR252" s="1"/>
  <c r="AT252" s="1"/>
  <c r="AE251"/>
  <c r="AP251" s="1"/>
  <c r="AR251" s="1"/>
  <c r="AT251" s="1"/>
  <c r="AE250"/>
  <c r="AP250" s="1"/>
  <c r="AR250" s="1"/>
  <c r="AT250" s="1"/>
  <c r="AE249"/>
  <c r="AP249" s="1"/>
  <c r="AR249" s="1"/>
  <c r="AT249" s="1"/>
  <c r="AE247"/>
  <c r="AP247" s="1"/>
  <c r="AR247" s="1"/>
  <c r="AT247" s="1"/>
  <c r="AE246"/>
  <c r="AP246" s="1"/>
  <c r="AR246" s="1"/>
  <c r="AT246" s="1"/>
  <c r="AE245"/>
  <c r="AP245" s="1"/>
  <c r="AR245" s="1"/>
  <c r="AT245" s="1"/>
  <c r="AE244"/>
  <c r="AP244" s="1"/>
  <c r="AR244" s="1"/>
  <c r="AT244" s="1"/>
  <c r="AE243"/>
  <c r="AP243" s="1"/>
  <c r="AR243" s="1"/>
  <c r="AT243" s="1"/>
  <c r="AE242"/>
  <c r="AP242" s="1"/>
  <c r="AR242" s="1"/>
  <c r="AT242" s="1"/>
  <c r="AE241"/>
  <c r="AP241" s="1"/>
  <c r="AR241" s="1"/>
  <c r="AT241" s="1"/>
  <c r="AE240"/>
  <c r="AP240" s="1"/>
  <c r="AR240" s="1"/>
  <c r="AT240" s="1"/>
  <c r="AE238"/>
  <c r="AP238" s="1"/>
  <c r="AR238" s="1"/>
  <c r="AT238" s="1"/>
  <c r="AE237"/>
  <c r="AP237" s="1"/>
  <c r="AR237" s="1"/>
  <c r="AT237" s="1"/>
  <c r="AE236"/>
  <c r="AP236" s="1"/>
  <c r="AR236" s="1"/>
  <c r="AT236" s="1"/>
  <c r="AE235"/>
  <c r="AP235" s="1"/>
  <c r="AR235" s="1"/>
  <c r="AT235" s="1"/>
  <c r="AE234"/>
  <c r="AP234" s="1"/>
  <c r="AR234" s="1"/>
  <c r="AT234" s="1"/>
  <c r="AE233"/>
  <c r="AP233" s="1"/>
  <c r="AR233" s="1"/>
  <c r="AT233" s="1"/>
  <c r="AE232"/>
  <c r="AP232" s="1"/>
  <c r="AR232" s="1"/>
  <c r="AT232" s="1"/>
  <c r="AE231"/>
  <c r="AP231" s="1"/>
  <c r="AR231" s="1"/>
  <c r="AT231" s="1"/>
  <c r="AE230"/>
  <c r="AP230" s="1"/>
  <c r="AR230" s="1"/>
  <c r="AT230" s="1"/>
  <c r="AE228"/>
  <c r="AP228" s="1"/>
  <c r="AR228" s="1"/>
  <c r="AT228" s="1"/>
  <c r="AE227"/>
  <c r="AP227" s="1"/>
  <c r="AR227" s="1"/>
  <c r="AT227" s="1"/>
  <c r="AE226"/>
  <c r="AP226" s="1"/>
  <c r="AR226" s="1"/>
  <c r="AT226" s="1"/>
  <c r="AE225"/>
  <c r="AP225" s="1"/>
  <c r="AR225" s="1"/>
  <c r="AT225" s="1"/>
  <c r="AE224"/>
  <c r="AP224" s="1"/>
  <c r="AR224" s="1"/>
  <c r="AT224" s="1"/>
  <c r="AE223"/>
  <c r="AP223" s="1"/>
  <c r="AR223" s="1"/>
  <c r="AT223" s="1"/>
  <c r="AE222"/>
  <c r="AP222" s="1"/>
  <c r="AR222" s="1"/>
  <c r="AT222" s="1"/>
  <c r="AE221"/>
  <c r="AP221" s="1"/>
  <c r="AR221" s="1"/>
  <c r="AT221" s="1"/>
  <c r="AE220"/>
  <c r="AP220" s="1"/>
  <c r="AR220" s="1"/>
  <c r="AT220" s="1"/>
  <c r="AE219"/>
  <c r="AP219" s="1"/>
  <c r="AR219" s="1"/>
  <c r="AT219" s="1"/>
  <c r="AE218"/>
  <c r="AP218" s="1"/>
  <c r="AR218" s="1"/>
  <c r="AT218" s="1"/>
  <c r="AE217"/>
  <c r="AP217" s="1"/>
  <c r="AR217" s="1"/>
  <c r="AT217" s="1"/>
  <c r="AE216"/>
  <c r="AP216" s="1"/>
  <c r="AR216" s="1"/>
  <c r="AT216" s="1"/>
  <c r="AE214"/>
  <c r="AP214" s="1"/>
  <c r="AR214" s="1"/>
  <c r="AT214" s="1"/>
  <c r="AE213"/>
  <c r="AP213" s="1"/>
  <c r="AR213" s="1"/>
  <c r="AT213" s="1"/>
  <c r="AE212"/>
  <c r="AP212" s="1"/>
  <c r="AR212" s="1"/>
  <c r="AT212" s="1"/>
  <c r="AE211"/>
  <c r="AP211" s="1"/>
  <c r="AR211" s="1"/>
  <c r="AT211" s="1"/>
  <c r="AE210"/>
  <c r="AP210" s="1"/>
  <c r="AR210" s="1"/>
  <c r="AT210" s="1"/>
  <c r="AE209"/>
  <c r="AP209" s="1"/>
  <c r="AR209" s="1"/>
  <c r="AT209" s="1"/>
  <c r="AE208"/>
  <c r="AP208" s="1"/>
  <c r="AR208" s="1"/>
  <c r="AT208" s="1"/>
  <c r="AE207"/>
  <c r="AP207" s="1"/>
  <c r="AR207" s="1"/>
  <c r="AT207" s="1"/>
  <c r="AE206"/>
  <c r="AP206" s="1"/>
  <c r="AR206" s="1"/>
  <c r="AT206" s="1"/>
  <c r="AE205"/>
  <c r="AP205" s="1"/>
  <c r="AR205" s="1"/>
  <c r="AT205" s="1"/>
  <c r="AE204"/>
  <c r="AP204" s="1"/>
  <c r="AR204" s="1"/>
  <c r="AT204" s="1"/>
  <c r="AE203"/>
  <c r="AP203" s="1"/>
  <c r="AR203" s="1"/>
  <c r="AT203" s="1"/>
  <c r="AE201"/>
  <c r="AP201" s="1"/>
  <c r="AR201" s="1"/>
  <c r="AT201" s="1"/>
  <c r="AE200"/>
  <c r="AP200" s="1"/>
  <c r="AR200" s="1"/>
  <c r="AT200" s="1"/>
  <c r="AE199"/>
  <c r="AP199" s="1"/>
  <c r="AR199" s="1"/>
  <c r="AT199" s="1"/>
  <c r="AE198"/>
  <c r="AP198" s="1"/>
  <c r="AR198" s="1"/>
  <c r="AT198" s="1"/>
  <c r="AE197"/>
  <c r="AP197" s="1"/>
  <c r="AR197" s="1"/>
  <c r="AT197" s="1"/>
  <c r="AE196"/>
  <c r="AP196" s="1"/>
  <c r="AR196" s="1"/>
  <c r="AT196" s="1"/>
  <c r="AE195"/>
  <c r="AP195" s="1"/>
  <c r="AR195" s="1"/>
  <c r="AT195" s="1"/>
  <c r="AE194"/>
  <c r="AP194" s="1"/>
  <c r="AR194" s="1"/>
  <c r="AT194" s="1"/>
  <c r="AE193"/>
  <c r="AP193" s="1"/>
  <c r="AR193" s="1"/>
  <c r="AT193" s="1"/>
  <c r="AE192"/>
  <c r="AP192" s="1"/>
  <c r="AR192" s="1"/>
  <c r="AT192" s="1"/>
  <c r="AE191"/>
  <c r="AP191" s="1"/>
  <c r="AR191" s="1"/>
  <c r="AT191" s="1"/>
  <c r="AE190"/>
  <c r="AP190" s="1"/>
  <c r="AR190" s="1"/>
  <c r="AT190" s="1"/>
  <c r="AE189"/>
  <c r="AP189" s="1"/>
  <c r="AR189" s="1"/>
  <c r="AT189" s="1"/>
  <c r="AE187"/>
  <c r="AP187" s="1"/>
  <c r="AR187" s="1"/>
  <c r="AT187" s="1"/>
  <c r="AE186"/>
  <c r="AP186" s="1"/>
  <c r="AR186" s="1"/>
  <c r="AT186" s="1"/>
  <c r="AE185"/>
  <c r="AP185" s="1"/>
  <c r="AR185" s="1"/>
  <c r="AT185" s="1"/>
  <c r="AE184"/>
  <c r="AP184" s="1"/>
  <c r="AR184" s="1"/>
  <c r="AT184" s="1"/>
  <c r="AE183"/>
  <c r="AP183" s="1"/>
  <c r="AR183" s="1"/>
  <c r="AT183" s="1"/>
  <c r="AE182"/>
  <c r="AP182" s="1"/>
  <c r="AR182" s="1"/>
  <c r="AT182" s="1"/>
  <c r="AE180"/>
  <c r="AP180" s="1"/>
  <c r="AR180" s="1"/>
  <c r="AT180" s="1"/>
  <c r="AE179"/>
  <c r="AP179" s="1"/>
  <c r="AR179" s="1"/>
  <c r="AT179" s="1"/>
  <c r="AE178"/>
  <c r="AP178" s="1"/>
  <c r="AR178" s="1"/>
  <c r="AT178" s="1"/>
  <c r="AE177"/>
  <c r="AP177" s="1"/>
  <c r="AR177" s="1"/>
  <c r="AT177" s="1"/>
  <c r="AE176"/>
  <c r="AP176" s="1"/>
  <c r="AR176" s="1"/>
  <c r="AT176" s="1"/>
  <c r="AE175"/>
  <c r="AP175" s="1"/>
  <c r="AR175" s="1"/>
  <c r="AT175" s="1"/>
  <c r="AE174"/>
  <c r="AP174" s="1"/>
  <c r="AR174" s="1"/>
  <c r="AT174" s="1"/>
  <c r="AE173"/>
  <c r="AP173" s="1"/>
  <c r="AR173" s="1"/>
  <c r="AT173" s="1"/>
  <c r="AE172"/>
  <c r="AP172" s="1"/>
  <c r="AR172" s="1"/>
  <c r="AT172" s="1"/>
  <c r="AE171"/>
  <c r="AP171" s="1"/>
  <c r="AR171" s="1"/>
  <c r="AT171" s="1"/>
  <c r="AE170"/>
  <c r="AP170" s="1"/>
  <c r="AR170" s="1"/>
  <c r="AT170" s="1"/>
  <c r="AE169"/>
  <c r="AP169" s="1"/>
  <c r="AR169" s="1"/>
  <c r="AT169" s="1"/>
  <c r="AE168"/>
  <c r="AP168" s="1"/>
  <c r="AR168" s="1"/>
  <c r="AT168" s="1"/>
  <c r="AE166"/>
  <c r="AP166" s="1"/>
  <c r="AR166" s="1"/>
  <c r="AT166" s="1"/>
  <c r="AE165"/>
  <c r="AP165" s="1"/>
  <c r="AR165" s="1"/>
  <c r="AT165" s="1"/>
  <c r="AE164"/>
  <c r="AP164" s="1"/>
  <c r="AR164" s="1"/>
  <c r="AT164" s="1"/>
  <c r="AE163"/>
  <c r="AP163" s="1"/>
  <c r="AR163" s="1"/>
  <c r="AT163" s="1"/>
  <c r="AE162"/>
  <c r="AP162" s="1"/>
  <c r="AR162" s="1"/>
  <c r="AT162" s="1"/>
  <c r="AE161"/>
  <c r="AP161" s="1"/>
  <c r="AR161" s="1"/>
  <c r="AT161" s="1"/>
  <c r="AE160"/>
  <c r="AP160" s="1"/>
  <c r="AR160" s="1"/>
  <c r="AT160" s="1"/>
  <c r="AE159"/>
  <c r="AP159" s="1"/>
  <c r="AR159" s="1"/>
  <c r="AT159" s="1"/>
  <c r="AE158"/>
  <c r="AP158" s="1"/>
  <c r="AR158" s="1"/>
  <c r="AT158" s="1"/>
  <c r="AE157"/>
  <c r="AP157" s="1"/>
  <c r="AR157" s="1"/>
  <c r="AT157" s="1"/>
  <c r="AE156"/>
  <c r="AP156" s="1"/>
  <c r="AR156" s="1"/>
  <c r="AT156" s="1"/>
  <c r="AE155"/>
  <c r="AP155" s="1"/>
  <c r="AR155" s="1"/>
  <c r="AT155" s="1"/>
  <c r="AE153"/>
  <c r="AP153" s="1"/>
  <c r="AR153" s="1"/>
  <c r="AT153" s="1"/>
  <c r="AE152"/>
  <c r="AP152" s="1"/>
  <c r="AR152" s="1"/>
  <c r="AT152" s="1"/>
  <c r="AE151"/>
  <c r="AP151" s="1"/>
  <c r="AR151" s="1"/>
  <c r="AT151" s="1"/>
  <c r="AE150"/>
  <c r="AP150" s="1"/>
  <c r="AR150" s="1"/>
  <c r="AT150" s="1"/>
  <c r="AE149"/>
  <c r="AP149" s="1"/>
  <c r="AR149" s="1"/>
  <c r="AT149" s="1"/>
  <c r="AE148"/>
  <c r="AP148" s="1"/>
  <c r="AR148" s="1"/>
  <c r="AT148" s="1"/>
  <c r="AE146"/>
  <c r="AP146" s="1"/>
  <c r="AR146" s="1"/>
  <c r="AT146" s="1"/>
  <c r="AE145"/>
  <c r="AP145" s="1"/>
  <c r="AR145" s="1"/>
  <c r="AT145" s="1"/>
  <c r="AE144"/>
  <c r="AP144" s="1"/>
  <c r="AR144" s="1"/>
  <c r="AT144" s="1"/>
  <c r="AE143"/>
  <c r="AP143" s="1"/>
  <c r="AR143" s="1"/>
  <c r="AT143" s="1"/>
  <c r="AE142"/>
  <c r="AP142" s="1"/>
  <c r="AR142" s="1"/>
  <c r="AT142" s="1"/>
  <c r="AE141"/>
  <c r="AP141" s="1"/>
  <c r="AR141" s="1"/>
  <c r="AT141" s="1"/>
  <c r="AE140"/>
  <c r="AP140" s="1"/>
  <c r="AR140" s="1"/>
  <c r="AT140" s="1"/>
  <c r="AE139"/>
  <c r="AP139" s="1"/>
  <c r="AR139" s="1"/>
  <c r="AT139" s="1"/>
  <c r="AE137"/>
  <c r="AP137" s="1"/>
  <c r="AR137" s="1"/>
  <c r="AT137" s="1"/>
  <c r="AE136"/>
  <c r="AP136" s="1"/>
  <c r="AR136" s="1"/>
  <c r="AT136" s="1"/>
  <c r="AE135"/>
  <c r="AP135" s="1"/>
  <c r="AR135" s="1"/>
  <c r="AT135" s="1"/>
  <c r="AE134"/>
  <c r="AP134" s="1"/>
  <c r="AR134" s="1"/>
  <c r="AT134" s="1"/>
  <c r="AE133"/>
  <c r="AP133" s="1"/>
  <c r="AR133" s="1"/>
  <c r="AT133" s="1"/>
  <c r="AE132"/>
  <c r="AP132" s="1"/>
  <c r="AR132" s="1"/>
  <c r="AT132" s="1"/>
  <c r="AE131"/>
  <c r="AP131" s="1"/>
  <c r="AR131" s="1"/>
  <c r="AT131" s="1"/>
  <c r="AE129"/>
  <c r="AP129" s="1"/>
  <c r="AR129" s="1"/>
  <c r="AT129" s="1"/>
  <c r="AE128"/>
  <c r="AP128" s="1"/>
  <c r="AR128" s="1"/>
  <c r="AT128" s="1"/>
  <c r="AE127"/>
  <c r="AP127" s="1"/>
  <c r="AR127" s="1"/>
  <c r="AT127" s="1"/>
  <c r="AE126"/>
  <c r="AP126" s="1"/>
  <c r="AR126" s="1"/>
  <c r="AT126" s="1"/>
  <c r="AE125"/>
  <c r="AP125" s="1"/>
  <c r="AR125" s="1"/>
  <c r="AT125" s="1"/>
  <c r="AE124"/>
  <c r="AP124" s="1"/>
  <c r="AR124" s="1"/>
  <c r="AT124" s="1"/>
  <c r="AE123"/>
  <c r="AP123" s="1"/>
  <c r="AR123" s="1"/>
  <c r="AT123" s="1"/>
  <c r="AE122"/>
  <c r="AP122" s="1"/>
  <c r="AR122" s="1"/>
  <c r="AT122" s="1"/>
  <c r="AE121"/>
  <c r="AP121" s="1"/>
  <c r="AR121" s="1"/>
  <c r="AT121" s="1"/>
  <c r="AE102"/>
  <c r="AE82"/>
  <c r="AP82" s="1"/>
  <c r="AR82" s="1"/>
  <c r="AT82" s="1"/>
  <c r="AE53"/>
  <c r="AP53" s="1"/>
  <c r="AR53" s="1"/>
  <c r="AT53" s="1"/>
  <c r="AV53" s="1"/>
  <c r="AE52"/>
  <c r="AP52" s="1"/>
  <c r="AR52" s="1"/>
  <c r="AT52" s="1"/>
  <c r="AV52" s="1"/>
  <c r="AE51"/>
  <c r="AP51" s="1"/>
  <c r="AR51" s="1"/>
  <c r="AT51" s="1"/>
  <c r="AV51" s="1"/>
  <c r="AE50"/>
  <c r="AP50" s="1"/>
  <c r="AR50" s="1"/>
  <c r="AT50" s="1"/>
  <c r="AV50" s="1"/>
  <c r="AE49"/>
  <c r="AP49" s="1"/>
  <c r="AR49" s="1"/>
  <c r="AT49" s="1"/>
  <c r="AV49" s="1"/>
  <c r="AE48"/>
  <c r="AP48" s="1"/>
  <c r="AR48" s="1"/>
  <c r="AT48" s="1"/>
  <c r="AV48" s="1"/>
  <c r="AE47"/>
  <c r="AP47" s="1"/>
  <c r="AR47" s="1"/>
  <c r="AT47" s="1"/>
  <c r="AV47" s="1"/>
  <c r="AE46"/>
  <c r="AP46" s="1"/>
  <c r="AR46" s="1"/>
  <c r="AT46" s="1"/>
  <c r="AV46" s="1"/>
  <c r="AE45"/>
  <c r="AP45" s="1"/>
  <c r="AR45" s="1"/>
  <c r="AT45" s="1"/>
  <c r="AV45" s="1"/>
  <c r="AE44"/>
  <c r="AP44" s="1"/>
  <c r="AR44" s="1"/>
  <c r="AT44" s="1"/>
  <c r="AV44" s="1"/>
  <c r="AE43"/>
  <c r="AP43" s="1"/>
  <c r="AR43" s="1"/>
  <c r="AT43" s="1"/>
  <c r="AV43" s="1"/>
  <c r="AE42"/>
  <c r="AP42" s="1"/>
  <c r="AR42" s="1"/>
  <c r="AT42" s="1"/>
  <c r="AV42" s="1"/>
  <c r="AE41"/>
  <c r="AP41" s="1"/>
  <c r="AR41" s="1"/>
  <c r="AT41" s="1"/>
  <c r="AV41" s="1"/>
  <c r="AE40"/>
  <c r="AP40" s="1"/>
  <c r="AR40" s="1"/>
  <c r="AT40" s="1"/>
  <c r="AV40" s="1"/>
  <c r="AE39"/>
  <c r="AP39" s="1"/>
  <c r="AR39" s="1"/>
  <c r="AT39" s="1"/>
  <c r="AV39" s="1"/>
  <c r="AE38"/>
  <c r="AP38" s="1"/>
  <c r="AR38" s="1"/>
  <c r="AT38" s="1"/>
  <c r="AV38" s="1"/>
  <c r="AE35"/>
  <c r="AP35" s="1"/>
  <c r="AR35" s="1"/>
  <c r="AT35" s="1"/>
  <c r="AV35" s="1"/>
  <c r="AE34"/>
  <c r="AP34" s="1"/>
  <c r="AR34" s="1"/>
  <c r="AT34" s="1"/>
  <c r="AV34" s="1"/>
  <c r="AE33"/>
  <c r="AP33" s="1"/>
  <c r="AR33" s="1"/>
  <c r="AT33" s="1"/>
  <c r="AV33" s="1"/>
  <c r="AE30"/>
  <c r="AP30" s="1"/>
  <c r="AR30" s="1"/>
  <c r="AT30" s="1"/>
  <c r="AV30" s="1"/>
  <c r="AE29"/>
  <c r="AP29" s="1"/>
  <c r="AR29" s="1"/>
  <c r="AT29" s="1"/>
  <c r="AV29" s="1"/>
  <c r="AE28"/>
  <c r="AP28" s="1"/>
  <c r="AR28" s="1"/>
  <c r="AT28" s="1"/>
  <c r="AV28" s="1"/>
  <c r="AE26"/>
  <c r="AP26" s="1"/>
  <c r="AR26" s="1"/>
  <c r="AT26" s="1"/>
  <c r="AV26" s="1"/>
  <c r="AE25"/>
  <c r="AP25" s="1"/>
  <c r="AR25" s="1"/>
  <c r="AT25" s="1"/>
  <c r="AV25" s="1"/>
  <c r="AE24"/>
  <c r="AP24" s="1"/>
  <c r="AR24" s="1"/>
  <c r="AT24" s="1"/>
  <c r="AV24" s="1"/>
  <c r="AE23"/>
  <c r="AP23" s="1"/>
  <c r="AR23" s="1"/>
  <c r="AT23" s="1"/>
  <c r="AV23" s="1"/>
  <c r="AE22"/>
  <c r="AP22" s="1"/>
  <c r="AR22" s="1"/>
  <c r="AT22" s="1"/>
  <c r="AV22" s="1"/>
  <c r="AE21"/>
  <c r="AP21" s="1"/>
  <c r="AR21" s="1"/>
  <c r="AT21" s="1"/>
  <c r="AV21" s="1"/>
  <c r="AE20"/>
  <c r="AP20" s="1"/>
  <c r="AR20" s="1"/>
  <c r="AT20" s="1"/>
  <c r="AV20" s="1"/>
  <c r="AE19"/>
  <c r="AP19" s="1"/>
  <c r="AR19" s="1"/>
  <c r="AT19" s="1"/>
  <c r="AV19" s="1"/>
  <c r="AE18"/>
  <c r="AP18" s="1"/>
  <c r="AR18" s="1"/>
  <c r="AT18" s="1"/>
  <c r="AV18" s="1"/>
  <c r="AE8"/>
  <c r="AP8" s="1"/>
  <c r="AR8" s="1"/>
  <c r="AT8" s="1"/>
  <c r="AV8" s="1"/>
  <c r="AE9"/>
  <c r="AP9" s="1"/>
  <c r="AR9" s="1"/>
  <c r="AT9" s="1"/>
  <c r="AV9" s="1"/>
  <c r="AE10"/>
  <c r="AP10" s="1"/>
  <c r="AR10" s="1"/>
  <c r="AT10" s="1"/>
  <c r="AV10" s="1"/>
  <c r="AE11"/>
  <c r="AP11" s="1"/>
  <c r="AR11" s="1"/>
  <c r="AT11" s="1"/>
  <c r="AV11" s="1"/>
  <c r="AE12"/>
  <c r="AP12" s="1"/>
  <c r="AR12" s="1"/>
  <c r="AT12" s="1"/>
  <c r="AV12" s="1"/>
  <c r="AE13"/>
  <c r="AP13" s="1"/>
  <c r="AR13" s="1"/>
  <c r="AT13" s="1"/>
  <c r="AV13" s="1"/>
  <c r="AE15"/>
  <c r="AP15" s="1"/>
  <c r="AR15" s="1"/>
  <c r="AT15" s="1"/>
  <c r="AV15" s="1"/>
  <c r="AE16"/>
  <c r="AP16" s="1"/>
  <c r="AR16" s="1"/>
  <c r="AT16" s="1"/>
  <c r="AV16" s="1"/>
  <c r="AE7"/>
  <c r="AP7" s="1"/>
  <c r="AR7" s="1"/>
  <c r="AT7" s="1"/>
  <c r="AV7" s="1"/>
  <c r="AD378"/>
  <c r="AD82"/>
  <c r="AD367"/>
  <c r="AD377"/>
  <c r="AE377" s="1"/>
  <c r="AD376"/>
  <c r="AE376" s="1"/>
  <c r="AD375"/>
  <c r="AE375" s="1"/>
  <c r="AD374"/>
  <c r="AE374" s="1"/>
  <c r="AD373"/>
  <c r="AE373" s="1"/>
  <c r="AD372"/>
  <c r="AE372" s="1"/>
  <c r="AD371"/>
  <c r="AE371" s="1"/>
  <c r="AD370"/>
  <c r="AE370" s="1"/>
  <c r="AD369"/>
  <c r="AE369" s="1"/>
  <c r="AD368"/>
  <c r="AE368" s="1"/>
  <c r="AD365"/>
  <c r="AE365" s="1"/>
  <c r="AD364"/>
  <c r="AE364" s="1"/>
  <c r="AD363"/>
  <c r="AE363" s="1"/>
  <c r="AD362"/>
  <c r="AE362" s="1"/>
  <c r="AD361"/>
  <c r="AE361" s="1"/>
  <c r="AD360"/>
  <c r="AE360" s="1"/>
  <c r="AD359"/>
  <c r="AE359" s="1"/>
  <c r="AD358"/>
  <c r="AD357"/>
  <c r="AE357" s="1"/>
  <c r="AD356"/>
  <c r="AE356" s="1"/>
  <c r="AD354"/>
  <c r="AE354" s="1"/>
  <c r="AD353"/>
  <c r="AE353" s="1"/>
  <c r="AD352"/>
  <c r="AE352" s="1"/>
  <c r="AD351"/>
  <c r="AE351" s="1"/>
  <c r="AD350"/>
  <c r="AE350" s="1"/>
  <c r="AD349"/>
  <c r="AE349" s="1"/>
  <c r="AD348"/>
  <c r="AE348" s="1"/>
  <c r="AD347"/>
  <c r="AE347" s="1"/>
  <c r="AD346"/>
  <c r="AD345"/>
  <c r="AE345" s="1"/>
  <c r="AD344"/>
  <c r="AE344" s="1"/>
  <c r="AD342"/>
  <c r="AE342" s="1"/>
  <c r="AD341"/>
  <c r="AE341" s="1"/>
  <c r="AD340"/>
  <c r="AE340" s="1"/>
  <c r="AD339"/>
  <c r="AE339" s="1"/>
  <c r="AD338"/>
  <c r="AE338" s="1"/>
  <c r="AD337"/>
  <c r="AE337" s="1"/>
  <c r="AD336"/>
  <c r="AE336" s="1"/>
  <c r="AD335"/>
  <c r="AE335" s="1"/>
  <c r="AD334"/>
  <c r="AE334" s="1"/>
  <c r="AD333"/>
  <c r="AE333" s="1"/>
  <c r="AD332"/>
  <c r="AE332" s="1"/>
  <c r="AD330"/>
  <c r="AE330" s="1"/>
  <c r="AD329"/>
  <c r="AE329" s="1"/>
  <c r="AD328"/>
  <c r="AE328" s="1"/>
  <c r="AD327"/>
  <c r="AE327" s="1"/>
  <c r="AD326"/>
  <c r="AD325"/>
  <c r="AE325" s="1"/>
  <c r="AD324"/>
  <c r="AE324" s="1"/>
  <c r="AD323"/>
  <c r="AE323" s="1"/>
  <c r="AD322"/>
  <c r="AE322" s="1"/>
  <c r="AD321"/>
  <c r="AE321" s="1"/>
  <c r="AD320"/>
  <c r="AE320" s="1"/>
  <c r="AD319"/>
  <c r="AE319" s="1"/>
  <c r="AD318"/>
  <c r="AE318" s="1"/>
  <c r="AD317"/>
  <c r="AE317" s="1"/>
  <c r="AD316"/>
  <c r="AE316" s="1"/>
  <c r="AD314"/>
  <c r="AD313"/>
  <c r="AE313" s="1"/>
  <c r="AD312"/>
  <c r="AD311"/>
  <c r="AD310"/>
  <c r="AD309"/>
  <c r="AD308"/>
  <c r="AD307"/>
  <c r="AD306"/>
  <c r="AD305"/>
  <c r="AD304"/>
  <c r="AD303"/>
  <c r="AD302"/>
  <c r="AD301"/>
  <c r="AD300"/>
  <c r="AD299"/>
  <c r="AD298"/>
  <c r="AD297"/>
  <c r="AD296"/>
  <c r="AD295"/>
  <c r="AD294"/>
  <c r="AD293"/>
  <c r="AD292"/>
  <c r="AD291"/>
  <c r="AD289"/>
  <c r="AD288"/>
  <c r="AD287"/>
  <c r="AD286"/>
  <c r="AD285"/>
  <c r="AD284"/>
  <c r="AD283"/>
  <c r="AD282"/>
  <c r="AD281"/>
  <c r="AD280"/>
  <c r="AD279"/>
  <c r="AD278"/>
  <c r="AD277"/>
  <c r="AD276"/>
  <c r="AD275"/>
  <c r="AD274"/>
  <c r="AD273"/>
  <c r="AD271"/>
  <c r="AD270"/>
  <c r="AD269"/>
  <c r="AD268"/>
  <c r="AD267"/>
  <c r="AD266"/>
  <c r="AD265"/>
  <c r="AD263"/>
  <c r="AD262"/>
  <c r="AD261"/>
  <c r="AD260"/>
  <c r="AD259"/>
  <c r="AD258"/>
  <c r="AD257"/>
  <c r="AD256"/>
  <c r="AD255"/>
  <c r="AD254"/>
  <c r="AD253"/>
  <c r="AD252"/>
  <c r="AD251"/>
  <c r="AD250"/>
  <c r="AD249"/>
  <c r="AD247"/>
  <c r="AD246"/>
  <c r="AD245"/>
  <c r="AD244"/>
  <c r="AD243"/>
  <c r="AD242"/>
  <c r="AD241"/>
  <c r="AD240"/>
  <c r="AD238"/>
  <c r="AD237"/>
  <c r="AD236"/>
  <c r="AD235"/>
  <c r="AD234"/>
  <c r="AD233"/>
  <c r="AD232"/>
  <c r="AD231"/>
  <c r="AD230"/>
  <c r="AD228"/>
  <c r="AD227"/>
  <c r="AD226"/>
  <c r="AD225"/>
  <c r="AD224"/>
  <c r="AD223"/>
  <c r="AD222"/>
  <c r="AD221"/>
  <c r="AD220"/>
  <c r="AD219"/>
  <c r="AD218"/>
  <c r="AD217"/>
  <c r="AD216"/>
  <c r="AD214"/>
  <c r="AD213"/>
  <c r="AD212"/>
  <c r="AD211"/>
  <c r="AD210"/>
  <c r="AD209"/>
  <c r="AD208"/>
  <c r="AD207"/>
  <c r="AD206"/>
  <c r="AD205"/>
  <c r="AD204"/>
  <c r="AD203"/>
  <c r="AD201"/>
  <c r="AD200"/>
  <c r="AD199"/>
  <c r="AD198"/>
  <c r="AD197"/>
  <c r="AD196"/>
  <c r="AD195"/>
  <c r="AD194"/>
  <c r="AD193"/>
  <c r="AD192"/>
  <c r="AD191"/>
  <c r="AD190"/>
  <c r="AD189"/>
  <c r="AD187"/>
  <c r="AD186"/>
  <c r="AD185"/>
  <c r="AD184"/>
  <c r="AD183"/>
  <c r="AD182"/>
  <c r="AD180"/>
  <c r="AD179"/>
  <c r="AD178"/>
  <c r="AD177"/>
  <c r="AD176"/>
  <c r="AD175"/>
  <c r="AD174"/>
  <c r="AD173"/>
  <c r="AD172"/>
  <c r="AD171"/>
  <c r="AD170"/>
  <c r="AD169"/>
  <c r="AD168"/>
  <c r="AD166"/>
  <c r="AD165"/>
  <c r="AD164"/>
  <c r="AD163"/>
  <c r="AD162"/>
  <c r="AD161"/>
  <c r="AD160"/>
  <c r="AD159"/>
  <c r="AD158"/>
  <c r="AD157"/>
  <c r="AD156"/>
  <c r="AD155"/>
  <c r="AD153"/>
  <c r="AD152"/>
  <c r="AD151"/>
  <c r="AD150"/>
  <c r="AD149"/>
  <c r="AD148"/>
  <c r="AD146"/>
  <c r="AD145"/>
  <c r="AD144"/>
  <c r="AD143"/>
  <c r="AD142"/>
  <c r="AD141"/>
  <c r="AD140"/>
  <c r="AD139"/>
  <c r="AD137"/>
  <c r="AD136"/>
  <c r="AD135"/>
  <c r="AD134"/>
  <c r="AD133"/>
  <c r="AD132"/>
  <c r="AD131"/>
  <c r="AD129"/>
  <c r="AD128"/>
  <c r="AD127"/>
  <c r="AD126"/>
  <c r="AD125"/>
  <c r="AD124"/>
  <c r="AD123"/>
  <c r="AD122"/>
  <c r="AD121"/>
  <c r="AD120"/>
  <c r="AE120" s="1"/>
  <c r="AD119"/>
  <c r="AE119" s="1"/>
  <c r="AD118"/>
  <c r="AE118" s="1"/>
  <c r="AD117"/>
  <c r="AE117" s="1"/>
  <c r="AD116"/>
  <c r="AE116" s="1"/>
  <c r="AD115"/>
  <c r="AE115" s="1"/>
  <c r="AD113"/>
  <c r="AE113" s="1"/>
  <c r="AD112"/>
  <c r="AE112" s="1"/>
  <c r="AD111"/>
  <c r="AE111" s="1"/>
  <c r="AD110"/>
  <c r="AE110" s="1"/>
  <c r="AD109"/>
  <c r="AE109" s="1"/>
  <c r="AD108"/>
  <c r="AE108" s="1"/>
  <c r="AD107"/>
  <c r="AE107" s="1"/>
  <c r="AD106"/>
  <c r="AE106" s="1"/>
  <c r="AD105"/>
  <c r="AE105" s="1"/>
  <c r="AD104"/>
  <c r="AE104" s="1"/>
  <c r="AD103"/>
  <c r="AE103" s="1"/>
  <c r="AD102"/>
  <c r="AD101"/>
  <c r="AE101" s="1"/>
  <c r="AD99"/>
  <c r="AE99" s="1"/>
  <c r="AD98"/>
  <c r="AE98" s="1"/>
  <c r="AD97"/>
  <c r="AE97" s="1"/>
  <c r="AD96"/>
  <c r="AE96" s="1"/>
  <c r="AD95"/>
  <c r="AE95" s="1"/>
  <c r="AD94"/>
  <c r="AE94" s="1"/>
  <c r="AD93"/>
  <c r="AE93" s="1"/>
  <c r="AD92"/>
  <c r="AE92" s="1"/>
  <c r="AD91"/>
  <c r="AE91" s="1"/>
  <c r="AD89"/>
  <c r="AE89" s="1"/>
  <c r="AD88"/>
  <c r="AE88" s="1"/>
  <c r="AD87"/>
  <c r="AE87" s="1"/>
  <c r="AD86"/>
  <c r="AE86" s="1"/>
  <c r="AD85"/>
  <c r="AE85" s="1"/>
  <c r="AD84"/>
  <c r="AE84" s="1"/>
  <c r="AD83"/>
  <c r="AE83" s="1"/>
  <c r="AD80"/>
  <c r="AE80" s="1"/>
  <c r="AD79"/>
  <c r="AE79" s="1"/>
  <c r="AD78"/>
  <c r="AE78" s="1"/>
  <c r="AD77"/>
  <c r="AE77" s="1"/>
  <c r="AD76"/>
  <c r="AE76" s="1"/>
  <c r="AD74"/>
  <c r="AE74" s="1"/>
  <c r="AD73"/>
  <c r="AE73" s="1"/>
  <c r="AD72"/>
  <c r="AE72" s="1"/>
  <c r="AD71"/>
  <c r="AE71" s="1"/>
  <c r="AD70"/>
  <c r="AE70" s="1"/>
  <c r="AD69"/>
  <c r="AE69" s="1"/>
  <c r="AD68"/>
  <c r="AE68" s="1"/>
  <c r="AD67"/>
  <c r="AE67" s="1"/>
  <c r="AD66"/>
  <c r="AE66" s="1"/>
  <c r="AD65"/>
  <c r="AE65" s="1"/>
  <c r="AD64"/>
  <c r="AE64" s="1"/>
  <c r="AD63"/>
  <c r="AE63" s="1"/>
  <c r="AD61"/>
  <c r="AE61" s="1"/>
  <c r="AD60"/>
  <c r="AE60" s="1"/>
  <c r="AD59"/>
  <c r="AE59" s="1"/>
  <c r="AD58"/>
  <c r="AE58" s="1"/>
  <c r="AD57"/>
  <c r="AE57" s="1"/>
  <c r="AD54"/>
  <c r="AE54" s="1"/>
  <c r="AP54" s="1"/>
  <c r="AR54" s="1"/>
  <c r="AT54" s="1"/>
  <c r="AV54" s="1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E37" s="1"/>
  <c r="AP37" s="1"/>
  <c r="AR37" s="1"/>
  <c r="AT37" s="1"/>
  <c r="AV37" s="1"/>
  <c r="AD36"/>
  <c r="AE36" s="1"/>
  <c r="AP36" s="1"/>
  <c r="AR36" s="1"/>
  <c r="AT36" s="1"/>
  <c r="AV36" s="1"/>
  <c r="AD35"/>
  <c r="AD34"/>
  <c r="AD33"/>
  <c r="AD32"/>
  <c r="AE32" s="1"/>
  <c r="AP32" s="1"/>
  <c r="AR32" s="1"/>
  <c r="AT32" s="1"/>
  <c r="AV32" s="1"/>
  <c r="AD31"/>
  <c r="AE31" s="1"/>
  <c r="AP31" s="1"/>
  <c r="AR31" s="1"/>
  <c r="AT31" s="1"/>
  <c r="AV31" s="1"/>
  <c r="AD30"/>
  <c r="AD29"/>
  <c r="AD28"/>
  <c r="AD26"/>
  <c r="AD25"/>
  <c r="AD24"/>
  <c r="AD23"/>
  <c r="AD22"/>
  <c r="AD21"/>
  <c r="AD20"/>
  <c r="AD19"/>
  <c r="AD18"/>
  <c r="AD8"/>
  <c r="AD9"/>
  <c r="AD10"/>
  <c r="AD11"/>
  <c r="AD12"/>
  <c r="AD13"/>
  <c r="AD14"/>
  <c r="AE14" s="1"/>
  <c r="AD15"/>
  <c r="AD16"/>
  <c r="AD7"/>
  <c r="J49"/>
  <c r="J50"/>
  <c r="J43"/>
  <c r="J28"/>
  <c r="J29"/>
  <c r="J30"/>
  <c r="J31"/>
  <c r="J32"/>
  <c r="J33"/>
  <c r="J34"/>
  <c r="J35"/>
  <c r="J36"/>
  <c r="J37"/>
  <c r="J38"/>
  <c r="J39"/>
  <c r="J40"/>
  <c r="J41"/>
  <c r="J42"/>
  <c r="J44"/>
  <c r="J45"/>
  <c r="J46"/>
  <c r="J47"/>
  <c r="J48"/>
  <c r="J51"/>
  <c r="J52"/>
  <c r="J53"/>
  <c r="J54"/>
  <c r="J8"/>
  <c r="J9"/>
  <c r="J10"/>
  <c r="J11"/>
  <c r="J12"/>
  <c r="J13"/>
  <c r="J14"/>
  <c r="J15"/>
  <c r="J16"/>
  <c r="J7"/>
  <c r="D378"/>
  <c r="D377"/>
  <c r="D376"/>
  <c r="D375"/>
  <c r="D374"/>
  <c r="D373"/>
  <c r="D372"/>
  <c r="D371"/>
  <c r="D370"/>
  <c r="D369"/>
  <c r="D368"/>
  <c r="D367"/>
  <c r="D365"/>
  <c r="D364"/>
  <c r="D363"/>
  <c r="D362"/>
  <c r="D361"/>
  <c r="D360"/>
  <c r="D359"/>
  <c r="D358"/>
  <c r="D357"/>
  <c r="D356"/>
  <c r="D354"/>
  <c r="D353"/>
  <c r="D352"/>
  <c r="D351"/>
  <c r="D350"/>
  <c r="D349"/>
  <c r="D348"/>
  <c r="D347"/>
  <c r="D346"/>
  <c r="D345"/>
  <c r="D344"/>
  <c r="D342"/>
  <c r="D341"/>
  <c r="D340"/>
  <c r="D339"/>
  <c r="D338"/>
  <c r="D337"/>
  <c r="D336"/>
  <c r="D335"/>
  <c r="D334"/>
  <c r="D333"/>
  <c r="D332"/>
  <c r="D330"/>
  <c r="D329"/>
  <c r="D328"/>
  <c r="D327"/>
  <c r="D326"/>
  <c r="D325"/>
  <c r="D324"/>
  <c r="D323"/>
  <c r="D322"/>
  <c r="D321"/>
  <c r="D320"/>
  <c r="D319"/>
  <c r="D318"/>
  <c r="D317"/>
  <c r="D316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1"/>
  <c r="D270"/>
  <c r="D269"/>
  <c r="D268"/>
  <c r="D267"/>
  <c r="D266"/>
  <c r="D265"/>
  <c r="D263"/>
  <c r="D262"/>
  <c r="D261"/>
  <c r="D260"/>
  <c r="D259"/>
  <c r="D258"/>
  <c r="D257"/>
  <c r="D256"/>
  <c r="D255"/>
  <c r="D254"/>
  <c r="D253"/>
  <c r="D252"/>
  <c r="D251"/>
  <c r="D250"/>
  <c r="D249"/>
  <c r="D247"/>
  <c r="D246"/>
  <c r="D245"/>
  <c r="D244"/>
  <c r="D243"/>
  <c r="D242"/>
  <c r="D241"/>
  <c r="D240"/>
  <c r="D238"/>
  <c r="D237"/>
  <c r="D236"/>
  <c r="D235"/>
  <c r="D234"/>
  <c r="D233"/>
  <c r="D232"/>
  <c r="D231"/>
  <c r="D230"/>
  <c r="D228"/>
  <c r="D227"/>
  <c r="D226"/>
  <c r="D225"/>
  <c r="D224"/>
  <c r="D223"/>
  <c r="D222"/>
  <c r="D221"/>
  <c r="D220"/>
  <c r="D219"/>
  <c r="D218"/>
  <c r="D217"/>
  <c r="D216"/>
  <c r="D214"/>
  <c r="D213"/>
  <c r="D212"/>
  <c r="D211"/>
  <c r="D210"/>
  <c r="D209"/>
  <c r="D208"/>
  <c r="D207"/>
  <c r="D206"/>
  <c r="D205"/>
  <c r="D204"/>
  <c r="D203"/>
  <c r="D201"/>
  <c r="D200"/>
  <c r="D199"/>
  <c r="D198"/>
  <c r="D197"/>
  <c r="D196"/>
  <c r="D195"/>
  <c r="D194"/>
  <c r="D193"/>
  <c r="D192"/>
  <c r="D191"/>
  <c r="D190"/>
  <c r="D189"/>
  <c r="D187"/>
  <c r="D186"/>
  <c r="D185"/>
  <c r="D184"/>
  <c r="D183"/>
  <c r="D182"/>
  <c r="D180"/>
  <c r="D179"/>
  <c r="D178"/>
  <c r="D177"/>
  <c r="D176"/>
  <c r="D175"/>
  <c r="D174"/>
  <c r="D173"/>
  <c r="D172"/>
  <c r="D171"/>
  <c r="D170"/>
  <c r="D169"/>
  <c r="D168"/>
  <c r="D166"/>
  <c r="D165"/>
  <c r="D164"/>
  <c r="D163"/>
  <c r="D162"/>
  <c r="D161"/>
  <c r="D160"/>
  <c r="D159"/>
  <c r="D158"/>
  <c r="D157"/>
  <c r="D156"/>
  <c r="D155"/>
  <c r="D153"/>
  <c r="D152"/>
  <c r="D151"/>
  <c r="D150"/>
  <c r="D149"/>
  <c r="D148"/>
  <c r="D146"/>
  <c r="D145"/>
  <c r="D144"/>
  <c r="D143"/>
  <c r="D142"/>
  <c r="D141"/>
  <c r="D139"/>
  <c r="D137"/>
  <c r="D136"/>
  <c r="D135"/>
  <c r="D134"/>
  <c r="D133"/>
  <c r="D132"/>
  <c r="D131"/>
  <c r="D129"/>
  <c r="D128"/>
  <c r="D127"/>
  <c r="D126"/>
  <c r="D125"/>
  <c r="D124"/>
  <c r="D123"/>
  <c r="D122"/>
  <c r="D121"/>
  <c r="D120"/>
  <c r="D119"/>
  <c r="D118"/>
  <c r="D117"/>
  <c r="D116"/>
  <c r="D115"/>
  <c r="D113"/>
  <c r="D112"/>
  <c r="D111"/>
  <c r="D110"/>
  <c r="D109"/>
  <c r="D108"/>
  <c r="D107"/>
  <c r="D106"/>
  <c r="D105"/>
  <c r="D104"/>
  <c r="D103"/>
  <c r="D102"/>
  <c r="D101"/>
  <c r="D99"/>
  <c r="D98"/>
  <c r="D97"/>
  <c r="D96"/>
  <c r="D95"/>
  <c r="D94"/>
  <c r="D93"/>
  <c r="D92"/>
  <c r="D91"/>
  <c r="D89"/>
  <c r="D88"/>
  <c r="D87"/>
  <c r="D86"/>
  <c r="D85"/>
  <c r="D84"/>
  <c r="D83"/>
  <c r="D82"/>
  <c r="D80"/>
  <c r="D79"/>
  <c r="D78"/>
  <c r="D77"/>
  <c r="D76"/>
  <c r="D74"/>
  <c r="D73"/>
  <c r="D72"/>
  <c r="D71"/>
  <c r="D70"/>
  <c r="D69"/>
  <c r="D68"/>
  <c r="D67"/>
  <c r="D66"/>
  <c r="D65"/>
  <c r="D64"/>
  <c r="D63"/>
  <c r="D61"/>
  <c r="D60"/>
  <c r="D59"/>
  <c r="D58"/>
  <c r="D57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6"/>
  <c r="D25"/>
  <c r="D24"/>
  <c r="D23"/>
  <c r="D22"/>
  <c r="D21"/>
  <c r="D20"/>
  <c r="D19"/>
  <c r="D18"/>
  <c r="D8"/>
  <c r="D9"/>
  <c r="D10"/>
  <c r="D11"/>
  <c r="D12"/>
  <c r="D13"/>
  <c r="D14"/>
  <c r="D15"/>
  <c r="D16"/>
  <c r="D7"/>
  <c r="B379"/>
  <c r="F54" i="8"/>
  <c r="G54" s="1"/>
  <c r="F53"/>
  <c r="G53" s="1"/>
  <c r="F52"/>
  <c r="G52" s="1"/>
  <c r="F51"/>
  <c r="G51" s="1"/>
  <c r="F50"/>
  <c r="G50" s="1"/>
  <c r="F49"/>
  <c r="G49" s="1"/>
  <c r="F48"/>
  <c r="G48" s="1"/>
  <c r="F47"/>
  <c r="G47" s="1"/>
  <c r="F46"/>
  <c r="G46" s="1"/>
  <c r="F45"/>
  <c r="G45" s="1"/>
  <c r="F44"/>
  <c r="G44" s="1"/>
  <c r="F43"/>
  <c r="G43" s="1"/>
  <c r="F42"/>
  <c r="G42" s="1"/>
  <c r="F41"/>
  <c r="G41" s="1"/>
  <c r="F40"/>
  <c r="G40" s="1"/>
  <c r="F39"/>
  <c r="G39" s="1"/>
  <c r="F38"/>
  <c r="G38" s="1"/>
  <c r="F37"/>
  <c r="G37" s="1"/>
  <c r="F36"/>
  <c r="G36" s="1"/>
  <c r="F35"/>
  <c r="G35" s="1"/>
  <c r="F34"/>
  <c r="G34" s="1"/>
  <c r="F33"/>
  <c r="G33" s="1"/>
  <c r="F32"/>
  <c r="G32" s="1"/>
  <c r="F31"/>
  <c r="G31" s="1"/>
  <c r="F30"/>
  <c r="G30" s="1"/>
  <c r="F29"/>
  <c r="G29" s="1"/>
  <c r="F28"/>
  <c r="G28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7"/>
  <c r="G7" s="1"/>
  <c r="AP14" i="7" l="1"/>
  <c r="AR14" s="1"/>
  <c r="AT14" s="1"/>
  <c r="AV14" s="1"/>
  <c r="AV6" s="1"/>
  <c r="AF14"/>
  <c r="AF144"/>
  <c r="AF179"/>
  <c r="AF214"/>
  <c r="AF232"/>
  <c r="AF250"/>
  <c r="AF267"/>
  <c r="AF284"/>
  <c r="AF122"/>
  <c r="AF140"/>
  <c r="AF158"/>
  <c r="AF175"/>
  <c r="AF193"/>
  <c r="AF210"/>
  <c r="AF227"/>
  <c r="AF245"/>
  <c r="AF262"/>
  <c r="AF280"/>
  <c r="AF297"/>
  <c r="AF135"/>
  <c r="AF153"/>
  <c r="AF171"/>
  <c r="AF189"/>
  <c r="AF206"/>
  <c r="AF223"/>
  <c r="AF241"/>
  <c r="AF258"/>
  <c r="AF276"/>
  <c r="AF293"/>
  <c r="AF309"/>
  <c r="AF126"/>
  <c r="AF162"/>
  <c r="AF197"/>
  <c r="AF301"/>
  <c r="AF131"/>
  <c r="AF149"/>
  <c r="AF166"/>
  <c r="AF184"/>
  <c r="AF201"/>
  <c r="AF219"/>
  <c r="AF236"/>
  <c r="AF254"/>
  <c r="AF271"/>
  <c r="AF288"/>
  <c r="AF305"/>
  <c r="AF54"/>
  <c r="AF38"/>
  <c r="AF30"/>
  <c r="AF46"/>
  <c r="AF34"/>
  <c r="AF50"/>
  <c r="AF57"/>
  <c r="AP57"/>
  <c r="AR57" s="1"/>
  <c r="AT57" s="1"/>
  <c r="AF66"/>
  <c r="AP66"/>
  <c r="AR66" s="1"/>
  <c r="AT66" s="1"/>
  <c r="AF74"/>
  <c r="AP74"/>
  <c r="AR74" s="1"/>
  <c r="AT74" s="1"/>
  <c r="AF85"/>
  <c r="AP85"/>
  <c r="AR85" s="1"/>
  <c r="AT85" s="1"/>
  <c r="AF94"/>
  <c r="AP94"/>
  <c r="AR94" s="1"/>
  <c r="AT94" s="1"/>
  <c r="AF103"/>
  <c r="AP103"/>
  <c r="AR103" s="1"/>
  <c r="AT103" s="1"/>
  <c r="AF111"/>
  <c r="AP111"/>
  <c r="AR111" s="1"/>
  <c r="AT111" s="1"/>
  <c r="AF116"/>
  <c r="AP116"/>
  <c r="AR116" s="1"/>
  <c r="AT116" s="1"/>
  <c r="AF316"/>
  <c r="AP316"/>
  <c r="AR316" s="1"/>
  <c r="AT316" s="1"/>
  <c r="AF324"/>
  <c r="AP324"/>
  <c r="AR324" s="1"/>
  <c r="AT324" s="1"/>
  <c r="AF333"/>
  <c r="AP333"/>
  <c r="AR333" s="1"/>
  <c r="AT333" s="1"/>
  <c r="AF341"/>
  <c r="AP341"/>
  <c r="AR341" s="1"/>
  <c r="AT341" s="1"/>
  <c r="AF354"/>
  <c r="AP354"/>
  <c r="AR354" s="1"/>
  <c r="AT354" s="1"/>
  <c r="AF369"/>
  <c r="AP369"/>
  <c r="AR369" s="1"/>
  <c r="AT369" s="1"/>
  <c r="AF358"/>
  <c r="AP358"/>
  <c r="AR358" s="1"/>
  <c r="AT358" s="1"/>
  <c r="AF65"/>
  <c r="AP65"/>
  <c r="AR65" s="1"/>
  <c r="AT65" s="1"/>
  <c r="AF73"/>
  <c r="AP73"/>
  <c r="AR73" s="1"/>
  <c r="AT73" s="1"/>
  <c r="AF84"/>
  <c r="AP84"/>
  <c r="AR84" s="1"/>
  <c r="AT84" s="1"/>
  <c r="AF93"/>
  <c r="AP93"/>
  <c r="AR93" s="1"/>
  <c r="AT93" s="1"/>
  <c r="AF106"/>
  <c r="AP106"/>
  <c r="AR106" s="1"/>
  <c r="AT106" s="1"/>
  <c r="AF110"/>
  <c r="AP110"/>
  <c r="AR110" s="1"/>
  <c r="AT110" s="1"/>
  <c r="AF119"/>
  <c r="AP119"/>
  <c r="AR119" s="1"/>
  <c r="AT119" s="1"/>
  <c r="AF327"/>
  <c r="AP327"/>
  <c r="AR327" s="1"/>
  <c r="AT327" s="1"/>
  <c r="AF336"/>
  <c r="AP336"/>
  <c r="AR336" s="1"/>
  <c r="AT336" s="1"/>
  <c r="AF345"/>
  <c r="AP345"/>
  <c r="AR345" s="1"/>
  <c r="AT345" s="1"/>
  <c r="AF353"/>
  <c r="AP353"/>
  <c r="AR353" s="1"/>
  <c r="AT353" s="1"/>
  <c r="AF362"/>
  <c r="AP362"/>
  <c r="AR362" s="1"/>
  <c r="AT362" s="1"/>
  <c r="AF372"/>
  <c r="AP372"/>
  <c r="AR372" s="1"/>
  <c r="AT372" s="1"/>
  <c r="AF72"/>
  <c r="AP72"/>
  <c r="AR72" s="1"/>
  <c r="AT72" s="1"/>
  <c r="AF58"/>
  <c r="AP58"/>
  <c r="AR58" s="1"/>
  <c r="AT58" s="1"/>
  <c r="AF63"/>
  <c r="AP63"/>
  <c r="AR63" s="1"/>
  <c r="AT63" s="1"/>
  <c r="AF67"/>
  <c r="AP67"/>
  <c r="AR67" s="1"/>
  <c r="AT67" s="1"/>
  <c r="AF71"/>
  <c r="AP71"/>
  <c r="AR71" s="1"/>
  <c r="AT71" s="1"/>
  <c r="AF76"/>
  <c r="AP76"/>
  <c r="AR76" s="1"/>
  <c r="AT76" s="1"/>
  <c r="AF80"/>
  <c r="AP80"/>
  <c r="AR80" s="1"/>
  <c r="AT80" s="1"/>
  <c r="AF86"/>
  <c r="AP86"/>
  <c r="AR86" s="1"/>
  <c r="AT86" s="1"/>
  <c r="AF91"/>
  <c r="AP91"/>
  <c r="AR91" s="1"/>
  <c r="AT91" s="1"/>
  <c r="AF95"/>
  <c r="AP95"/>
  <c r="AR95" s="1"/>
  <c r="AT95" s="1"/>
  <c r="AF99"/>
  <c r="AP99"/>
  <c r="AR99" s="1"/>
  <c r="AT99" s="1"/>
  <c r="AF104"/>
  <c r="AP104"/>
  <c r="AR104" s="1"/>
  <c r="AT104" s="1"/>
  <c r="AF108"/>
  <c r="AP108"/>
  <c r="AR108" s="1"/>
  <c r="AT108" s="1"/>
  <c r="AF112"/>
  <c r="AP112"/>
  <c r="AR112" s="1"/>
  <c r="AT112" s="1"/>
  <c r="AF117"/>
  <c r="AP117"/>
  <c r="AR117" s="1"/>
  <c r="AT117" s="1"/>
  <c r="AF317"/>
  <c r="AP317"/>
  <c r="AR317" s="1"/>
  <c r="AT317" s="1"/>
  <c r="AF321"/>
  <c r="AP321"/>
  <c r="AR321" s="1"/>
  <c r="AT321" s="1"/>
  <c r="AF325"/>
  <c r="AP325"/>
  <c r="AR325" s="1"/>
  <c r="AT325" s="1"/>
  <c r="AF329"/>
  <c r="AP329"/>
  <c r="AR329" s="1"/>
  <c r="AT329" s="1"/>
  <c r="AF334"/>
  <c r="AP334"/>
  <c r="AR334" s="1"/>
  <c r="AT334" s="1"/>
  <c r="AF338"/>
  <c r="AP338"/>
  <c r="AR338" s="1"/>
  <c r="AT338" s="1"/>
  <c r="AF342"/>
  <c r="AP342"/>
  <c r="AR342" s="1"/>
  <c r="AT342" s="1"/>
  <c r="AF347"/>
  <c r="AP347"/>
  <c r="AR347" s="1"/>
  <c r="AT347" s="1"/>
  <c r="AF351"/>
  <c r="AP351"/>
  <c r="AR351" s="1"/>
  <c r="AT351" s="1"/>
  <c r="AF356"/>
  <c r="AP356"/>
  <c r="AR356" s="1"/>
  <c r="AT356" s="1"/>
  <c r="AF360"/>
  <c r="AP360"/>
  <c r="AR360" s="1"/>
  <c r="AT360" s="1"/>
  <c r="AF364"/>
  <c r="AP364"/>
  <c r="AR364" s="1"/>
  <c r="AT364" s="1"/>
  <c r="AF370"/>
  <c r="AP370"/>
  <c r="AR370" s="1"/>
  <c r="AT370" s="1"/>
  <c r="AF374"/>
  <c r="AP374"/>
  <c r="AR374" s="1"/>
  <c r="AT374" s="1"/>
  <c r="AS309"/>
  <c r="AT309" s="1"/>
  <c r="AF314"/>
  <c r="AP314"/>
  <c r="AR314" s="1"/>
  <c r="AT314" s="1"/>
  <c r="AF367"/>
  <c r="AP367"/>
  <c r="AR367" s="1"/>
  <c r="AT367" s="1"/>
  <c r="AF121"/>
  <c r="AF129"/>
  <c r="AF139"/>
  <c r="AF148"/>
  <c r="AF157"/>
  <c r="AF165"/>
  <c r="AF174"/>
  <c r="AF183"/>
  <c r="AF192"/>
  <c r="AF200"/>
  <c r="AF209"/>
  <c r="AF218"/>
  <c r="AF226"/>
  <c r="AF231"/>
  <c r="AF240"/>
  <c r="AF249"/>
  <c r="AF253"/>
  <c r="AF257"/>
  <c r="AF266"/>
  <c r="AF270"/>
  <c r="AF275"/>
  <c r="AF279"/>
  <c r="AF283"/>
  <c r="AF287"/>
  <c r="AF292"/>
  <c r="AF296"/>
  <c r="AF300"/>
  <c r="AF304"/>
  <c r="AF312"/>
  <c r="AF123"/>
  <c r="AF127"/>
  <c r="AF132"/>
  <c r="AF136"/>
  <c r="AF141"/>
  <c r="AF145"/>
  <c r="AF150"/>
  <c r="AF155"/>
  <c r="AF159"/>
  <c r="AF163"/>
  <c r="AF168"/>
  <c r="AF172"/>
  <c r="AF176"/>
  <c r="AF180"/>
  <c r="AF185"/>
  <c r="AF190"/>
  <c r="AF194"/>
  <c r="AF198"/>
  <c r="AF203"/>
  <c r="AF207"/>
  <c r="AF211"/>
  <c r="AF216"/>
  <c r="AF220"/>
  <c r="AF224"/>
  <c r="AF228"/>
  <c r="AF233"/>
  <c r="AF237"/>
  <c r="AF242"/>
  <c r="AF246"/>
  <c r="AF251"/>
  <c r="AF255"/>
  <c r="AF259"/>
  <c r="AF263"/>
  <c r="AF268"/>
  <c r="AF273"/>
  <c r="AF277"/>
  <c r="AF281"/>
  <c r="AF285"/>
  <c r="AF289"/>
  <c r="AF294"/>
  <c r="AF298"/>
  <c r="AF302"/>
  <c r="AF306"/>
  <c r="AF310"/>
  <c r="AF61"/>
  <c r="AP61"/>
  <c r="AR61" s="1"/>
  <c r="AT61" s="1"/>
  <c r="AF70"/>
  <c r="AP70"/>
  <c r="AR70" s="1"/>
  <c r="AT70" s="1"/>
  <c r="AF79"/>
  <c r="AP79"/>
  <c r="AR79" s="1"/>
  <c r="AT79" s="1"/>
  <c r="AF89"/>
  <c r="AP89"/>
  <c r="AR89" s="1"/>
  <c r="AT89" s="1"/>
  <c r="AF98"/>
  <c r="AP98"/>
  <c r="AR98" s="1"/>
  <c r="AT98" s="1"/>
  <c r="AF107"/>
  <c r="AP107"/>
  <c r="AR107" s="1"/>
  <c r="AT107" s="1"/>
  <c r="AF120"/>
  <c r="AP120"/>
  <c r="AR120" s="1"/>
  <c r="AT120" s="1"/>
  <c r="AF320"/>
  <c r="AP320"/>
  <c r="AR320" s="1"/>
  <c r="AT320" s="1"/>
  <c r="AF328"/>
  <c r="AP328"/>
  <c r="AR328" s="1"/>
  <c r="AT328" s="1"/>
  <c r="AF337"/>
  <c r="AP337"/>
  <c r="AR337" s="1"/>
  <c r="AT337" s="1"/>
  <c r="AF350"/>
  <c r="AP350"/>
  <c r="AR350" s="1"/>
  <c r="AT350" s="1"/>
  <c r="AF359"/>
  <c r="AP359"/>
  <c r="AR359" s="1"/>
  <c r="AT359" s="1"/>
  <c r="AF363"/>
  <c r="AP363"/>
  <c r="AR363" s="1"/>
  <c r="AT363" s="1"/>
  <c r="AF373"/>
  <c r="AP373"/>
  <c r="AR373" s="1"/>
  <c r="AT373" s="1"/>
  <c r="AF377"/>
  <c r="AP377"/>
  <c r="AR377" s="1"/>
  <c r="AT377" s="1"/>
  <c r="AF60"/>
  <c r="AP60"/>
  <c r="AR60" s="1"/>
  <c r="AT60" s="1"/>
  <c r="AF69"/>
  <c r="AP69"/>
  <c r="AR69" s="1"/>
  <c r="AT69" s="1"/>
  <c r="AF78"/>
  <c r="AP78"/>
  <c r="AR78" s="1"/>
  <c r="AT78" s="1"/>
  <c r="AF88"/>
  <c r="AP88"/>
  <c r="AR88" s="1"/>
  <c r="AT88" s="1"/>
  <c r="AF97"/>
  <c r="AP97"/>
  <c r="AR97" s="1"/>
  <c r="AT97" s="1"/>
  <c r="AF115"/>
  <c r="AP115"/>
  <c r="AR115" s="1"/>
  <c r="AT115" s="1"/>
  <c r="AF319"/>
  <c r="AP319"/>
  <c r="AR319" s="1"/>
  <c r="AT319" s="1"/>
  <c r="AF323"/>
  <c r="AP323"/>
  <c r="AR323" s="1"/>
  <c r="AT323" s="1"/>
  <c r="AF332"/>
  <c r="AP332"/>
  <c r="AR332" s="1"/>
  <c r="AT332" s="1"/>
  <c r="AF340"/>
  <c r="AP340"/>
  <c r="AR340" s="1"/>
  <c r="AT340" s="1"/>
  <c r="AF349"/>
  <c r="AP349"/>
  <c r="AR349" s="1"/>
  <c r="AT349" s="1"/>
  <c r="AF368"/>
  <c r="AP368"/>
  <c r="AR368" s="1"/>
  <c r="AT368" s="1"/>
  <c r="AF376"/>
  <c r="AP376"/>
  <c r="AR376" s="1"/>
  <c r="AT376" s="1"/>
  <c r="AF102"/>
  <c r="AP102"/>
  <c r="AR102" s="1"/>
  <c r="AT102" s="1"/>
  <c r="AF346"/>
  <c r="AP346"/>
  <c r="AR346" s="1"/>
  <c r="AT346" s="1"/>
  <c r="AF59"/>
  <c r="AP59"/>
  <c r="AR59" s="1"/>
  <c r="AT59" s="1"/>
  <c r="AF64"/>
  <c r="AP64"/>
  <c r="AR64" s="1"/>
  <c r="AT64" s="1"/>
  <c r="AF68"/>
  <c r="AP68"/>
  <c r="AR68" s="1"/>
  <c r="AF77"/>
  <c r="AP77"/>
  <c r="AR77" s="1"/>
  <c r="AT77" s="1"/>
  <c r="AF83"/>
  <c r="AP83"/>
  <c r="AR83" s="1"/>
  <c r="AT83" s="1"/>
  <c r="AF87"/>
  <c r="AP87"/>
  <c r="AR87" s="1"/>
  <c r="AT87" s="1"/>
  <c r="AF92"/>
  <c r="AP92"/>
  <c r="AR92" s="1"/>
  <c r="AT92" s="1"/>
  <c r="AF96"/>
  <c r="AP96"/>
  <c r="AR96" s="1"/>
  <c r="AT96" s="1"/>
  <c r="AF101"/>
  <c r="AP101"/>
  <c r="AR101" s="1"/>
  <c r="AT101" s="1"/>
  <c r="AF105"/>
  <c r="AP105"/>
  <c r="AR105" s="1"/>
  <c r="AT105" s="1"/>
  <c r="AF109"/>
  <c r="AP109"/>
  <c r="AR109" s="1"/>
  <c r="AT109" s="1"/>
  <c r="AF113"/>
  <c r="AP113"/>
  <c r="AR113" s="1"/>
  <c r="AT113" s="1"/>
  <c r="AF118"/>
  <c r="AP118"/>
  <c r="AR118" s="1"/>
  <c r="AT118" s="1"/>
  <c r="AF313"/>
  <c r="AP313"/>
  <c r="AR313" s="1"/>
  <c r="AT313" s="1"/>
  <c r="AF318"/>
  <c r="AP318"/>
  <c r="AR318" s="1"/>
  <c r="AT318" s="1"/>
  <c r="AF322"/>
  <c r="AP322"/>
  <c r="AR322" s="1"/>
  <c r="AF330"/>
  <c r="AP330"/>
  <c r="AR330" s="1"/>
  <c r="AT330" s="1"/>
  <c r="AF335"/>
  <c r="AP335"/>
  <c r="AR335" s="1"/>
  <c r="AT335" s="1"/>
  <c r="AF339"/>
  <c r="AP339"/>
  <c r="AR339" s="1"/>
  <c r="AT339" s="1"/>
  <c r="AF344"/>
  <c r="AP344"/>
  <c r="AR344" s="1"/>
  <c r="AT344" s="1"/>
  <c r="AF348"/>
  <c r="AP348"/>
  <c r="AR348" s="1"/>
  <c r="AT348" s="1"/>
  <c r="AF352"/>
  <c r="AP352"/>
  <c r="AR352" s="1"/>
  <c r="AT352" s="1"/>
  <c r="AF357"/>
  <c r="AP357"/>
  <c r="AR357" s="1"/>
  <c r="AT357" s="1"/>
  <c r="AF361"/>
  <c r="AP361"/>
  <c r="AR361" s="1"/>
  <c r="AT361" s="1"/>
  <c r="AF365"/>
  <c r="AP365"/>
  <c r="AR365" s="1"/>
  <c r="AT365" s="1"/>
  <c r="AF371"/>
  <c r="AP371"/>
  <c r="AR371" s="1"/>
  <c r="AT371" s="1"/>
  <c r="AF375"/>
  <c r="AP375"/>
  <c r="AR375" s="1"/>
  <c r="AT375" s="1"/>
  <c r="AF326"/>
  <c r="AP326"/>
  <c r="AR326" s="1"/>
  <c r="AT326" s="1"/>
  <c r="AF125"/>
  <c r="AF134"/>
  <c r="AF143"/>
  <c r="AF152"/>
  <c r="AF161"/>
  <c r="AF170"/>
  <c r="AF178"/>
  <c r="AF187"/>
  <c r="AF196"/>
  <c r="AF205"/>
  <c r="AF213"/>
  <c r="AF222"/>
  <c r="AF235"/>
  <c r="AF244"/>
  <c r="AF261"/>
  <c r="AF308"/>
  <c r="AF82"/>
  <c r="AF124"/>
  <c r="AF128"/>
  <c r="AF133"/>
  <c r="AF137"/>
  <c r="AF142"/>
  <c r="AF146"/>
  <c r="AF151"/>
  <c r="AF156"/>
  <c r="AF160"/>
  <c r="AF164"/>
  <c r="AF169"/>
  <c r="AF173"/>
  <c r="AF177"/>
  <c r="AF182"/>
  <c r="AF186"/>
  <c r="AF191"/>
  <c r="AF195"/>
  <c r="AF199"/>
  <c r="AF204"/>
  <c r="AF208"/>
  <c r="AF212"/>
  <c r="AF217"/>
  <c r="AF221"/>
  <c r="AF225"/>
  <c r="AF230"/>
  <c r="AF234"/>
  <c r="AF238"/>
  <c r="AF243"/>
  <c r="AF247"/>
  <c r="AF252"/>
  <c r="AF256"/>
  <c r="AF260"/>
  <c r="AF265"/>
  <c r="AF269"/>
  <c r="AF274"/>
  <c r="AF278"/>
  <c r="AF282"/>
  <c r="AF286"/>
  <c r="AF291"/>
  <c r="AF295"/>
  <c r="AF299"/>
  <c r="AF303"/>
  <c r="AF307"/>
  <c r="AF311"/>
  <c r="AF33"/>
  <c r="AF41"/>
  <c r="AF53"/>
  <c r="AF32"/>
  <c r="AF36"/>
  <c r="AF40"/>
  <c r="AF44"/>
  <c r="AF48"/>
  <c r="AF52"/>
  <c r="AV27"/>
  <c r="AF29"/>
  <c r="AF37"/>
  <c r="AF45"/>
  <c r="AF49"/>
  <c r="AF31"/>
  <c r="AF35"/>
  <c r="AF39"/>
  <c r="AF43"/>
  <c r="AF47"/>
  <c r="AF51"/>
  <c r="AF28"/>
  <c r="AF21"/>
  <c r="AF25"/>
  <c r="AF20"/>
  <c r="AF24"/>
  <c r="AF19"/>
  <c r="AF23"/>
  <c r="AV17"/>
  <c r="AF22"/>
  <c r="AF26"/>
  <c r="AF18"/>
  <c r="AF16"/>
  <c r="AF12"/>
  <c r="AF8"/>
  <c r="AF15"/>
  <c r="AF11"/>
  <c r="AF7"/>
  <c r="B55" i="8"/>
  <c r="B27"/>
  <c r="B6"/>
  <c r="AS322" i="7" l="1"/>
  <c r="AT322" s="1"/>
  <c r="AS68"/>
  <c r="AT68" s="1"/>
  <c r="AV55" s="1"/>
  <c r="AV379" s="1"/>
  <c r="T55" i="8"/>
  <c r="N55"/>
  <c r="Q55"/>
  <c r="N17" l="1"/>
  <c r="AS6" i="7" l="1"/>
  <c r="AS27"/>
  <c r="AQ379"/>
  <c r="AO55" l="1"/>
  <c r="AO27"/>
  <c r="AO17"/>
  <c r="AO6"/>
  <c r="AO379" l="1"/>
  <c r="I29" i="8"/>
  <c r="J29" s="1"/>
  <c r="I30"/>
  <c r="J30" s="1"/>
  <c r="I31"/>
  <c r="J31" s="1"/>
  <c r="I32"/>
  <c r="J32" s="1"/>
  <c r="I33"/>
  <c r="J33" s="1"/>
  <c r="I34"/>
  <c r="J34" s="1"/>
  <c r="I35"/>
  <c r="J35" s="1"/>
  <c r="I36"/>
  <c r="J36" s="1"/>
  <c r="I37"/>
  <c r="J37" s="1"/>
  <c r="I38"/>
  <c r="J38" s="1"/>
  <c r="I39"/>
  <c r="J39" s="1"/>
  <c r="I40"/>
  <c r="J40" s="1"/>
  <c r="I41"/>
  <c r="J41" s="1"/>
  <c r="I42"/>
  <c r="J42" s="1"/>
  <c r="I43"/>
  <c r="J43" s="1"/>
  <c r="I44"/>
  <c r="J44" s="1"/>
  <c r="I45"/>
  <c r="J45" s="1"/>
  <c r="I46"/>
  <c r="J46" s="1"/>
  <c r="I47"/>
  <c r="J47" s="1"/>
  <c r="I48"/>
  <c r="J48" s="1"/>
  <c r="I49"/>
  <c r="J49" s="1"/>
  <c r="I50"/>
  <c r="J50" s="1"/>
  <c r="I51"/>
  <c r="J51" s="1"/>
  <c r="I52"/>
  <c r="J52" s="1"/>
  <c r="I53"/>
  <c r="J53" s="1"/>
  <c r="I54"/>
  <c r="J54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I16"/>
  <c r="J16" s="1"/>
  <c r="I7"/>
  <c r="C25"/>
  <c r="D25" s="1"/>
  <c r="C24"/>
  <c r="D24" s="1"/>
  <c r="C23"/>
  <c r="D23" s="1"/>
  <c r="C22"/>
  <c r="D22" s="1"/>
  <c r="C21"/>
  <c r="D21" s="1"/>
  <c r="C20"/>
  <c r="D20" s="1"/>
  <c r="C19"/>
  <c r="D19" s="1"/>
  <c r="C8"/>
  <c r="D8" s="1"/>
  <c r="C9"/>
  <c r="D9" s="1"/>
  <c r="C10"/>
  <c r="D10" s="1"/>
  <c r="C11"/>
  <c r="D11" s="1"/>
  <c r="C12"/>
  <c r="D12" s="1"/>
  <c r="C13"/>
  <c r="D13" s="1"/>
  <c r="C14"/>
  <c r="D14" s="1"/>
  <c r="C15"/>
  <c r="D15" s="1"/>
  <c r="I28" l="1"/>
  <c r="J28" s="1"/>
  <c r="J57" i="7"/>
  <c r="C28" i="8"/>
  <c r="D28" s="1"/>
  <c r="C36"/>
  <c r="D36" s="1"/>
  <c r="C44"/>
  <c r="D44" s="1"/>
  <c r="C52"/>
  <c r="D52" s="1"/>
  <c r="C63"/>
  <c r="D63" s="1"/>
  <c r="C71"/>
  <c r="D71" s="1"/>
  <c r="C80"/>
  <c r="D80" s="1"/>
  <c r="C89"/>
  <c r="D89" s="1"/>
  <c r="C98"/>
  <c r="D98" s="1"/>
  <c r="C107"/>
  <c r="D107" s="1"/>
  <c r="C116"/>
  <c r="D116" s="1"/>
  <c r="C124"/>
  <c r="D124" s="1"/>
  <c r="C133"/>
  <c r="D133" s="1"/>
  <c r="C142"/>
  <c r="D142" s="1"/>
  <c r="C151"/>
  <c r="D151" s="1"/>
  <c r="C160"/>
  <c r="D160" s="1"/>
  <c r="C169"/>
  <c r="D169" s="1"/>
  <c r="C177"/>
  <c r="D177" s="1"/>
  <c r="C186"/>
  <c r="D186" s="1"/>
  <c r="C195"/>
  <c r="D195" s="1"/>
  <c r="C204"/>
  <c r="D204" s="1"/>
  <c r="C212"/>
  <c r="D212" s="1"/>
  <c r="C221"/>
  <c r="D221" s="1"/>
  <c r="C230"/>
  <c r="D230" s="1"/>
  <c r="C238"/>
  <c r="D238" s="1"/>
  <c r="C247"/>
  <c r="D247" s="1"/>
  <c r="C256"/>
  <c r="D256" s="1"/>
  <c r="C265"/>
  <c r="D265" s="1"/>
  <c r="C274"/>
  <c r="D274" s="1"/>
  <c r="C282"/>
  <c r="D282" s="1"/>
  <c r="C291"/>
  <c r="D291" s="1"/>
  <c r="C299"/>
  <c r="D299" s="1"/>
  <c r="C307"/>
  <c r="D307" s="1"/>
  <c r="C316"/>
  <c r="D316" s="1"/>
  <c r="C328"/>
  <c r="D328" s="1"/>
  <c r="C337"/>
  <c r="D337" s="1"/>
  <c r="C341"/>
  <c r="D341" s="1"/>
  <c r="C350"/>
  <c r="D350" s="1"/>
  <c r="C359"/>
  <c r="D359" s="1"/>
  <c r="C369"/>
  <c r="D369" s="1"/>
  <c r="C18"/>
  <c r="D18" s="1"/>
  <c r="C26"/>
  <c r="D26" s="1"/>
  <c r="C35"/>
  <c r="D35" s="1"/>
  <c r="C43"/>
  <c r="D43" s="1"/>
  <c r="C51"/>
  <c r="D51" s="1"/>
  <c r="C61"/>
  <c r="D61" s="1"/>
  <c r="C74"/>
  <c r="D74" s="1"/>
  <c r="C84"/>
  <c r="D84" s="1"/>
  <c r="C88"/>
  <c r="D88" s="1"/>
  <c r="C97"/>
  <c r="D97" s="1"/>
  <c r="C110"/>
  <c r="D110" s="1"/>
  <c r="C119"/>
  <c r="D119" s="1"/>
  <c r="C123"/>
  <c r="D123" s="1"/>
  <c r="C132"/>
  <c r="D132" s="1"/>
  <c r="C141"/>
  <c r="D141" s="1"/>
  <c r="C155"/>
  <c r="D155" s="1"/>
  <c r="C159"/>
  <c r="D159" s="1"/>
  <c r="C168"/>
  <c r="D168" s="1"/>
  <c r="C176"/>
  <c r="D176" s="1"/>
  <c r="C185"/>
  <c r="D185" s="1"/>
  <c r="C194"/>
  <c r="D194" s="1"/>
  <c r="C203"/>
  <c r="D203" s="1"/>
  <c r="C211"/>
  <c r="D211" s="1"/>
  <c r="C220"/>
  <c r="D220" s="1"/>
  <c r="C233"/>
  <c r="D233" s="1"/>
  <c r="C237"/>
  <c r="D237" s="1"/>
  <c r="C246"/>
  <c r="D246" s="1"/>
  <c r="C259"/>
  <c r="D259" s="1"/>
  <c r="C263"/>
  <c r="D263" s="1"/>
  <c r="C277"/>
  <c r="D277" s="1"/>
  <c r="C285"/>
  <c r="D285" s="1"/>
  <c r="C294"/>
  <c r="D294" s="1"/>
  <c r="C302"/>
  <c r="D302" s="1"/>
  <c r="C310"/>
  <c r="D310" s="1"/>
  <c r="C319"/>
  <c r="D319" s="1"/>
  <c r="C327"/>
  <c r="D327" s="1"/>
  <c r="C336"/>
  <c r="D336" s="1"/>
  <c r="C345"/>
  <c r="D345" s="1"/>
  <c r="C353"/>
  <c r="D353" s="1"/>
  <c r="C362"/>
  <c r="D362" s="1"/>
  <c r="C372"/>
  <c r="D372" s="1"/>
  <c r="C16"/>
  <c r="D16" s="1"/>
  <c r="C30"/>
  <c r="D30" s="1"/>
  <c r="C34"/>
  <c r="D34" s="1"/>
  <c r="C38"/>
  <c r="D38" s="1"/>
  <c r="C42"/>
  <c r="D42" s="1"/>
  <c r="C46"/>
  <c r="D46" s="1"/>
  <c r="C50"/>
  <c r="D50" s="1"/>
  <c r="C54"/>
  <c r="D54" s="1"/>
  <c r="C60"/>
  <c r="D60" s="1"/>
  <c r="C65"/>
  <c r="D65" s="1"/>
  <c r="C69"/>
  <c r="D69" s="1"/>
  <c r="C73"/>
  <c r="D73" s="1"/>
  <c r="C78"/>
  <c r="D78" s="1"/>
  <c r="C83"/>
  <c r="D83" s="1"/>
  <c r="C87"/>
  <c r="D87" s="1"/>
  <c r="C92"/>
  <c r="D92" s="1"/>
  <c r="C96"/>
  <c r="D96" s="1"/>
  <c r="C101"/>
  <c r="D101" s="1"/>
  <c r="C105"/>
  <c r="D105" s="1"/>
  <c r="C109"/>
  <c r="D109" s="1"/>
  <c r="C113"/>
  <c r="D113" s="1"/>
  <c r="C118"/>
  <c r="D118" s="1"/>
  <c r="C122"/>
  <c r="D122" s="1"/>
  <c r="C126"/>
  <c r="D126" s="1"/>
  <c r="C131"/>
  <c r="D131" s="1"/>
  <c r="C135"/>
  <c r="D135" s="1"/>
  <c r="C140"/>
  <c r="D140" s="1"/>
  <c r="C144"/>
  <c r="D144" s="1"/>
  <c r="C149"/>
  <c r="D149" s="1"/>
  <c r="C153"/>
  <c r="D153" s="1"/>
  <c r="C158"/>
  <c r="D158" s="1"/>
  <c r="C162"/>
  <c r="D162" s="1"/>
  <c r="C166"/>
  <c r="D166" s="1"/>
  <c r="C171"/>
  <c r="D171" s="1"/>
  <c r="C175"/>
  <c r="D175" s="1"/>
  <c r="C179"/>
  <c r="D179" s="1"/>
  <c r="C184"/>
  <c r="D184" s="1"/>
  <c r="C189"/>
  <c r="D189" s="1"/>
  <c r="C193"/>
  <c r="D193" s="1"/>
  <c r="C197"/>
  <c r="D197" s="1"/>
  <c r="C201"/>
  <c r="D201" s="1"/>
  <c r="C206"/>
  <c r="D206" s="1"/>
  <c r="C210"/>
  <c r="D210" s="1"/>
  <c r="C214"/>
  <c r="D214" s="1"/>
  <c r="C219"/>
  <c r="D219" s="1"/>
  <c r="C223"/>
  <c r="D223" s="1"/>
  <c r="C227"/>
  <c r="D227" s="1"/>
  <c r="C232"/>
  <c r="D232" s="1"/>
  <c r="C236"/>
  <c r="D236" s="1"/>
  <c r="C241"/>
  <c r="D241" s="1"/>
  <c r="C245"/>
  <c r="D245" s="1"/>
  <c r="C250"/>
  <c r="D250" s="1"/>
  <c r="C254"/>
  <c r="D254" s="1"/>
  <c r="C258"/>
  <c r="D258" s="1"/>
  <c r="C262"/>
  <c r="D262" s="1"/>
  <c r="C267"/>
  <c r="D267" s="1"/>
  <c r="C271"/>
  <c r="D271" s="1"/>
  <c r="C276"/>
  <c r="D276" s="1"/>
  <c r="C280"/>
  <c r="D280" s="1"/>
  <c r="C284"/>
  <c r="D284" s="1"/>
  <c r="C288"/>
  <c r="D288" s="1"/>
  <c r="C293"/>
  <c r="D293" s="1"/>
  <c r="C297"/>
  <c r="D297" s="1"/>
  <c r="C301"/>
  <c r="D301" s="1"/>
  <c r="C305"/>
  <c r="D305" s="1"/>
  <c r="C309"/>
  <c r="D309" s="1"/>
  <c r="C313"/>
  <c r="D313" s="1"/>
  <c r="C318"/>
  <c r="D318" s="1"/>
  <c r="C322"/>
  <c r="D322" s="1"/>
  <c r="C326"/>
  <c r="D326" s="1"/>
  <c r="C330"/>
  <c r="D330" s="1"/>
  <c r="C335"/>
  <c r="D335" s="1"/>
  <c r="C339"/>
  <c r="D339" s="1"/>
  <c r="C344"/>
  <c r="D344" s="1"/>
  <c r="C348"/>
  <c r="D348" s="1"/>
  <c r="C352"/>
  <c r="D352" s="1"/>
  <c r="C357"/>
  <c r="D357" s="1"/>
  <c r="C361"/>
  <c r="D361" s="1"/>
  <c r="C365"/>
  <c r="D365" s="1"/>
  <c r="C371"/>
  <c r="D371" s="1"/>
  <c r="C375"/>
  <c r="D375" s="1"/>
  <c r="C367"/>
  <c r="D367" s="1"/>
  <c r="C32"/>
  <c r="D32" s="1"/>
  <c r="C40"/>
  <c r="D40" s="1"/>
  <c r="C48"/>
  <c r="D48" s="1"/>
  <c r="C58"/>
  <c r="D58" s="1"/>
  <c r="C67"/>
  <c r="D67" s="1"/>
  <c r="C76"/>
  <c r="D76" s="1"/>
  <c r="C85"/>
  <c r="D85" s="1"/>
  <c r="C94"/>
  <c r="D94" s="1"/>
  <c r="C103"/>
  <c r="D103" s="1"/>
  <c r="C111"/>
  <c r="D111" s="1"/>
  <c r="C120"/>
  <c r="D120" s="1"/>
  <c r="C128"/>
  <c r="D128" s="1"/>
  <c r="C137"/>
  <c r="D137" s="1"/>
  <c r="C146"/>
  <c r="D146" s="1"/>
  <c r="C156"/>
  <c r="D156" s="1"/>
  <c r="C164"/>
  <c r="D164" s="1"/>
  <c r="C173"/>
  <c r="D173" s="1"/>
  <c r="C182"/>
  <c r="D182" s="1"/>
  <c r="C191"/>
  <c r="D191" s="1"/>
  <c r="C199"/>
  <c r="D199" s="1"/>
  <c r="C208"/>
  <c r="D208" s="1"/>
  <c r="C217"/>
  <c r="D217" s="1"/>
  <c r="C225"/>
  <c r="D225" s="1"/>
  <c r="C234"/>
  <c r="D234" s="1"/>
  <c r="C243"/>
  <c r="D243" s="1"/>
  <c r="C252"/>
  <c r="D252" s="1"/>
  <c r="C260"/>
  <c r="D260" s="1"/>
  <c r="C269"/>
  <c r="D269" s="1"/>
  <c r="C278"/>
  <c r="D278" s="1"/>
  <c r="C286"/>
  <c r="D286" s="1"/>
  <c r="C295"/>
  <c r="D295" s="1"/>
  <c r="C303"/>
  <c r="D303" s="1"/>
  <c r="C311"/>
  <c r="D311" s="1"/>
  <c r="C320"/>
  <c r="D320" s="1"/>
  <c r="C324"/>
  <c r="D324" s="1"/>
  <c r="C333"/>
  <c r="D333" s="1"/>
  <c r="C346"/>
  <c r="D346" s="1"/>
  <c r="C354"/>
  <c r="D354" s="1"/>
  <c r="C363"/>
  <c r="D363" s="1"/>
  <c r="C373"/>
  <c r="D373" s="1"/>
  <c r="C377"/>
  <c r="D377" s="1"/>
  <c r="C31"/>
  <c r="D31" s="1"/>
  <c r="C39"/>
  <c r="D39" s="1"/>
  <c r="C47"/>
  <c r="D47" s="1"/>
  <c r="C57"/>
  <c r="D57" s="1"/>
  <c r="C66"/>
  <c r="D66" s="1"/>
  <c r="C70"/>
  <c r="D70" s="1"/>
  <c r="C79"/>
  <c r="D79" s="1"/>
  <c r="C93"/>
  <c r="D93" s="1"/>
  <c r="C102"/>
  <c r="D102" s="1"/>
  <c r="C106"/>
  <c r="D106" s="1"/>
  <c r="C115"/>
  <c r="D115" s="1"/>
  <c r="C127"/>
  <c r="D127" s="1"/>
  <c r="C136"/>
  <c r="D136" s="1"/>
  <c r="C145"/>
  <c r="D145" s="1"/>
  <c r="C150"/>
  <c r="D150" s="1"/>
  <c r="C163"/>
  <c r="D163" s="1"/>
  <c r="C172"/>
  <c r="D172" s="1"/>
  <c r="C180"/>
  <c r="D180" s="1"/>
  <c r="C190"/>
  <c r="D190" s="1"/>
  <c r="C198"/>
  <c r="D198" s="1"/>
  <c r="C207"/>
  <c r="D207" s="1"/>
  <c r="C216"/>
  <c r="D216" s="1"/>
  <c r="C224"/>
  <c r="D224" s="1"/>
  <c r="C228"/>
  <c r="D228" s="1"/>
  <c r="C242"/>
  <c r="D242" s="1"/>
  <c r="C251"/>
  <c r="D251" s="1"/>
  <c r="C255"/>
  <c r="D255" s="1"/>
  <c r="C268"/>
  <c r="D268" s="1"/>
  <c r="C273"/>
  <c r="D273" s="1"/>
  <c r="C281"/>
  <c r="D281" s="1"/>
  <c r="C289"/>
  <c r="D289" s="1"/>
  <c r="C298"/>
  <c r="D298" s="1"/>
  <c r="C306"/>
  <c r="D306" s="1"/>
  <c r="C314"/>
  <c r="D314" s="1"/>
  <c r="C323"/>
  <c r="D323" s="1"/>
  <c r="C332"/>
  <c r="D332" s="1"/>
  <c r="C340"/>
  <c r="D340" s="1"/>
  <c r="C349"/>
  <c r="D349" s="1"/>
  <c r="C358"/>
  <c r="D358" s="1"/>
  <c r="C368"/>
  <c r="D368" s="1"/>
  <c r="C376"/>
  <c r="D376" s="1"/>
  <c r="C7"/>
  <c r="D7" s="1"/>
  <c r="C29"/>
  <c r="D29" s="1"/>
  <c r="C33"/>
  <c r="D33" s="1"/>
  <c r="C37"/>
  <c r="D37" s="1"/>
  <c r="C41"/>
  <c r="D41" s="1"/>
  <c r="C45"/>
  <c r="D45" s="1"/>
  <c r="C49"/>
  <c r="D49" s="1"/>
  <c r="C53"/>
  <c r="D53" s="1"/>
  <c r="C59"/>
  <c r="D59" s="1"/>
  <c r="C64"/>
  <c r="D64" s="1"/>
  <c r="C68"/>
  <c r="D68" s="1"/>
  <c r="C72"/>
  <c r="D72" s="1"/>
  <c r="C77"/>
  <c r="D77" s="1"/>
  <c r="C82"/>
  <c r="D82" s="1"/>
  <c r="C86"/>
  <c r="D86" s="1"/>
  <c r="C91"/>
  <c r="D91" s="1"/>
  <c r="C95"/>
  <c r="D95" s="1"/>
  <c r="C99"/>
  <c r="D99" s="1"/>
  <c r="C104"/>
  <c r="D104" s="1"/>
  <c r="C108"/>
  <c r="D108" s="1"/>
  <c r="C112"/>
  <c r="D112" s="1"/>
  <c r="C117"/>
  <c r="D117" s="1"/>
  <c r="C121"/>
  <c r="D121" s="1"/>
  <c r="C125"/>
  <c r="D125" s="1"/>
  <c r="C129"/>
  <c r="D129" s="1"/>
  <c r="C134"/>
  <c r="D134" s="1"/>
  <c r="C139"/>
  <c r="D139" s="1"/>
  <c r="C143"/>
  <c r="D143" s="1"/>
  <c r="C148"/>
  <c r="D148" s="1"/>
  <c r="C152"/>
  <c r="D152" s="1"/>
  <c r="C157"/>
  <c r="D157" s="1"/>
  <c r="C161"/>
  <c r="D161" s="1"/>
  <c r="C165"/>
  <c r="D165" s="1"/>
  <c r="C170"/>
  <c r="D170" s="1"/>
  <c r="C174"/>
  <c r="D174" s="1"/>
  <c r="C178"/>
  <c r="D178" s="1"/>
  <c r="C183"/>
  <c r="D183" s="1"/>
  <c r="C187"/>
  <c r="D187" s="1"/>
  <c r="C192"/>
  <c r="D192" s="1"/>
  <c r="C196"/>
  <c r="D196" s="1"/>
  <c r="C200"/>
  <c r="D200" s="1"/>
  <c r="C205"/>
  <c r="D205" s="1"/>
  <c r="C209"/>
  <c r="D209" s="1"/>
  <c r="C213"/>
  <c r="D213" s="1"/>
  <c r="C218"/>
  <c r="D218" s="1"/>
  <c r="C222"/>
  <c r="D222" s="1"/>
  <c r="C226"/>
  <c r="D226" s="1"/>
  <c r="C231"/>
  <c r="D231" s="1"/>
  <c r="C235"/>
  <c r="D235" s="1"/>
  <c r="C240"/>
  <c r="D240" s="1"/>
  <c r="C244"/>
  <c r="D244" s="1"/>
  <c r="C249"/>
  <c r="D249" s="1"/>
  <c r="C253"/>
  <c r="D253" s="1"/>
  <c r="C257"/>
  <c r="D257" s="1"/>
  <c r="C261"/>
  <c r="D261" s="1"/>
  <c r="C266"/>
  <c r="D266" s="1"/>
  <c r="C270"/>
  <c r="D270" s="1"/>
  <c r="C275"/>
  <c r="D275" s="1"/>
  <c r="C279"/>
  <c r="D279" s="1"/>
  <c r="C283"/>
  <c r="D283" s="1"/>
  <c r="C287"/>
  <c r="D287" s="1"/>
  <c r="C292"/>
  <c r="D292" s="1"/>
  <c r="C296"/>
  <c r="D296" s="1"/>
  <c r="C300"/>
  <c r="D300" s="1"/>
  <c r="C304"/>
  <c r="D304" s="1"/>
  <c r="C308"/>
  <c r="D308" s="1"/>
  <c r="C312"/>
  <c r="D312" s="1"/>
  <c r="C317"/>
  <c r="D317" s="1"/>
  <c r="C321"/>
  <c r="D321" s="1"/>
  <c r="C325"/>
  <c r="D325" s="1"/>
  <c r="C329"/>
  <c r="D329" s="1"/>
  <c r="C334"/>
  <c r="D334" s="1"/>
  <c r="C338"/>
  <c r="D338" s="1"/>
  <c r="C342"/>
  <c r="D342" s="1"/>
  <c r="C347"/>
  <c r="D347" s="1"/>
  <c r="C351"/>
  <c r="D351" s="1"/>
  <c r="C356"/>
  <c r="D356" s="1"/>
  <c r="C360"/>
  <c r="D360" s="1"/>
  <c r="C364"/>
  <c r="D364" s="1"/>
  <c r="C370"/>
  <c r="D370" s="1"/>
  <c r="C374"/>
  <c r="D374" s="1"/>
  <c r="C378"/>
  <c r="D378" s="1"/>
  <c r="AH55" i="7" l="1"/>
  <c r="AI55"/>
  <c r="AJ55"/>
  <c r="AK55"/>
  <c r="AH27"/>
  <c r="AI27"/>
  <c r="AJ27"/>
  <c r="AK27"/>
  <c r="AH17"/>
  <c r="AI17"/>
  <c r="AJ17"/>
  <c r="AK17"/>
  <c r="AI6"/>
  <c r="AJ6"/>
  <c r="AK6"/>
  <c r="AG55"/>
  <c r="AG27"/>
  <c r="AG17"/>
  <c r="AH6"/>
  <c r="AG6"/>
  <c r="I27"/>
  <c r="J373"/>
  <c r="I373" i="8" s="1"/>
  <c r="J373" s="1"/>
  <c r="J101" i="7"/>
  <c r="I101" i="8" s="1"/>
  <c r="J101" s="1"/>
  <c r="J378" i="7"/>
  <c r="I378" i="8" s="1"/>
  <c r="J378" s="1"/>
  <c r="J214" i="7"/>
  <c r="I214" i="8" s="1"/>
  <c r="J214" s="1"/>
  <c r="J99" i="7"/>
  <c r="I99" i="8" s="1"/>
  <c r="J99" s="1"/>
  <c r="J91" i="7"/>
  <c r="I91" i="8" s="1"/>
  <c r="J91" s="1"/>
  <c r="J377" i="7"/>
  <c r="I377" i="8" s="1"/>
  <c r="J377" s="1"/>
  <c r="J376" i="7"/>
  <c r="I376" i="8" s="1"/>
  <c r="J376" s="1"/>
  <c r="J375" i="7"/>
  <c r="I375" i="8" s="1"/>
  <c r="J375" s="1"/>
  <c r="J374" i="7"/>
  <c r="I374" i="8" s="1"/>
  <c r="J374" s="1"/>
  <c r="J372" i="7"/>
  <c r="I372" i="8" s="1"/>
  <c r="J372" s="1"/>
  <c r="J371" i="7"/>
  <c r="I371" i="8" s="1"/>
  <c r="J371" s="1"/>
  <c r="J370" i="7"/>
  <c r="I370" i="8" s="1"/>
  <c r="J370" s="1"/>
  <c r="J369" i="7"/>
  <c r="I369" i="8" s="1"/>
  <c r="J369" s="1"/>
  <c r="J368" i="7"/>
  <c r="I368" i="8" s="1"/>
  <c r="J368" s="1"/>
  <c r="J367" i="7"/>
  <c r="I367" i="8" s="1"/>
  <c r="J367" s="1"/>
  <c r="J365" i="7"/>
  <c r="I365" i="8" s="1"/>
  <c r="J365" s="1"/>
  <c r="J364" i="7"/>
  <c r="I364" i="8" s="1"/>
  <c r="J364" s="1"/>
  <c r="J363" i="7"/>
  <c r="I363" i="8" s="1"/>
  <c r="J363" s="1"/>
  <c r="J362" i="7"/>
  <c r="I362" i="8" s="1"/>
  <c r="J362" s="1"/>
  <c r="J361" i="7"/>
  <c r="I361" i="8" s="1"/>
  <c r="J361" s="1"/>
  <c r="J360" i="7"/>
  <c r="I360" i="8" s="1"/>
  <c r="J360" s="1"/>
  <c r="J359" i="7"/>
  <c r="I359" i="8" s="1"/>
  <c r="J359" s="1"/>
  <c r="J358" i="7"/>
  <c r="I358" i="8" s="1"/>
  <c r="J358" s="1"/>
  <c r="J357" i="7"/>
  <c r="I357" i="8" s="1"/>
  <c r="J357" s="1"/>
  <c r="J356" i="7"/>
  <c r="I356" i="8" s="1"/>
  <c r="J356" s="1"/>
  <c r="J354" i="7"/>
  <c r="I354" i="8" s="1"/>
  <c r="J354" s="1"/>
  <c r="J353" i="7"/>
  <c r="I353" i="8" s="1"/>
  <c r="J353" s="1"/>
  <c r="J352" i="7"/>
  <c r="I352" i="8" s="1"/>
  <c r="J352" s="1"/>
  <c r="J351" i="7"/>
  <c r="I351" i="8" s="1"/>
  <c r="J351" s="1"/>
  <c r="J350" i="7"/>
  <c r="I350" i="8" s="1"/>
  <c r="J350" s="1"/>
  <c r="J349" i="7"/>
  <c r="I349" i="8" s="1"/>
  <c r="J349" s="1"/>
  <c r="J348" i="7"/>
  <c r="I348" i="8" s="1"/>
  <c r="J348" s="1"/>
  <c r="J347" i="7"/>
  <c r="I347" i="8" s="1"/>
  <c r="J347" s="1"/>
  <c r="J346" i="7"/>
  <c r="I346" i="8" s="1"/>
  <c r="J346" s="1"/>
  <c r="J345" i="7"/>
  <c r="I345" i="8" s="1"/>
  <c r="J345" s="1"/>
  <c r="J344" i="7"/>
  <c r="I344" i="8" s="1"/>
  <c r="J344" s="1"/>
  <c r="J342" i="7"/>
  <c r="I342" i="8" s="1"/>
  <c r="J342" s="1"/>
  <c r="J341" i="7"/>
  <c r="I341" i="8" s="1"/>
  <c r="J341" s="1"/>
  <c r="J340" i="7"/>
  <c r="I340" i="8" s="1"/>
  <c r="J340" s="1"/>
  <c r="J339" i="7"/>
  <c r="I339" i="8" s="1"/>
  <c r="J339" s="1"/>
  <c r="J338" i="7"/>
  <c r="I338" i="8" s="1"/>
  <c r="J338" s="1"/>
  <c r="J337" i="7"/>
  <c r="I337" i="8" s="1"/>
  <c r="J337" s="1"/>
  <c r="J336" i="7"/>
  <c r="I336" i="8" s="1"/>
  <c r="J336" s="1"/>
  <c r="J335" i="7"/>
  <c r="I335" i="8" s="1"/>
  <c r="J335" s="1"/>
  <c r="J334" i="7"/>
  <c r="I334" i="8" s="1"/>
  <c r="J334" s="1"/>
  <c r="J333" i="7"/>
  <c r="I333" i="8" s="1"/>
  <c r="J333" s="1"/>
  <c r="J332" i="7"/>
  <c r="I332" i="8" s="1"/>
  <c r="J332" s="1"/>
  <c r="J330" i="7"/>
  <c r="I330" i="8" s="1"/>
  <c r="J330" s="1"/>
  <c r="J329" i="7"/>
  <c r="I329" i="8" s="1"/>
  <c r="J329" s="1"/>
  <c r="J328" i="7"/>
  <c r="I328" i="8" s="1"/>
  <c r="J328" s="1"/>
  <c r="J327" i="7"/>
  <c r="I327" i="8" s="1"/>
  <c r="J327" s="1"/>
  <c r="J326" i="7"/>
  <c r="I326" i="8" s="1"/>
  <c r="J326" s="1"/>
  <c r="J325" i="7"/>
  <c r="I325" i="8" s="1"/>
  <c r="J325" s="1"/>
  <c r="J324" i="7"/>
  <c r="I324" i="8" s="1"/>
  <c r="J324" s="1"/>
  <c r="J323" i="7"/>
  <c r="I323" i="8" s="1"/>
  <c r="J323" s="1"/>
  <c r="J322" i="7"/>
  <c r="I322" i="8" s="1"/>
  <c r="J322" s="1"/>
  <c r="J321" i="7"/>
  <c r="I321" i="8" s="1"/>
  <c r="J321" s="1"/>
  <c r="J320" i="7"/>
  <c r="I320" i="8" s="1"/>
  <c r="J320" s="1"/>
  <c r="J319" i="7"/>
  <c r="I319" i="8" s="1"/>
  <c r="J319" s="1"/>
  <c r="J318" i="7"/>
  <c r="I318" i="8" s="1"/>
  <c r="J318" s="1"/>
  <c r="J317" i="7"/>
  <c r="I317" i="8" s="1"/>
  <c r="J317" s="1"/>
  <c r="J316" i="7"/>
  <c r="I316" i="8" s="1"/>
  <c r="J316" s="1"/>
  <c r="J314" i="7"/>
  <c r="I314" i="8" s="1"/>
  <c r="J314" s="1"/>
  <c r="J313" i="7"/>
  <c r="I313" i="8" s="1"/>
  <c r="J313" s="1"/>
  <c r="J312" i="7"/>
  <c r="I312" i="8" s="1"/>
  <c r="J312" s="1"/>
  <c r="J311" i="7"/>
  <c r="I311" i="8" s="1"/>
  <c r="J311" s="1"/>
  <c r="J310" i="7"/>
  <c r="I310" i="8" s="1"/>
  <c r="J310" s="1"/>
  <c r="J309" i="7"/>
  <c r="I309" i="8" s="1"/>
  <c r="J309" s="1"/>
  <c r="J308" i="7"/>
  <c r="I308" i="8" s="1"/>
  <c r="J308" s="1"/>
  <c r="J307" i="7"/>
  <c r="I307" i="8" s="1"/>
  <c r="J307" s="1"/>
  <c r="J306" i="7"/>
  <c r="I306" i="8" s="1"/>
  <c r="J306" s="1"/>
  <c r="J305" i="7"/>
  <c r="I305" i="8" s="1"/>
  <c r="J305" s="1"/>
  <c r="J304" i="7"/>
  <c r="I304" i="8" s="1"/>
  <c r="J304" s="1"/>
  <c r="J303" i="7"/>
  <c r="I303" i="8" s="1"/>
  <c r="J303" s="1"/>
  <c r="J302" i="7"/>
  <c r="I302" i="8" s="1"/>
  <c r="J302" s="1"/>
  <c r="J301" i="7"/>
  <c r="I301" i="8" s="1"/>
  <c r="J301" s="1"/>
  <c r="J300" i="7"/>
  <c r="I300" i="8" s="1"/>
  <c r="J300" s="1"/>
  <c r="J299" i="7"/>
  <c r="I299" i="8" s="1"/>
  <c r="J299" s="1"/>
  <c r="J298" i="7"/>
  <c r="I298" i="8" s="1"/>
  <c r="J298" s="1"/>
  <c r="J297" i="7"/>
  <c r="I297" i="8" s="1"/>
  <c r="J297" s="1"/>
  <c r="J296" i="7"/>
  <c r="I296" i="8" s="1"/>
  <c r="J296" s="1"/>
  <c r="J295" i="7"/>
  <c r="I295" i="8" s="1"/>
  <c r="J295" s="1"/>
  <c r="J294" i="7"/>
  <c r="I294" i="8" s="1"/>
  <c r="J294" s="1"/>
  <c r="J293" i="7"/>
  <c r="I293" i="8" s="1"/>
  <c r="J293" s="1"/>
  <c r="J292" i="7"/>
  <c r="I292" i="8" s="1"/>
  <c r="J292" s="1"/>
  <c r="J291" i="7"/>
  <c r="I291" i="8" s="1"/>
  <c r="J291" s="1"/>
  <c r="J289" i="7"/>
  <c r="I289" i="8" s="1"/>
  <c r="J289" s="1"/>
  <c r="J288" i="7"/>
  <c r="I288" i="8" s="1"/>
  <c r="J288" s="1"/>
  <c r="J287" i="7"/>
  <c r="I287" i="8" s="1"/>
  <c r="J287" s="1"/>
  <c r="J286" i="7"/>
  <c r="I286" i="8" s="1"/>
  <c r="J286" s="1"/>
  <c r="J285" i="7"/>
  <c r="I285" i="8" s="1"/>
  <c r="J285" s="1"/>
  <c r="J284" i="7"/>
  <c r="I284" i="8" s="1"/>
  <c r="J284" s="1"/>
  <c r="J283" i="7"/>
  <c r="I283" i="8" s="1"/>
  <c r="J283" s="1"/>
  <c r="J282" i="7"/>
  <c r="I282" i="8" s="1"/>
  <c r="J282" s="1"/>
  <c r="J281" i="7"/>
  <c r="I281" i="8" s="1"/>
  <c r="J281" s="1"/>
  <c r="J280" i="7"/>
  <c r="I280" i="8" s="1"/>
  <c r="J280" s="1"/>
  <c r="J279" i="7"/>
  <c r="I279" i="8" s="1"/>
  <c r="J279" s="1"/>
  <c r="J278" i="7"/>
  <c r="I278" i="8" s="1"/>
  <c r="J278" s="1"/>
  <c r="J277" i="7"/>
  <c r="I277" i="8" s="1"/>
  <c r="J277" s="1"/>
  <c r="J276" i="7"/>
  <c r="I276" i="8" s="1"/>
  <c r="J276" s="1"/>
  <c r="J275" i="7"/>
  <c r="I275" i="8" s="1"/>
  <c r="J275" s="1"/>
  <c r="J274" i="7"/>
  <c r="I274" i="8" s="1"/>
  <c r="J274" s="1"/>
  <c r="J273" i="7"/>
  <c r="I273" i="8" s="1"/>
  <c r="J273" s="1"/>
  <c r="J271" i="7"/>
  <c r="I271" i="8" s="1"/>
  <c r="J271" s="1"/>
  <c r="J270" i="7"/>
  <c r="I270" i="8" s="1"/>
  <c r="J270" s="1"/>
  <c r="J269" i="7"/>
  <c r="I269" i="8" s="1"/>
  <c r="J269" s="1"/>
  <c r="J268" i="7"/>
  <c r="I268" i="8" s="1"/>
  <c r="J268" s="1"/>
  <c r="J267" i="7"/>
  <c r="I267" i="8" s="1"/>
  <c r="J267" s="1"/>
  <c r="J266" i="7"/>
  <c r="I266" i="8" s="1"/>
  <c r="J266" s="1"/>
  <c r="J265" i="7"/>
  <c r="I265" i="8" s="1"/>
  <c r="J265" s="1"/>
  <c r="J263" i="7"/>
  <c r="I263" i="8" s="1"/>
  <c r="J263" s="1"/>
  <c r="J262" i="7"/>
  <c r="I262" i="8" s="1"/>
  <c r="J262" s="1"/>
  <c r="J261" i="7"/>
  <c r="I261" i="8" s="1"/>
  <c r="J261" s="1"/>
  <c r="J260" i="7"/>
  <c r="I260" i="8" s="1"/>
  <c r="J260" s="1"/>
  <c r="J259" i="7"/>
  <c r="I259" i="8" s="1"/>
  <c r="J259" s="1"/>
  <c r="J258" i="7"/>
  <c r="I258" i="8" s="1"/>
  <c r="J258" s="1"/>
  <c r="J257" i="7"/>
  <c r="I257" i="8" s="1"/>
  <c r="J257" s="1"/>
  <c r="J256" i="7"/>
  <c r="I256" i="8" s="1"/>
  <c r="J256" s="1"/>
  <c r="J255" i="7"/>
  <c r="I255" i="8" s="1"/>
  <c r="J255" s="1"/>
  <c r="J254" i="7"/>
  <c r="I254" i="8" s="1"/>
  <c r="J254" s="1"/>
  <c r="J253" i="7"/>
  <c r="I253" i="8" s="1"/>
  <c r="J253" s="1"/>
  <c r="J252" i="7"/>
  <c r="I252" i="8" s="1"/>
  <c r="J252" s="1"/>
  <c r="J251" i="7"/>
  <c r="I251" i="8" s="1"/>
  <c r="J251" s="1"/>
  <c r="J250" i="7"/>
  <c r="I250" i="8" s="1"/>
  <c r="J250" s="1"/>
  <c r="J249" i="7"/>
  <c r="I249" i="8" s="1"/>
  <c r="J249" s="1"/>
  <c r="J247" i="7"/>
  <c r="I247" i="8" s="1"/>
  <c r="J247" s="1"/>
  <c r="J246" i="7"/>
  <c r="I246" i="8" s="1"/>
  <c r="J246" s="1"/>
  <c r="J245" i="7"/>
  <c r="I245" i="8" s="1"/>
  <c r="J245" s="1"/>
  <c r="J244" i="7"/>
  <c r="I244" i="8" s="1"/>
  <c r="J244" s="1"/>
  <c r="J243" i="7"/>
  <c r="I243" i="8" s="1"/>
  <c r="J243" s="1"/>
  <c r="J242" i="7"/>
  <c r="I242" i="8" s="1"/>
  <c r="J242" s="1"/>
  <c r="J241" i="7"/>
  <c r="I241" i="8" s="1"/>
  <c r="J241" s="1"/>
  <c r="J240" i="7"/>
  <c r="I240" i="8" s="1"/>
  <c r="J240" s="1"/>
  <c r="J238" i="7"/>
  <c r="I238" i="8" s="1"/>
  <c r="J238" s="1"/>
  <c r="J237" i="7"/>
  <c r="I237" i="8" s="1"/>
  <c r="J237" s="1"/>
  <c r="J236" i="7"/>
  <c r="I236" i="8" s="1"/>
  <c r="J236" s="1"/>
  <c r="J235" i="7"/>
  <c r="I235" i="8" s="1"/>
  <c r="J235" s="1"/>
  <c r="J234" i="7"/>
  <c r="I234" i="8" s="1"/>
  <c r="J234" s="1"/>
  <c r="J233" i="7"/>
  <c r="I233" i="8" s="1"/>
  <c r="J233" s="1"/>
  <c r="J232" i="7"/>
  <c r="I232" i="8" s="1"/>
  <c r="J232" s="1"/>
  <c r="J231" i="7"/>
  <c r="I231" i="8" s="1"/>
  <c r="J231" s="1"/>
  <c r="J230" i="7"/>
  <c r="I230" i="8" s="1"/>
  <c r="J230" s="1"/>
  <c r="J228" i="7"/>
  <c r="I228" i="8" s="1"/>
  <c r="J228" s="1"/>
  <c r="J227" i="7"/>
  <c r="I227" i="8" s="1"/>
  <c r="J227" s="1"/>
  <c r="J226" i="7"/>
  <c r="I226" i="8" s="1"/>
  <c r="J226" s="1"/>
  <c r="J225" i="7"/>
  <c r="I225" i="8" s="1"/>
  <c r="J225" s="1"/>
  <c r="J224" i="7"/>
  <c r="I224" i="8" s="1"/>
  <c r="J224" s="1"/>
  <c r="J223" i="7"/>
  <c r="I223" i="8" s="1"/>
  <c r="J223" s="1"/>
  <c r="J222" i="7"/>
  <c r="I222" i="8" s="1"/>
  <c r="J222" s="1"/>
  <c r="J221" i="7"/>
  <c r="I221" i="8" s="1"/>
  <c r="J221" s="1"/>
  <c r="J220" i="7"/>
  <c r="I220" i="8" s="1"/>
  <c r="J220" s="1"/>
  <c r="J219" i="7"/>
  <c r="I219" i="8" s="1"/>
  <c r="J219" s="1"/>
  <c r="J218" i="7"/>
  <c r="I218" i="8" s="1"/>
  <c r="J218" s="1"/>
  <c r="J217" i="7"/>
  <c r="I217" i="8" s="1"/>
  <c r="J217" s="1"/>
  <c r="J216" i="7"/>
  <c r="I216" i="8" s="1"/>
  <c r="J216" s="1"/>
  <c r="J213" i="7"/>
  <c r="I213" i="8" s="1"/>
  <c r="J213" s="1"/>
  <c r="J212" i="7"/>
  <c r="I212" i="8" s="1"/>
  <c r="J212" s="1"/>
  <c r="J211" i="7"/>
  <c r="I211" i="8" s="1"/>
  <c r="J211" s="1"/>
  <c r="J210" i="7"/>
  <c r="I210" i="8" s="1"/>
  <c r="J210" s="1"/>
  <c r="J209" i="7"/>
  <c r="I209" i="8" s="1"/>
  <c r="J209" s="1"/>
  <c r="J208" i="7"/>
  <c r="I208" i="8" s="1"/>
  <c r="J208" s="1"/>
  <c r="J207" i="7"/>
  <c r="I207" i="8" s="1"/>
  <c r="J207" s="1"/>
  <c r="J206" i="7"/>
  <c r="I206" i="8" s="1"/>
  <c r="J206" s="1"/>
  <c r="J205" i="7"/>
  <c r="I205" i="8" s="1"/>
  <c r="J205" s="1"/>
  <c r="J204" i="7"/>
  <c r="I204" i="8" s="1"/>
  <c r="J204" s="1"/>
  <c r="J203" i="7"/>
  <c r="I203" i="8" s="1"/>
  <c r="J203" s="1"/>
  <c r="J201" i="7"/>
  <c r="I201" i="8" s="1"/>
  <c r="J201" s="1"/>
  <c r="J200" i="7"/>
  <c r="I200" i="8" s="1"/>
  <c r="J200" s="1"/>
  <c r="J199" i="7"/>
  <c r="I199" i="8" s="1"/>
  <c r="J199" s="1"/>
  <c r="J198" i="7"/>
  <c r="I198" i="8" s="1"/>
  <c r="J198" s="1"/>
  <c r="J197" i="7"/>
  <c r="I197" i="8" s="1"/>
  <c r="J197" s="1"/>
  <c r="J196" i="7"/>
  <c r="I196" i="8" s="1"/>
  <c r="J196" s="1"/>
  <c r="J195" i="7"/>
  <c r="I195" i="8" s="1"/>
  <c r="J195" s="1"/>
  <c r="J194" i="7"/>
  <c r="I194" i="8" s="1"/>
  <c r="J194" s="1"/>
  <c r="J193" i="7"/>
  <c r="I193" i="8" s="1"/>
  <c r="J193" s="1"/>
  <c r="J192" i="7"/>
  <c r="I192" i="8" s="1"/>
  <c r="J192" s="1"/>
  <c r="J191" i="7"/>
  <c r="I191" i="8" s="1"/>
  <c r="J191" s="1"/>
  <c r="J190" i="7"/>
  <c r="I190" i="8" s="1"/>
  <c r="J190" s="1"/>
  <c r="J189" i="7"/>
  <c r="I189" i="8" s="1"/>
  <c r="J189" s="1"/>
  <c r="J187" i="7"/>
  <c r="I187" i="8" s="1"/>
  <c r="J187" s="1"/>
  <c r="J186" i="7"/>
  <c r="I186" i="8" s="1"/>
  <c r="J186" s="1"/>
  <c r="J185" i="7"/>
  <c r="I185" i="8" s="1"/>
  <c r="J185" s="1"/>
  <c r="J184" i="7"/>
  <c r="I184" i="8" s="1"/>
  <c r="J184" s="1"/>
  <c r="J183" i="7"/>
  <c r="I183" i="8" s="1"/>
  <c r="J183" s="1"/>
  <c r="J182" i="7"/>
  <c r="I182" i="8" s="1"/>
  <c r="J182" s="1"/>
  <c r="J180" i="7"/>
  <c r="I180" i="8" s="1"/>
  <c r="J180" s="1"/>
  <c r="J179" i="7"/>
  <c r="I179" i="8" s="1"/>
  <c r="J179" s="1"/>
  <c r="J178" i="7"/>
  <c r="I178" i="8" s="1"/>
  <c r="J178" s="1"/>
  <c r="J177" i="7"/>
  <c r="I177" i="8" s="1"/>
  <c r="J177" s="1"/>
  <c r="J176" i="7"/>
  <c r="I176" i="8" s="1"/>
  <c r="J176" s="1"/>
  <c r="J175" i="7"/>
  <c r="I175" i="8" s="1"/>
  <c r="J175" s="1"/>
  <c r="J174" i="7"/>
  <c r="I174" i="8" s="1"/>
  <c r="J174" s="1"/>
  <c r="J173" i="7"/>
  <c r="I173" i="8" s="1"/>
  <c r="J173" s="1"/>
  <c r="J172" i="7"/>
  <c r="I172" i="8" s="1"/>
  <c r="J172" s="1"/>
  <c r="J171" i="7"/>
  <c r="I171" i="8" s="1"/>
  <c r="J171" s="1"/>
  <c r="J170" i="7"/>
  <c r="I170" i="8" s="1"/>
  <c r="J170" s="1"/>
  <c r="J169" i="7"/>
  <c r="I169" i="8" s="1"/>
  <c r="J169" s="1"/>
  <c r="J168" i="7"/>
  <c r="I168" i="8" s="1"/>
  <c r="J168" s="1"/>
  <c r="J166" i="7"/>
  <c r="I166" i="8" s="1"/>
  <c r="J166" s="1"/>
  <c r="J165" i="7"/>
  <c r="I165" i="8" s="1"/>
  <c r="J165" s="1"/>
  <c r="J164" i="7"/>
  <c r="I164" i="8" s="1"/>
  <c r="J164" s="1"/>
  <c r="J163" i="7"/>
  <c r="I163" i="8" s="1"/>
  <c r="J163" s="1"/>
  <c r="J162" i="7"/>
  <c r="I162" i="8" s="1"/>
  <c r="J162" s="1"/>
  <c r="J161" i="7"/>
  <c r="I161" i="8" s="1"/>
  <c r="J161" s="1"/>
  <c r="J160" i="7"/>
  <c r="I160" i="8" s="1"/>
  <c r="J160" s="1"/>
  <c r="J159" i="7"/>
  <c r="I159" i="8" s="1"/>
  <c r="J159" s="1"/>
  <c r="J158" i="7"/>
  <c r="I158" i="8" s="1"/>
  <c r="J158" s="1"/>
  <c r="J157" i="7"/>
  <c r="I157" i="8" s="1"/>
  <c r="J157" s="1"/>
  <c r="J156" i="7"/>
  <c r="I156" i="8" s="1"/>
  <c r="J156" s="1"/>
  <c r="J155" i="7"/>
  <c r="I155" i="8" s="1"/>
  <c r="J155" s="1"/>
  <c r="J153" i="7"/>
  <c r="I153" i="8" s="1"/>
  <c r="J153" s="1"/>
  <c r="J152" i="7"/>
  <c r="I152" i="8" s="1"/>
  <c r="J152" s="1"/>
  <c r="J151" i="7"/>
  <c r="I151" i="8" s="1"/>
  <c r="J151" s="1"/>
  <c r="J150" i="7"/>
  <c r="I150" i="8" s="1"/>
  <c r="J150" s="1"/>
  <c r="J149" i="7"/>
  <c r="I149" i="8" s="1"/>
  <c r="J149" s="1"/>
  <c r="J148" i="7"/>
  <c r="I148" i="8" s="1"/>
  <c r="J148" s="1"/>
  <c r="J146" i="7"/>
  <c r="I146" i="8" s="1"/>
  <c r="J146" s="1"/>
  <c r="J145" i="7"/>
  <c r="I145" i="8" s="1"/>
  <c r="J145" s="1"/>
  <c r="J144" i="7"/>
  <c r="I144" i="8" s="1"/>
  <c r="J144" s="1"/>
  <c r="J143" i="7"/>
  <c r="I143" i="8" s="1"/>
  <c r="J143" s="1"/>
  <c r="J142" i="7"/>
  <c r="I142" i="8" s="1"/>
  <c r="J142" s="1"/>
  <c r="J141" i="7"/>
  <c r="I141" i="8" s="1"/>
  <c r="J141" s="1"/>
  <c r="I140"/>
  <c r="J140" s="1"/>
  <c r="J139" i="7"/>
  <c r="I139" i="8" s="1"/>
  <c r="J139" s="1"/>
  <c r="J137" i="7"/>
  <c r="I137" i="8" s="1"/>
  <c r="J137" s="1"/>
  <c r="J136" i="7"/>
  <c r="I136" i="8" s="1"/>
  <c r="J136" s="1"/>
  <c r="J135" i="7"/>
  <c r="I135" i="8" s="1"/>
  <c r="J135" s="1"/>
  <c r="J134" i="7"/>
  <c r="I134" i="8" s="1"/>
  <c r="J134" s="1"/>
  <c r="J133" i="7"/>
  <c r="I133" i="8" s="1"/>
  <c r="J133" s="1"/>
  <c r="J132" i="7"/>
  <c r="I132" i="8" s="1"/>
  <c r="J132" s="1"/>
  <c r="J131" i="7"/>
  <c r="I131" i="8" s="1"/>
  <c r="J131" s="1"/>
  <c r="J129" i="7"/>
  <c r="I129" i="8" s="1"/>
  <c r="J129" s="1"/>
  <c r="J128" i="7"/>
  <c r="I128" i="8" s="1"/>
  <c r="J128" s="1"/>
  <c r="J127" i="7"/>
  <c r="I127" i="8" s="1"/>
  <c r="J127" s="1"/>
  <c r="J126" i="7"/>
  <c r="I126" i="8" s="1"/>
  <c r="J126" s="1"/>
  <c r="J125" i="7"/>
  <c r="I125" i="8" s="1"/>
  <c r="J125" s="1"/>
  <c r="J124" i="7"/>
  <c r="I124" i="8" s="1"/>
  <c r="J124" s="1"/>
  <c r="J123" i="7"/>
  <c r="I123" i="8" s="1"/>
  <c r="J123" s="1"/>
  <c r="J122" i="7"/>
  <c r="I122" i="8" s="1"/>
  <c r="J122" s="1"/>
  <c r="J121" i="7"/>
  <c r="I121" i="8" s="1"/>
  <c r="J121" s="1"/>
  <c r="J120" i="7"/>
  <c r="I120" i="8" s="1"/>
  <c r="J120" s="1"/>
  <c r="J119" i="7"/>
  <c r="I119" i="8" s="1"/>
  <c r="J119" s="1"/>
  <c r="J118" i="7"/>
  <c r="I118" i="8" s="1"/>
  <c r="J118" s="1"/>
  <c r="J117" i="7"/>
  <c r="I117" i="8" s="1"/>
  <c r="J117" s="1"/>
  <c r="J116" i="7"/>
  <c r="I116" i="8" s="1"/>
  <c r="J116" s="1"/>
  <c r="J115" i="7"/>
  <c r="I115" i="8" s="1"/>
  <c r="J115" s="1"/>
  <c r="J113" i="7"/>
  <c r="I113" i="8" s="1"/>
  <c r="J113" s="1"/>
  <c r="J112" i="7"/>
  <c r="I112" i="8" s="1"/>
  <c r="J112" s="1"/>
  <c r="J111" i="7"/>
  <c r="I111" i="8" s="1"/>
  <c r="J111" s="1"/>
  <c r="J110" i="7"/>
  <c r="I110" i="8" s="1"/>
  <c r="J110" s="1"/>
  <c r="J109" i="7"/>
  <c r="I109" i="8" s="1"/>
  <c r="J109" s="1"/>
  <c r="J108" i="7"/>
  <c r="I108" i="8" s="1"/>
  <c r="J108" s="1"/>
  <c r="J107" i="7"/>
  <c r="I107" i="8" s="1"/>
  <c r="J107" s="1"/>
  <c r="J106" i="7"/>
  <c r="I106" i="8" s="1"/>
  <c r="J106" s="1"/>
  <c r="J105" i="7"/>
  <c r="I105" i="8" s="1"/>
  <c r="J105" s="1"/>
  <c r="J104" i="7"/>
  <c r="I104" i="8" s="1"/>
  <c r="J104" s="1"/>
  <c r="J103" i="7"/>
  <c r="I103" i="8" s="1"/>
  <c r="J103" s="1"/>
  <c r="J102" i="7"/>
  <c r="I102" i="8" s="1"/>
  <c r="J102" s="1"/>
  <c r="J98" i="7"/>
  <c r="I98" i="8" s="1"/>
  <c r="J98" s="1"/>
  <c r="J97" i="7"/>
  <c r="I97" i="8" s="1"/>
  <c r="J97" s="1"/>
  <c r="J96" i="7"/>
  <c r="I96" i="8" s="1"/>
  <c r="J96" s="1"/>
  <c r="J95" i="7"/>
  <c r="I95" i="8" s="1"/>
  <c r="J95" s="1"/>
  <c r="J94" i="7"/>
  <c r="I94" i="8" s="1"/>
  <c r="J94" s="1"/>
  <c r="J93" i="7"/>
  <c r="I93" i="8" s="1"/>
  <c r="J93" s="1"/>
  <c r="J92" i="7"/>
  <c r="I92" i="8" s="1"/>
  <c r="J92" s="1"/>
  <c r="J89" i="7"/>
  <c r="I89" i="8" s="1"/>
  <c r="J89" s="1"/>
  <c r="J88" i="7"/>
  <c r="I88" i="8" s="1"/>
  <c r="J88" s="1"/>
  <c r="J87" i="7"/>
  <c r="I87" i="8" s="1"/>
  <c r="J87" s="1"/>
  <c r="J86" i="7"/>
  <c r="I86" i="8" s="1"/>
  <c r="J86" s="1"/>
  <c r="J85" i="7"/>
  <c r="I85" i="8" s="1"/>
  <c r="J85" s="1"/>
  <c r="J84" i="7"/>
  <c r="I84" i="8" s="1"/>
  <c r="J84" s="1"/>
  <c r="J83" i="7"/>
  <c r="I83" i="8" s="1"/>
  <c r="J83" s="1"/>
  <c r="J82" i="7"/>
  <c r="I82" i="8" s="1"/>
  <c r="J82" s="1"/>
  <c r="J80" i="7"/>
  <c r="I80" i="8" s="1"/>
  <c r="J80" s="1"/>
  <c r="J79" i="7"/>
  <c r="I79" i="8" s="1"/>
  <c r="J79" s="1"/>
  <c r="J78" i="7"/>
  <c r="I78" i="8" s="1"/>
  <c r="J78" s="1"/>
  <c r="J77" i="7"/>
  <c r="I77" i="8" s="1"/>
  <c r="J77" s="1"/>
  <c r="J76" i="7"/>
  <c r="I76" i="8" s="1"/>
  <c r="J76" s="1"/>
  <c r="J74" i="7"/>
  <c r="I74" i="8" s="1"/>
  <c r="J74" s="1"/>
  <c r="J73" i="7"/>
  <c r="I73" i="8" s="1"/>
  <c r="J73" s="1"/>
  <c r="J72" i="7"/>
  <c r="I72" i="8" s="1"/>
  <c r="J72" s="1"/>
  <c r="J71" i="7"/>
  <c r="I71" i="8" s="1"/>
  <c r="J71" s="1"/>
  <c r="J70" i="7"/>
  <c r="I70" i="8" s="1"/>
  <c r="J70" s="1"/>
  <c r="J69" i="7"/>
  <c r="I69" i="8" s="1"/>
  <c r="J69" s="1"/>
  <c r="J68" i="7"/>
  <c r="I68" i="8" s="1"/>
  <c r="J68" s="1"/>
  <c r="J67" i="7"/>
  <c r="I67" i="8" s="1"/>
  <c r="J67" s="1"/>
  <c r="J66" i="7"/>
  <c r="I66" i="8" s="1"/>
  <c r="J66" s="1"/>
  <c r="J65" i="7"/>
  <c r="I65" i="8" s="1"/>
  <c r="J65" s="1"/>
  <c r="J64" i="7"/>
  <c r="I64" i="8" s="1"/>
  <c r="J64" s="1"/>
  <c r="J63" i="7"/>
  <c r="I63" i="8" s="1"/>
  <c r="J63" s="1"/>
  <c r="J61" i="7"/>
  <c r="I61" i="8" s="1"/>
  <c r="J61" s="1"/>
  <c r="J60" i="7"/>
  <c r="I60" i="8" s="1"/>
  <c r="J60" s="1"/>
  <c r="J59" i="7"/>
  <c r="I59" i="8" s="1"/>
  <c r="J59" s="1"/>
  <c r="J58" i="7"/>
  <c r="I58" i="8" s="1"/>
  <c r="J58" s="1"/>
  <c r="I57"/>
  <c r="J57" s="1"/>
  <c r="F57" i="7"/>
  <c r="J26"/>
  <c r="I26" i="8" s="1"/>
  <c r="J26" s="1"/>
  <c r="J19" i="7"/>
  <c r="I19" i="8" s="1"/>
  <c r="J19" s="1"/>
  <c r="J20" i="7"/>
  <c r="I20" i="8" s="1"/>
  <c r="J20" s="1"/>
  <c r="J21" i="7"/>
  <c r="I21" i="8" s="1"/>
  <c r="J21" s="1"/>
  <c r="J22" i="7"/>
  <c r="I22" i="8" s="1"/>
  <c r="J22" s="1"/>
  <c r="J23" i="7"/>
  <c r="I23" i="8" s="1"/>
  <c r="J23" s="1"/>
  <c r="J24" i="7"/>
  <c r="I24" i="8" s="1"/>
  <c r="J24" s="1"/>
  <c r="J25" i="7"/>
  <c r="I25" i="8" s="1"/>
  <c r="J25" s="1"/>
  <c r="J18" i="7"/>
  <c r="I18" i="8" s="1"/>
  <c r="J18" s="1"/>
  <c r="F18" i="7"/>
  <c r="I6"/>
  <c r="B6"/>
  <c r="H379" l="1"/>
  <c r="F57" i="8"/>
  <c r="G57" s="1"/>
  <c r="F18"/>
  <c r="G18" s="1"/>
  <c r="AK379" i="7"/>
  <c r="AG379"/>
  <c r="AI379"/>
  <c r="AJ379"/>
  <c r="J6"/>
  <c r="J17" s="1"/>
  <c r="B7" i="8"/>
  <c r="AH379" i="7"/>
  <c r="J27"/>
  <c r="J55" s="1"/>
  <c r="I379"/>
  <c r="J379" l="1"/>
  <c r="H7" i="8"/>
  <c r="E7"/>
  <c r="B10" l="1"/>
  <c r="B8"/>
  <c r="B14"/>
  <c r="N14" s="1"/>
  <c r="N6" s="1"/>
  <c r="B12"/>
  <c r="B16"/>
  <c r="B29"/>
  <c r="B31"/>
  <c r="B33"/>
  <c r="B35"/>
  <c r="B37"/>
  <c r="B39"/>
  <c r="B41"/>
  <c r="B43"/>
  <c r="B45"/>
  <c r="B47"/>
  <c r="B49"/>
  <c r="B51"/>
  <c r="B53"/>
  <c r="B9"/>
  <c r="B15"/>
  <c r="B13"/>
  <c r="B11"/>
  <c r="B28"/>
  <c r="B30"/>
  <c r="B32"/>
  <c r="B34"/>
  <c r="B36"/>
  <c r="B38"/>
  <c r="B40"/>
  <c r="B42"/>
  <c r="B44"/>
  <c r="B46"/>
  <c r="B48"/>
  <c r="B50"/>
  <c r="B52"/>
  <c r="B54"/>
  <c r="T54" l="1"/>
  <c r="Q54"/>
  <c r="N54"/>
  <c r="T51"/>
  <c r="N51"/>
  <c r="Q51"/>
  <c r="T40"/>
  <c r="N40"/>
  <c r="Q40"/>
  <c r="Q37"/>
  <c r="N37"/>
  <c r="T37"/>
  <c r="Q36"/>
  <c r="N36"/>
  <c r="T36"/>
  <c r="T32"/>
  <c r="N32"/>
  <c r="Q32"/>
  <c r="T31"/>
  <c r="N31"/>
  <c r="Q31"/>
  <c r="N28"/>
  <c r="Q28"/>
  <c r="T28"/>
  <c r="K54"/>
  <c r="H54"/>
  <c r="E54"/>
  <c r="K46"/>
  <c r="H46"/>
  <c r="E46"/>
  <c r="K38"/>
  <c r="H38"/>
  <c r="E38"/>
  <c r="K30"/>
  <c r="H30"/>
  <c r="E30"/>
  <c r="H15"/>
  <c r="K15"/>
  <c r="E15"/>
  <c r="K49"/>
  <c r="H49"/>
  <c r="E49"/>
  <c r="E41"/>
  <c r="H41"/>
  <c r="K41"/>
  <c r="K33"/>
  <c r="H33"/>
  <c r="E33"/>
  <c r="H12"/>
  <c r="K12"/>
  <c r="E12"/>
  <c r="K50"/>
  <c r="H50"/>
  <c r="E50"/>
  <c r="K42"/>
  <c r="H42"/>
  <c r="E42"/>
  <c r="K34"/>
  <c r="H34"/>
  <c r="E34"/>
  <c r="K11"/>
  <c r="H11"/>
  <c r="E11"/>
  <c r="K53"/>
  <c r="E53"/>
  <c r="H53"/>
  <c r="K45"/>
  <c r="H45"/>
  <c r="E45"/>
  <c r="E37"/>
  <c r="K37"/>
  <c r="H37"/>
  <c r="K29"/>
  <c r="H29"/>
  <c r="E29"/>
  <c r="K8"/>
  <c r="H8"/>
  <c r="E8"/>
  <c r="K52"/>
  <c r="H52"/>
  <c r="E52"/>
  <c r="K48"/>
  <c r="H48"/>
  <c r="E48"/>
  <c r="K44"/>
  <c r="H44"/>
  <c r="E44"/>
  <c r="K40"/>
  <c r="H40"/>
  <c r="E40"/>
  <c r="K36"/>
  <c r="H36"/>
  <c r="E36"/>
  <c r="K32"/>
  <c r="H32"/>
  <c r="E32"/>
  <c r="K28"/>
  <c r="H28"/>
  <c r="E28"/>
  <c r="K13"/>
  <c r="H13"/>
  <c r="E13"/>
  <c r="K9"/>
  <c r="H9"/>
  <c r="E9"/>
  <c r="K51"/>
  <c r="H51"/>
  <c r="E51"/>
  <c r="K47"/>
  <c r="H47"/>
  <c r="E47"/>
  <c r="H43"/>
  <c r="K43"/>
  <c r="E43"/>
  <c r="K39"/>
  <c r="H39"/>
  <c r="E39"/>
  <c r="E35"/>
  <c r="H35"/>
  <c r="K35"/>
  <c r="K31"/>
  <c r="H31"/>
  <c r="E31"/>
  <c r="K16"/>
  <c r="H16"/>
  <c r="E16"/>
  <c r="K14"/>
  <c r="H14"/>
  <c r="E14"/>
  <c r="H10"/>
  <c r="K10"/>
  <c r="E10"/>
  <c r="AR27" i="7"/>
  <c r="AR6"/>
  <c r="AP6"/>
  <c r="AP27"/>
  <c r="F368"/>
  <c r="F354"/>
  <c r="F378"/>
  <c r="F369"/>
  <c r="F370"/>
  <c r="F371"/>
  <c r="F372"/>
  <c r="F373"/>
  <c r="F374"/>
  <c r="F375"/>
  <c r="F376"/>
  <c r="F377"/>
  <c r="F367"/>
  <c r="F357"/>
  <c r="F358"/>
  <c r="F359"/>
  <c r="F360"/>
  <c r="F361"/>
  <c r="F362"/>
  <c r="F363"/>
  <c r="F364"/>
  <c r="F365"/>
  <c r="F356"/>
  <c r="F345"/>
  <c r="F346"/>
  <c r="F347"/>
  <c r="F348"/>
  <c r="F349"/>
  <c r="F350"/>
  <c r="F351"/>
  <c r="F352"/>
  <c r="F353"/>
  <c r="F344"/>
  <c r="F333"/>
  <c r="F334"/>
  <c r="F335"/>
  <c r="F336"/>
  <c r="F337"/>
  <c r="F338"/>
  <c r="F339"/>
  <c r="F340"/>
  <c r="F341"/>
  <c r="F342"/>
  <c r="F332"/>
  <c r="F317"/>
  <c r="F318"/>
  <c r="F319"/>
  <c r="F320"/>
  <c r="F321"/>
  <c r="F322"/>
  <c r="F323"/>
  <c r="F324"/>
  <c r="F325"/>
  <c r="F326"/>
  <c r="F327"/>
  <c r="F328"/>
  <c r="F329"/>
  <c r="F330"/>
  <c r="F316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291"/>
  <c r="F274"/>
  <c r="F275"/>
  <c r="F276"/>
  <c r="F277"/>
  <c r="F278"/>
  <c r="F279"/>
  <c r="F280"/>
  <c r="F281"/>
  <c r="F282"/>
  <c r="F283"/>
  <c r="F284"/>
  <c r="F285"/>
  <c r="F286"/>
  <c r="F287"/>
  <c r="F288"/>
  <c r="F289"/>
  <c r="F273"/>
  <c r="F266"/>
  <c r="F267"/>
  <c r="F268"/>
  <c r="F269"/>
  <c r="F270"/>
  <c r="F271"/>
  <c r="F265"/>
  <c r="F250"/>
  <c r="F251"/>
  <c r="F252"/>
  <c r="F253"/>
  <c r="F254"/>
  <c r="F255"/>
  <c r="F256"/>
  <c r="F257"/>
  <c r="F258"/>
  <c r="F259"/>
  <c r="F260"/>
  <c r="F261"/>
  <c r="F262"/>
  <c r="F263"/>
  <c r="F249"/>
  <c r="F241"/>
  <c r="F242"/>
  <c r="F243"/>
  <c r="F244"/>
  <c r="F245"/>
  <c r="F246"/>
  <c r="F247"/>
  <c r="F240"/>
  <c r="F231"/>
  <c r="F232"/>
  <c r="F233"/>
  <c r="F234"/>
  <c r="F235"/>
  <c r="F236"/>
  <c r="F237"/>
  <c r="F238"/>
  <c r="F230"/>
  <c r="F217"/>
  <c r="F218"/>
  <c r="F219"/>
  <c r="F220"/>
  <c r="F221"/>
  <c r="F222"/>
  <c r="F223"/>
  <c r="F224"/>
  <c r="F225"/>
  <c r="F226"/>
  <c r="F227"/>
  <c r="F228"/>
  <c r="F216"/>
  <c r="F204"/>
  <c r="F205"/>
  <c r="F206"/>
  <c r="F207"/>
  <c r="F208"/>
  <c r="F209"/>
  <c r="F210"/>
  <c r="F211"/>
  <c r="F212"/>
  <c r="F213"/>
  <c r="F214"/>
  <c r="F203"/>
  <c r="F190"/>
  <c r="F191"/>
  <c r="F192"/>
  <c r="F193"/>
  <c r="F194"/>
  <c r="F195"/>
  <c r="F196"/>
  <c r="F197"/>
  <c r="F198"/>
  <c r="F199"/>
  <c r="F200"/>
  <c r="F201"/>
  <c r="F189"/>
  <c r="F183"/>
  <c r="F184"/>
  <c r="F185"/>
  <c r="F186"/>
  <c r="F187"/>
  <c r="F182"/>
  <c r="F169"/>
  <c r="F170"/>
  <c r="F171"/>
  <c r="F172"/>
  <c r="F173"/>
  <c r="F174"/>
  <c r="F175"/>
  <c r="F176"/>
  <c r="F177"/>
  <c r="F178"/>
  <c r="F179"/>
  <c r="F180"/>
  <c r="F168"/>
  <c r="F156"/>
  <c r="F157"/>
  <c r="F158"/>
  <c r="F159"/>
  <c r="F160"/>
  <c r="F161"/>
  <c r="F162"/>
  <c r="F163"/>
  <c r="F164"/>
  <c r="F165"/>
  <c r="F166"/>
  <c r="F155"/>
  <c r="F149"/>
  <c r="F150"/>
  <c r="F151"/>
  <c r="F152"/>
  <c r="F153"/>
  <c r="F148"/>
  <c r="F140"/>
  <c r="F141"/>
  <c r="F142"/>
  <c r="F143"/>
  <c r="F144"/>
  <c r="F145"/>
  <c r="F146"/>
  <c r="F139"/>
  <c r="F132"/>
  <c r="F133"/>
  <c r="F134"/>
  <c r="F135"/>
  <c r="F136"/>
  <c r="F137"/>
  <c r="F131"/>
  <c r="F116"/>
  <c r="F117"/>
  <c r="F118"/>
  <c r="F119"/>
  <c r="F120"/>
  <c r="F121"/>
  <c r="F122"/>
  <c r="F123"/>
  <c r="F124"/>
  <c r="F125"/>
  <c r="F126"/>
  <c r="F127"/>
  <c r="F128"/>
  <c r="F129"/>
  <c r="F115"/>
  <c r="F102"/>
  <c r="F103"/>
  <c r="F104"/>
  <c r="F105"/>
  <c r="F106"/>
  <c r="F107"/>
  <c r="F108"/>
  <c r="F109"/>
  <c r="F110"/>
  <c r="F111"/>
  <c r="F112"/>
  <c r="F113"/>
  <c r="F101"/>
  <c r="F92"/>
  <c r="F93"/>
  <c r="F94"/>
  <c r="F95"/>
  <c r="F96"/>
  <c r="F97"/>
  <c r="F98"/>
  <c r="F99"/>
  <c r="F91"/>
  <c r="F83"/>
  <c r="F84"/>
  <c r="F85"/>
  <c r="F86"/>
  <c r="F87"/>
  <c r="F88"/>
  <c r="F89"/>
  <c r="F82"/>
  <c r="F77"/>
  <c r="F78"/>
  <c r="F79"/>
  <c r="F80"/>
  <c r="F76"/>
  <c r="F22"/>
  <c r="F26"/>
  <c r="F19"/>
  <c r="F20"/>
  <c r="F21"/>
  <c r="F23"/>
  <c r="F24"/>
  <c r="F25"/>
  <c r="F74"/>
  <c r="F64"/>
  <c r="F65"/>
  <c r="F66"/>
  <c r="F67"/>
  <c r="F68"/>
  <c r="F69"/>
  <c r="F70"/>
  <c r="F71"/>
  <c r="F72"/>
  <c r="F73"/>
  <c r="F63"/>
  <c r="F61"/>
  <c r="F58"/>
  <c r="F59"/>
  <c r="F60"/>
  <c r="C17"/>
  <c r="B17"/>
  <c r="C6"/>
  <c r="B27"/>
  <c r="C27"/>
  <c r="B55"/>
  <c r="C55"/>
  <c r="N27" i="8" l="1"/>
  <c r="N379" s="1"/>
  <c r="Q27"/>
  <c r="Q379" s="1"/>
  <c r="T27"/>
  <c r="T379" s="1"/>
  <c r="F61"/>
  <c r="G61" s="1"/>
  <c r="F74"/>
  <c r="G74" s="1"/>
  <c r="F26"/>
  <c r="G26" s="1"/>
  <c r="F89"/>
  <c r="G89" s="1"/>
  <c r="F99"/>
  <c r="G99" s="1"/>
  <c r="F101"/>
  <c r="G101" s="1"/>
  <c r="F102"/>
  <c r="G102" s="1"/>
  <c r="F123"/>
  <c r="G123" s="1"/>
  <c r="F131"/>
  <c r="G131" s="1"/>
  <c r="F146"/>
  <c r="G146" s="1"/>
  <c r="F153"/>
  <c r="G153" s="1"/>
  <c r="F164"/>
  <c r="G164" s="1"/>
  <c r="F156"/>
  <c r="G156" s="1"/>
  <c r="F174"/>
  <c r="G174" s="1"/>
  <c r="F186"/>
  <c r="G186" s="1"/>
  <c r="F198"/>
  <c r="G198" s="1"/>
  <c r="F194"/>
  <c r="G194" s="1"/>
  <c r="F212"/>
  <c r="G212" s="1"/>
  <c r="F204"/>
  <c r="G204" s="1"/>
  <c r="F218"/>
  <c r="G218" s="1"/>
  <c r="F233"/>
  <c r="G233" s="1"/>
  <c r="F243"/>
  <c r="G243" s="1"/>
  <c r="F259"/>
  <c r="G259" s="1"/>
  <c r="F251"/>
  <c r="G251" s="1"/>
  <c r="F266"/>
  <c r="G266" s="1"/>
  <c r="F283"/>
  <c r="G283" s="1"/>
  <c r="F275"/>
  <c r="G275" s="1"/>
  <c r="F313"/>
  <c r="G313" s="1"/>
  <c r="F305"/>
  <c r="G305" s="1"/>
  <c r="F297"/>
  <c r="G297" s="1"/>
  <c r="F329"/>
  <c r="G329" s="1"/>
  <c r="F321"/>
  <c r="G321" s="1"/>
  <c r="F340"/>
  <c r="G340" s="1"/>
  <c r="F336"/>
  <c r="G336" s="1"/>
  <c r="F350"/>
  <c r="G350" s="1"/>
  <c r="F364"/>
  <c r="G364" s="1"/>
  <c r="F367"/>
  <c r="G367" s="1"/>
  <c r="F370"/>
  <c r="G370" s="1"/>
  <c r="F72"/>
  <c r="G72" s="1"/>
  <c r="F24"/>
  <c r="G24" s="1"/>
  <c r="F80"/>
  <c r="G80" s="1"/>
  <c r="F86"/>
  <c r="G86" s="1"/>
  <c r="F96"/>
  <c r="G96" s="1"/>
  <c r="F111"/>
  <c r="G111" s="1"/>
  <c r="F103"/>
  <c r="G103" s="1"/>
  <c r="F120"/>
  <c r="G120" s="1"/>
  <c r="F135"/>
  <c r="G135" s="1"/>
  <c r="F148"/>
  <c r="G148" s="1"/>
  <c r="F161"/>
  <c r="G161" s="1"/>
  <c r="F179"/>
  <c r="G179" s="1"/>
  <c r="F171"/>
  <c r="G171" s="1"/>
  <c r="F183"/>
  <c r="G183" s="1"/>
  <c r="F195"/>
  <c r="G195" s="1"/>
  <c r="F213"/>
  <c r="G213" s="1"/>
  <c r="F205"/>
  <c r="G205" s="1"/>
  <c r="F223"/>
  <c r="G223" s="1"/>
  <c r="F219"/>
  <c r="G219" s="1"/>
  <c r="F234"/>
  <c r="G234" s="1"/>
  <c r="F244"/>
  <c r="G244" s="1"/>
  <c r="F260"/>
  <c r="G260" s="1"/>
  <c r="F252"/>
  <c r="G252" s="1"/>
  <c r="F267"/>
  <c r="G267" s="1"/>
  <c r="F284"/>
  <c r="G284" s="1"/>
  <c r="F276"/>
  <c r="G276" s="1"/>
  <c r="F310"/>
  <c r="G310" s="1"/>
  <c r="F302"/>
  <c r="G302" s="1"/>
  <c r="F330"/>
  <c r="G330" s="1"/>
  <c r="F322"/>
  <c r="G322" s="1"/>
  <c r="F341"/>
  <c r="G341" s="1"/>
  <c r="F333"/>
  <c r="G333" s="1"/>
  <c r="F347"/>
  <c r="G347" s="1"/>
  <c r="F361"/>
  <c r="G361" s="1"/>
  <c r="F375"/>
  <c r="G375" s="1"/>
  <c r="F60"/>
  <c r="G60" s="1"/>
  <c r="F63"/>
  <c r="G63" s="1"/>
  <c r="F70"/>
  <c r="G70" s="1"/>
  <c r="F66"/>
  <c r="G66" s="1"/>
  <c r="F21"/>
  <c r="G21" s="1"/>
  <c r="F22"/>
  <c r="G22" s="1"/>
  <c r="F78"/>
  <c r="G78" s="1"/>
  <c r="F88"/>
  <c r="G88" s="1"/>
  <c r="F84"/>
  <c r="G84" s="1"/>
  <c r="F98"/>
  <c r="G98" s="1"/>
  <c r="F94"/>
  <c r="G94" s="1"/>
  <c r="F113"/>
  <c r="G113" s="1"/>
  <c r="F109"/>
  <c r="G109" s="1"/>
  <c r="F105"/>
  <c r="G105" s="1"/>
  <c r="F115"/>
  <c r="G115" s="1"/>
  <c r="F126"/>
  <c r="G126" s="1"/>
  <c r="F122"/>
  <c r="G122" s="1"/>
  <c r="F118"/>
  <c r="G118" s="1"/>
  <c r="F137"/>
  <c r="G137" s="1"/>
  <c r="F133"/>
  <c r="G133" s="1"/>
  <c r="F145"/>
  <c r="G145" s="1"/>
  <c r="F141"/>
  <c r="G141" s="1"/>
  <c r="F152"/>
  <c r="G152" s="1"/>
  <c r="F155"/>
  <c r="G155" s="1"/>
  <c r="F163"/>
  <c r="G163" s="1"/>
  <c r="F159"/>
  <c r="G159" s="1"/>
  <c r="F168"/>
  <c r="G168" s="1"/>
  <c r="F177"/>
  <c r="G177" s="1"/>
  <c r="F173"/>
  <c r="G173" s="1"/>
  <c r="F169"/>
  <c r="G169" s="1"/>
  <c r="F185"/>
  <c r="G185" s="1"/>
  <c r="F201"/>
  <c r="G201" s="1"/>
  <c r="F197"/>
  <c r="G197" s="1"/>
  <c r="F193"/>
  <c r="G193" s="1"/>
  <c r="F203"/>
  <c r="G203" s="1"/>
  <c r="F211"/>
  <c r="G211" s="1"/>
  <c r="F207"/>
  <c r="G207" s="1"/>
  <c r="F216"/>
  <c r="G216" s="1"/>
  <c r="F225"/>
  <c r="G225" s="1"/>
  <c r="F221"/>
  <c r="G221" s="1"/>
  <c r="F217"/>
  <c r="G217" s="1"/>
  <c r="F236"/>
  <c r="G236" s="1"/>
  <c r="F232"/>
  <c r="G232" s="1"/>
  <c r="F246"/>
  <c r="G246" s="1"/>
  <c r="F242"/>
  <c r="G242" s="1"/>
  <c r="F262"/>
  <c r="G262" s="1"/>
  <c r="F258"/>
  <c r="G258" s="1"/>
  <c r="F254"/>
  <c r="G254" s="1"/>
  <c r="F250"/>
  <c r="G250" s="1"/>
  <c r="F269"/>
  <c r="G269" s="1"/>
  <c r="F273"/>
  <c r="G273" s="1"/>
  <c r="F286"/>
  <c r="G286" s="1"/>
  <c r="F282"/>
  <c r="G282" s="1"/>
  <c r="F278"/>
  <c r="G278" s="1"/>
  <c r="F274"/>
  <c r="G274" s="1"/>
  <c r="F312"/>
  <c r="G312" s="1"/>
  <c r="F308"/>
  <c r="G308" s="1"/>
  <c r="F304"/>
  <c r="G304" s="1"/>
  <c r="F300"/>
  <c r="G300" s="1"/>
  <c r="F296"/>
  <c r="G296" s="1"/>
  <c r="F292"/>
  <c r="G292" s="1"/>
  <c r="F328"/>
  <c r="G328" s="1"/>
  <c r="F324"/>
  <c r="G324" s="1"/>
  <c r="F320"/>
  <c r="G320" s="1"/>
  <c r="F332"/>
  <c r="G332" s="1"/>
  <c r="F339"/>
  <c r="G339" s="1"/>
  <c r="F335"/>
  <c r="G335" s="1"/>
  <c r="F353"/>
  <c r="G353" s="1"/>
  <c r="F349"/>
  <c r="G349" s="1"/>
  <c r="F345"/>
  <c r="G345" s="1"/>
  <c r="F363"/>
  <c r="G363" s="1"/>
  <c r="F359"/>
  <c r="G359" s="1"/>
  <c r="F377"/>
  <c r="G377" s="1"/>
  <c r="B377"/>
  <c r="F373"/>
  <c r="G373" s="1"/>
  <c r="F369"/>
  <c r="G369" s="1"/>
  <c r="K27"/>
  <c r="E6"/>
  <c r="H6"/>
  <c r="F71"/>
  <c r="G71" s="1"/>
  <c r="F67"/>
  <c r="G67" s="1"/>
  <c r="F23"/>
  <c r="G23" s="1"/>
  <c r="F79"/>
  <c r="G79" s="1"/>
  <c r="F85"/>
  <c r="G85" s="1"/>
  <c r="F95"/>
  <c r="G95" s="1"/>
  <c r="F110"/>
  <c r="G110" s="1"/>
  <c r="F106"/>
  <c r="G106" s="1"/>
  <c r="F127"/>
  <c r="G127" s="1"/>
  <c r="F119"/>
  <c r="G119" s="1"/>
  <c r="F134"/>
  <c r="G134" s="1"/>
  <c r="F142"/>
  <c r="G142" s="1"/>
  <c r="F149"/>
  <c r="G149" s="1"/>
  <c r="F160"/>
  <c r="G160" s="1"/>
  <c r="F178"/>
  <c r="G178" s="1"/>
  <c r="F170"/>
  <c r="G170" s="1"/>
  <c r="F189"/>
  <c r="G189" s="1"/>
  <c r="F190"/>
  <c r="G190" s="1"/>
  <c r="F208"/>
  <c r="G208" s="1"/>
  <c r="F226"/>
  <c r="G226" s="1"/>
  <c r="F222"/>
  <c r="G222" s="1"/>
  <c r="F237"/>
  <c r="G237" s="1"/>
  <c r="F247"/>
  <c r="G247" s="1"/>
  <c r="F263"/>
  <c r="G263" s="1"/>
  <c r="F255"/>
  <c r="G255" s="1"/>
  <c r="F270"/>
  <c r="G270" s="1"/>
  <c r="F287"/>
  <c r="G287" s="1"/>
  <c r="F279"/>
  <c r="G279" s="1"/>
  <c r="F309"/>
  <c r="G309" s="1"/>
  <c r="F301"/>
  <c r="G301" s="1"/>
  <c r="F293"/>
  <c r="G293" s="1"/>
  <c r="F325"/>
  <c r="G325" s="1"/>
  <c r="F317"/>
  <c r="G317" s="1"/>
  <c r="F344"/>
  <c r="G344" s="1"/>
  <c r="F346"/>
  <c r="G346" s="1"/>
  <c r="F360"/>
  <c r="G360" s="1"/>
  <c r="F374"/>
  <c r="G374" s="1"/>
  <c r="F368"/>
  <c r="G368" s="1"/>
  <c r="F58"/>
  <c r="G58" s="1"/>
  <c r="F68"/>
  <c r="G68" s="1"/>
  <c r="F64"/>
  <c r="G64" s="1"/>
  <c r="F19"/>
  <c r="G19" s="1"/>
  <c r="F82"/>
  <c r="G82" s="1"/>
  <c r="F91"/>
  <c r="G91" s="1"/>
  <c r="F92"/>
  <c r="G92" s="1"/>
  <c r="F107"/>
  <c r="G107" s="1"/>
  <c r="F128"/>
  <c r="G128" s="1"/>
  <c r="F124"/>
  <c r="G124" s="1"/>
  <c r="F116"/>
  <c r="G116" s="1"/>
  <c r="F139"/>
  <c r="G139" s="1"/>
  <c r="F143"/>
  <c r="G143" s="1"/>
  <c r="F150"/>
  <c r="G150" s="1"/>
  <c r="F165"/>
  <c r="G165" s="1"/>
  <c r="F157"/>
  <c r="G157" s="1"/>
  <c r="F175"/>
  <c r="G175" s="1"/>
  <c r="F187"/>
  <c r="G187" s="1"/>
  <c r="F199"/>
  <c r="G199" s="1"/>
  <c r="F191"/>
  <c r="G191" s="1"/>
  <c r="F209"/>
  <c r="G209" s="1"/>
  <c r="F227"/>
  <c r="G227" s="1"/>
  <c r="F238"/>
  <c r="G238" s="1"/>
  <c r="F240"/>
  <c r="G240" s="1"/>
  <c r="F249"/>
  <c r="G249" s="1"/>
  <c r="F256"/>
  <c r="G256" s="1"/>
  <c r="F271"/>
  <c r="G271" s="1"/>
  <c r="F288"/>
  <c r="G288" s="1"/>
  <c r="F280"/>
  <c r="G280" s="1"/>
  <c r="F314"/>
  <c r="G314" s="1"/>
  <c r="F306"/>
  <c r="G306" s="1"/>
  <c r="F298"/>
  <c r="G298" s="1"/>
  <c r="F294"/>
  <c r="G294" s="1"/>
  <c r="F326"/>
  <c r="G326" s="1"/>
  <c r="F318"/>
  <c r="G318" s="1"/>
  <c r="F337"/>
  <c r="G337" s="1"/>
  <c r="F351"/>
  <c r="G351" s="1"/>
  <c r="F365"/>
  <c r="G365" s="1"/>
  <c r="F357"/>
  <c r="G357" s="1"/>
  <c r="F371"/>
  <c r="G371" s="1"/>
  <c r="F354"/>
  <c r="G354" s="1"/>
  <c r="F59"/>
  <c r="G59" s="1"/>
  <c r="F73"/>
  <c r="G73" s="1"/>
  <c r="F69"/>
  <c r="G69" s="1"/>
  <c r="F65"/>
  <c r="G65" s="1"/>
  <c r="F25"/>
  <c r="G25" s="1"/>
  <c r="F20"/>
  <c r="G20" s="1"/>
  <c r="F76"/>
  <c r="G76" s="1"/>
  <c r="F77"/>
  <c r="G77" s="1"/>
  <c r="F87"/>
  <c r="G87" s="1"/>
  <c r="F83"/>
  <c r="G83" s="1"/>
  <c r="F97"/>
  <c r="G97" s="1"/>
  <c r="F93"/>
  <c r="G93" s="1"/>
  <c r="F112"/>
  <c r="G112" s="1"/>
  <c r="F108"/>
  <c r="G108" s="1"/>
  <c r="F104"/>
  <c r="G104" s="1"/>
  <c r="F129"/>
  <c r="G129" s="1"/>
  <c r="F125"/>
  <c r="G125" s="1"/>
  <c r="F121"/>
  <c r="G121" s="1"/>
  <c r="F117"/>
  <c r="G117" s="1"/>
  <c r="F136"/>
  <c r="G136" s="1"/>
  <c r="F132"/>
  <c r="G132" s="1"/>
  <c r="F144"/>
  <c r="G144" s="1"/>
  <c r="F140"/>
  <c r="G140" s="1"/>
  <c r="F151"/>
  <c r="G151" s="1"/>
  <c r="F166"/>
  <c r="G166" s="1"/>
  <c r="F162"/>
  <c r="G162" s="1"/>
  <c r="F158"/>
  <c r="G158" s="1"/>
  <c r="F180"/>
  <c r="G180" s="1"/>
  <c r="F176"/>
  <c r="G176" s="1"/>
  <c r="F172"/>
  <c r="G172" s="1"/>
  <c r="F182"/>
  <c r="G182" s="1"/>
  <c r="F184"/>
  <c r="G184" s="1"/>
  <c r="F200"/>
  <c r="G200" s="1"/>
  <c r="F196"/>
  <c r="G196" s="1"/>
  <c r="F192"/>
  <c r="G192" s="1"/>
  <c r="F214"/>
  <c r="G214" s="1"/>
  <c r="F210"/>
  <c r="G210" s="1"/>
  <c r="F206"/>
  <c r="G206" s="1"/>
  <c r="F228"/>
  <c r="G228" s="1"/>
  <c r="F224"/>
  <c r="G224" s="1"/>
  <c r="F220"/>
  <c r="G220" s="1"/>
  <c r="F230"/>
  <c r="G230" s="1"/>
  <c r="F235"/>
  <c r="G235" s="1"/>
  <c r="F231"/>
  <c r="G231" s="1"/>
  <c r="F245"/>
  <c r="G245" s="1"/>
  <c r="F241"/>
  <c r="G241" s="1"/>
  <c r="F261"/>
  <c r="G261" s="1"/>
  <c r="F257"/>
  <c r="G257" s="1"/>
  <c r="F253"/>
  <c r="G253" s="1"/>
  <c r="F265"/>
  <c r="G265" s="1"/>
  <c r="F268"/>
  <c r="G268" s="1"/>
  <c r="F289"/>
  <c r="G289" s="1"/>
  <c r="F285"/>
  <c r="G285" s="1"/>
  <c r="F281"/>
  <c r="G281" s="1"/>
  <c r="F277"/>
  <c r="G277" s="1"/>
  <c r="F291"/>
  <c r="G291" s="1"/>
  <c r="F311"/>
  <c r="G311" s="1"/>
  <c r="F307"/>
  <c r="G307" s="1"/>
  <c r="F303"/>
  <c r="G303" s="1"/>
  <c r="F299"/>
  <c r="G299" s="1"/>
  <c r="F295"/>
  <c r="G295" s="1"/>
  <c r="F316"/>
  <c r="G316" s="1"/>
  <c r="F327"/>
  <c r="G327" s="1"/>
  <c r="F323"/>
  <c r="G323" s="1"/>
  <c r="F319"/>
  <c r="G319" s="1"/>
  <c r="F342"/>
  <c r="G342" s="1"/>
  <c r="F338"/>
  <c r="G338" s="1"/>
  <c r="F334"/>
  <c r="G334" s="1"/>
  <c r="F352"/>
  <c r="G352" s="1"/>
  <c r="F348"/>
  <c r="G348" s="1"/>
  <c r="F356"/>
  <c r="G356" s="1"/>
  <c r="F362"/>
  <c r="G362" s="1"/>
  <c r="F358"/>
  <c r="G358" s="1"/>
  <c r="F376"/>
  <c r="G376" s="1"/>
  <c r="F372"/>
  <c r="G372" s="1"/>
  <c r="F378"/>
  <c r="G378" s="1"/>
  <c r="H27"/>
  <c r="E27"/>
  <c r="K6"/>
  <c r="B18"/>
  <c r="D17" i="7"/>
  <c r="C379"/>
  <c r="D55"/>
  <c r="D27"/>
  <c r="D6"/>
  <c r="B378" i="8" l="1"/>
  <c r="K18"/>
  <c r="H18"/>
  <c r="E18"/>
  <c r="E377"/>
  <c r="K377"/>
  <c r="H377"/>
  <c r="B22"/>
  <c r="E22" s="1"/>
  <c r="B21"/>
  <c r="B26"/>
  <c r="E26" s="1"/>
  <c r="B23"/>
  <c r="B19"/>
  <c r="B24"/>
  <c r="B20"/>
  <c r="E20" s="1"/>
  <c r="B25"/>
  <c r="B372"/>
  <c r="E372" s="1"/>
  <c r="B334"/>
  <c r="B338"/>
  <c r="B319"/>
  <c r="B316"/>
  <c r="K316" s="1"/>
  <c r="B295"/>
  <c r="K295" s="1"/>
  <c r="B299"/>
  <c r="B307"/>
  <c r="B311"/>
  <c r="B291"/>
  <c r="K291" s="1"/>
  <c r="B253"/>
  <c r="B220"/>
  <c r="B151"/>
  <c r="B77"/>
  <c r="B370"/>
  <c r="B317"/>
  <c r="B309"/>
  <c r="E309" s="1"/>
  <c r="B275"/>
  <c r="E275" s="1"/>
  <c r="B266"/>
  <c r="B251"/>
  <c r="E251" s="1"/>
  <c r="B243"/>
  <c r="E243" s="1"/>
  <c r="B247"/>
  <c r="B218"/>
  <c r="B204"/>
  <c r="E204" s="1"/>
  <c r="B212"/>
  <c r="B186"/>
  <c r="B164"/>
  <c r="B99"/>
  <c r="B85"/>
  <c r="B71"/>
  <c r="E71" s="1"/>
  <c r="B373"/>
  <c r="B359"/>
  <c r="B363"/>
  <c r="E363" s="1"/>
  <c r="B274"/>
  <c r="K274" s="1"/>
  <c r="B282"/>
  <c r="B254"/>
  <c r="B262"/>
  <c r="E262" s="1"/>
  <c r="B242"/>
  <c r="K242" s="1"/>
  <c r="B221"/>
  <c r="B133"/>
  <c r="E133" s="1"/>
  <c r="B57"/>
  <c r="B371"/>
  <c r="B375"/>
  <c r="B357"/>
  <c r="B361"/>
  <c r="B365"/>
  <c r="B347"/>
  <c r="B333"/>
  <c r="E333" s="1"/>
  <c r="B337"/>
  <c r="B318"/>
  <c r="E318" s="1"/>
  <c r="B322"/>
  <c r="B294"/>
  <c r="E294" s="1"/>
  <c r="B298"/>
  <c r="E298" s="1"/>
  <c r="B302"/>
  <c r="B306"/>
  <c r="B314"/>
  <c r="B276"/>
  <c r="B280"/>
  <c r="B284"/>
  <c r="B288"/>
  <c r="E288" s="1"/>
  <c r="B267"/>
  <c r="E267" s="1"/>
  <c r="B271"/>
  <c r="E271" s="1"/>
  <c r="B256"/>
  <c r="B260"/>
  <c r="K260" s="1"/>
  <c r="B249"/>
  <c r="B244"/>
  <c r="E244" s="1"/>
  <c r="B240"/>
  <c r="B219"/>
  <c r="B227"/>
  <c r="B209"/>
  <c r="B213"/>
  <c r="B199"/>
  <c r="B183"/>
  <c r="B187"/>
  <c r="E187" s="1"/>
  <c r="B175"/>
  <c r="B157"/>
  <c r="B161"/>
  <c r="B165"/>
  <c r="E165" s="1"/>
  <c r="B150"/>
  <c r="B148"/>
  <c r="B143"/>
  <c r="B139"/>
  <c r="E139" s="1"/>
  <c r="B120"/>
  <c r="B124"/>
  <c r="E124" s="1"/>
  <c r="B128"/>
  <c r="B111"/>
  <c r="E111" s="1"/>
  <c r="B92"/>
  <c r="B96"/>
  <c r="E96" s="1"/>
  <c r="B91"/>
  <c r="B86"/>
  <c r="E86" s="1"/>
  <c r="B82"/>
  <c r="E82" s="1"/>
  <c r="B64"/>
  <c r="B68"/>
  <c r="B72"/>
  <c r="B354"/>
  <c r="E354" s="1"/>
  <c r="B374"/>
  <c r="E374" s="1"/>
  <c r="B367"/>
  <c r="B360"/>
  <c r="B364"/>
  <c r="B350"/>
  <c r="E350" s="1"/>
  <c r="B336"/>
  <c r="B340"/>
  <c r="E340" s="1"/>
  <c r="B325"/>
  <c r="E325" s="1"/>
  <c r="B293"/>
  <c r="B301"/>
  <c r="B313"/>
  <c r="B287"/>
  <c r="E287" s="1"/>
  <c r="B270"/>
  <c r="B255"/>
  <c r="B263"/>
  <c r="E263" s="1"/>
  <c r="B233"/>
  <c r="B222"/>
  <c r="E222" s="1"/>
  <c r="B208"/>
  <c r="K208" s="1"/>
  <c r="B190"/>
  <c r="B170"/>
  <c r="B160"/>
  <c r="E160" s="1"/>
  <c r="B149"/>
  <c r="B142"/>
  <c r="B123"/>
  <c r="B102"/>
  <c r="B110"/>
  <c r="E110" s="1"/>
  <c r="B141"/>
  <c r="E141" s="1"/>
  <c r="B137"/>
  <c r="B126"/>
  <c r="B115"/>
  <c r="B109"/>
  <c r="E109" s="1"/>
  <c r="B88"/>
  <c r="B60"/>
  <c r="B376"/>
  <c r="E376" s="1"/>
  <c r="B358"/>
  <c r="B362"/>
  <c r="E362" s="1"/>
  <c r="B356"/>
  <c r="E356" s="1"/>
  <c r="B348"/>
  <c r="E348" s="1"/>
  <c r="B352"/>
  <c r="K352" s="1"/>
  <c r="B342"/>
  <c r="B323"/>
  <c r="K323" s="1"/>
  <c r="B327"/>
  <c r="E327" s="1"/>
  <c r="B303"/>
  <c r="B277"/>
  <c r="K277" s="1"/>
  <c r="B281"/>
  <c r="E281" s="1"/>
  <c r="B285"/>
  <c r="E285" s="1"/>
  <c r="B289"/>
  <c r="E289" s="1"/>
  <c r="B268"/>
  <c r="E268" s="1"/>
  <c r="B265"/>
  <c r="B257"/>
  <c r="E257" s="1"/>
  <c r="B261"/>
  <c r="E261" s="1"/>
  <c r="B241"/>
  <c r="E241" s="1"/>
  <c r="B245"/>
  <c r="B231"/>
  <c r="K231" s="1"/>
  <c r="B235"/>
  <c r="E235" s="1"/>
  <c r="B230"/>
  <c r="B224"/>
  <c r="E224" s="1"/>
  <c r="B228"/>
  <c r="E228" s="1"/>
  <c r="B206"/>
  <c r="B210"/>
  <c r="E210" s="1"/>
  <c r="B214"/>
  <c r="E214" s="1"/>
  <c r="B192"/>
  <c r="E192" s="1"/>
  <c r="B196"/>
  <c r="B200"/>
  <c r="B184"/>
  <c r="B182"/>
  <c r="E182" s="1"/>
  <c r="B172"/>
  <c r="E172" s="1"/>
  <c r="B176"/>
  <c r="E176" s="1"/>
  <c r="B180"/>
  <c r="E180" s="1"/>
  <c r="B158"/>
  <c r="E158" s="1"/>
  <c r="B162"/>
  <c r="E162" s="1"/>
  <c r="B166"/>
  <c r="B140"/>
  <c r="E140" s="1"/>
  <c r="B144"/>
  <c r="E144" s="1"/>
  <c r="B132"/>
  <c r="E132" s="1"/>
  <c r="B136"/>
  <c r="E136" s="1"/>
  <c r="B117"/>
  <c r="E117" s="1"/>
  <c r="B121"/>
  <c r="E121" s="1"/>
  <c r="B125"/>
  <c r="B129"/>
  <c r="B104"/>
  <c r="B108"/>
  <c r="E108" s="1"/>
  <c r="B112"/>
  <c r="E112" s="1"/>
  <c r="B93"/>
  <c r="E93" s="1"/>
  <c r="B97"/>
  <c r="B83"/>
  <c r="E83" s="1"/>
  <c r="B87"/>
  <c r="E87" s="1"/>
  <c r="B76"/>
  <c r="B65"/>
  <c r="E65" s="1"/>
  <c r="B69"/>
  <c r="E69" s="1"/>
  <c r="B73"/>
  <c r="E73" s="1"/>
  <c r="B59"/>
  <c r="E59" s="1"/>
  <c r="B344"/>
  <c r="B321"/>
  <c r="E321" s="1"/>
  <c r="B329"/>
  <c r="E329" s="1"/>
  <c r="B297"/>
  <c r="E297" s="1"/>
  <c r="B305"/>
  <c r="B283"/>
  <c r="B259"/>
  <c r="E259" s="1"/>
  <c r="B237"/>
  <c r="E237" s="1"/>
  <c r="B226"/>
  <c r="K226" s="1"/>
  <c r="B194"/>
  <c r="E194" s="1"/>
  <c r="B198"/>
  <c r="E198" s="1"/>
  <c r="B174"/>
  <c r="E174" s="1"/>
  <c r="B156"/>
  <c r="B153"/>
  <c r="E153" s="1"/>
  <c r="B134"/>
  <c r="E134" s="1"/>
  <c r="B119"/>
  <c r="B127"/>
  <c r="E127" s="1"/>
  <c r="B106"/>
  <c r="E106" s="1"/>
  <c r="B101"/>
  <c r="B79"/>
  <c r="E79" s="1"/>
  <c r="B74"/>
  <c r="B61"/>
  <c r="E61" s="1"/>
  <c r="B368"/>
  <c r="E368" s="1"/>
  <c r="B369"/>
  <c r="B345"/>
  <c r="E345" s="1"/>
  <c r="B349"/>
  <c r="E349" s="1"/>
  <c r="B353"/>
  <c r="E353" s="1"/>
  <c r="B335"/>
  <c r="E335" s="1"/>
  <c r="B339"/>
  <c r="B332"/>
  <c r="B320"/>
  <c r="B324"/>
  <c r="E324" s="1"/>
  <c r="B328"/>
  <c r="E328" s="1"/>
  <c r="B292"/>
  <c r="B296"/>
  <c r="E296" s="1"/>
  <c r="B300"/>
  <c r="E300" s="1"/>
  <c r="B304"/>
  <c r="B308"/>
  <c r="B312"/>
  <c r="B278"/>
  <c r="E278" s="1"/>
  <c r="B286"/>
  <c r="E286" s="1"/>
  <c r="B273"/>
  <c r="E273" s="1"/>
  <c r="B269"/>
  <c r="B250"/>
  <c r="B258"/>
  <c r="E258" s="1"/>
  <c r="B246"/>
  <c r="E246" s="1"/>
  <c r="B232"/>
  <c r="B236"/>
  <c r="B217"/>
  <c r="B225"/>
  <c r="B216"/>
  <c r="K216" s="1"/>
  <c r="B207"/>
  <c r="B211"/>
  <c r="E211" s="1"/>
  <c r="B203"/>
  <c r="E203" s="1"/>
  <c r="B193"/>
  <c r="B197"/>
  <c r="B201"/>
  <c r="B185"/>
  <c r="E185" s="1"/>
  <c r="B169"/>
  <c r="E169" s="1"/>
  <c r="B177"/>
  <c r="B168"/>
  <c r="B159"/>
  <c r="E159" s="1"/>
  <c r="B163"/>
  <c r="B155"/>
  <c r="B152"/>
  <c r="E152" s="1"/>
  <c r="B145"/>
  <c r="E145" s="1"/>
  <c r="B118"/>
  <c r="B105"/>
  <c r="B113"/>
  <c r="E113" s="1"/>
  <c r="B84"/>
  <c r="B78"/>
  <c r="E78" s="1"/>
  <c r="B66"/>
  <c r="B70"/>
  <c r="E70" s="1"/>
  <c r="B63"/>
  <c r="E63" s="1"/>
  <c r="B351"/>
  <c r="B341"/>
  <c r="B326"/>
  <c r="E326" s="1"/>
  <c r="B330"/>
  <c r="B310"/>
  <c r="B252"/>
  <c r="K252" s="1"/>
  <c r="B234"/>
  <c r="B238"/>
  <c r="B223"/>
  <c r="B205"/>
  <c r="B191"/>
  <c r="E191" s="1"/>
  <c r="B195"/>
  <c r="E195" s="1"/>
  <c r="B171"/>
  <c r="E171" s="1"/>
  <c r="B179"/>
  <c r="B135"/>
  <c r="B116"/>
  <c r="E116" s="1"/>
  <c r="B103"/>
  <c r="B107"/>
  <c r="B80"/>
  <c r="E80" s="1"/>
  <c r="B58"/>
  <c r="B346"/>
  <c r="E346" s="1"/>
  <c r="B279"/>
  <c r="B189"/>
  <c r="B178"/>
  <c r="B146"/>
  <c r="B131"/>
  <c r="B95"/>
  <c r="E95" s="1"/>
  <c r="B89"/>
  <c r="E89" s="1"/>
  <c r="B67"/>
  <c r="B173"/>
  <c r="B122"/>
  <c r="B94"/>
  <c r="E94" s="1"/>
  <c r="B98"/>
  <c r="D379" i="7"/>
  <c r="AD17"/>
  <c r="AD27"/>
  <c r="AD6"/>
  <c r="AC17"/>
  <c r="AC6"/>
  <c r="AC27"/>
  <c r="AC55"/>
  <c r="AD55"/>
  <c r="B17" i="8" l="1"/>
  <c r="B379" s="1"/>
  <c r="K173"/>
  <c r="H173"/>
  <c r="K131"/>
  <c r="H131"/>
  <c r="K279"/>
  <c r="H279"/>
  <c r="K107"/>
  <c r="H107"/>
  <c r="E179"/>
  <c r="H179"/>
  <c r="K238"/>
  <c r="H238"/>
  <c r="K330"/>
  <c r="H330"/>
  <c r="K341"/>
  <c r="H341"/>
  <c r="H66"/>
  <c r="E66"/>
  <c r="K105"/>
  <c r="H105"/>
  <c r="H155"/>
  <c r="K155"/>
  <c r="H177"/>
  <c r="K177"/>
  <c r="K197"/>
  <c r="H197"/>
  <c r="K207"/>
  <c r="H207"/>
  <c r="H236"/>
  <c r="K236"/>
  <c r="K250"/>
  <c r="H250"/>
  <c r="H308"/>
  <c r="K308"/>
  <c r="K292"/>
  <c r="H292"/>
  <c r="H88"/>
  <c r="K88"/>
  <c r="K137"/>
  <c r="H137"/>
  <c r="K123"/>
  <c r="H123"/>
  <c r="K170"/>
  <c r="H170"/>
  <c r="K233"/>
  <c r="H233"/>
  <c r="K255"/>
  <c r="H255"/>
  <c r="E301"/>
  <c r="H301"/>
  <c r="K336"/>
  <c r="H336"/>
  <c r="K367"/>
  <c r="H367"/>
  <c r="K68"/>
  <c r="H68"/>
  <c r="K92"/>
  <c r="H92"/>
  <c r="K120"/>
  <c r="H120"/>
  <c r="K150"/>
  <c r="H150"/>
  <c r="K175"/>
  <c r="H175"/>
  <c r="H213"/>
  <c r="K213"/>
  <c r="E213"/>
  <c r="E240"/>
  <c r="H240"/>
  <c r="K256"/>
  <c r="H256"/>
  <c r="K284"/>
  <c r="H284"/>
  <c r="K306"/>
  <c r="H306"/>
  <c r="K322"/>
  <c r="H322"/>
  <c r="H347"/>
  <c r="K347"/>
  <c r="K375"/>
  <c r="H375"/>
  <c r="E221"/>
  <c r="H221"/>
  <c r="K282"/>
  <c r="H282"/>
  <c r="K373"/>
  <c r="H373"/>
  <c r="K164"/>
  <c r="H164"/>
  <c r="K218"/>
  <c r="H218"/>
  <c r="E266"/>
  <c r="H266"/>
  <c r="K370"/>
  <c r="H370"/>
  <c r="K253"/>
  <c r="H253"/>
  <c r="K299"/>
  <c r="H299"/>
  <c r="H338"/>
  <c r="E338"/>
  <c r="K101"/>
  <c r="H101"/>
  <c r="K134"/>
  <c r="H134"/>
  <c r="K198"/>
  <c r="H198"/>
  <c r="K305"/>
  <c r="H305"/>
  <c r="K344"/>
  <c r="H344"/>
  <c r="K65"/>
  <c r="H65"/>
  <c r="K97"/>
  <c r="H97"/>
  <c r="K125"/>
  <c r="E125"/>
  <c r="H125"/>
  <c r="K140"/>
  <c r="H140"/>
  <c r="K172"/>
  <c r="H172"/>
  <c r="K196"/>
  <c r="E196"/>
  <c r="H196"/>
  <c r="K206"/>
  <c r="H206"/>
  <c r="K245"/>
  <c r="H245"/>
  <c r="K265"/>
  <c r="H265"/>
  <c r="K303"/>
  <c r="H303"/>
  <c r="K25"/>
  <c r="H25"/>
  <c r="K24"/>
  <c r="H24"/>
  <c r="K23"/>
  <c r="H23"/>
  <c r="K21"/>
  <c r="H21"/>
  <c r="K98"/>
  <c r="H98"/>
  <c r="K122"/>
  <c r="H122"/>
  <c r="K67"/>
  <c r="H67"/>
  <c r="K95"/>
  <c r="H95"/>
  <c r="H146"/>
  <c r="K146"/>
  <c r="K189"/>
  <c r="H189"/>
  <c r="K346"/>
  <c r="H346"/>
  <c r="K80"/>
  <c r="H80"/>
  <c r="K103"/>
  <c r="H103"/>
  <c r="K135"/>
  <c r="H135"/>
  <c r="K171"/>
  <c r="H171"/>
  <c r="K191"/>
  <c r="H191"/>
  <c r="H223"/>
  <c r="K223"/>
  <c r="K234"/>
  <c r="H234"/>
  <c r="K310"/>
  <c r="H310"/>
  <c r="K326"/>
  <c r="H326"/>
  <c r="K351"/>
  <c r="E351"/>
  <c r="H351"/>
  <c r="H70"/>
  <c r="K70"/>
  <c r="H78"/>
  <c r="K78"/>
  <c r="K113"/>
  <c r="H113"/>
  <c r="K118"/>
  <c r="H118"/>
  <c r="K152"/>
  <c r="H152"/>
  <c r="H163"/>
  <c r="K163"/>
  <c r="E168"/>
  <c r="H168"/>
  <c r="K169"/>
  <c r="H169"/>
  <c r="H201"/>
  <c r="K201"/>
  <c r="K193"/>
  <c r="H193"/>
  <c r="K211"/>
  <c r="H211"/>
  <c r="E216"/>
  <c r="H216"/>
  <c r="H217"/>
  <c r="K217"/>
  <c r="H232"/>
  <c r="K232"/>
  <c r="K258"/>
  <c r="H258"/>
  <c r="K269"/>
  <c r="H269"/>
  <c r="K286"/>
  <c r="H286"/>
  <c r="K312"/>
  <c r="H312"/>
  <c r="K304"/>
  <c r="H304"/>
  <c r="K296"/>
  <c r="H296"/>
  <c r="K328"/>
  <c r="H328"/>
  <c r="K320"/>
  <c r="H320"/>
  <c r="K339"/>
  <c r="H339"/>
  <c r="K353"/>
  <c r="H353"/>
  <c r="K345"/>
  <c r="H345"/>
  <c r="K60"/>
  <c r="H60"/>
  <c r="K109"/>
  <c r="H109"/>
  <c r="K126"/>
  <c r="H126"/>
  <c r="H141"/>
  <c r="K141"/>
  <c r="K102"/>
  <c r="H102"/>
  <c r="K142"/>
  <c r="H142"/>
  <c r="K160"/>
  <c r="H160"/>
  <c r="H190"/>
  <c r="K190"/>
  <c r="K222"/>
  <c r="H222"/>
  <c r="K263"/>
  <c r="H263"/>
  <c r="K270"/>
  <c r="H270"/>
  <c r="K313"/>
  <c r="H313"/>
  <c r="K293"/>
  <c r="H293"/>
  <c r="K340"/>
  <c r="H340"/>
  <c r="K350"/>
  <c r="H350"/>
  <c r="E360"/>
  <c r="H360"/>
  <c r="K374"/>
  <c r="H374"/>
  <c r="K72"/>
  <c r="H72"/>
  <c r="K64"/>
  <c r="H64"/>
  <c r="K86"/>
  <c r="H86"/>
  <c r="K96"/>
  <c r="H96"/>
  <c r="K111"/>
  <c r="H111"/>
  <c r="H124"/>
  <c r="K124"/>
  <c r="K139"/>
  <c r="H139"/>
  <c r="K148"/>
  <c r="H148"/>
  <c r="K165"/>
  <c r="H165"/>
  <c r="K157"/>
  <c r="H157"/>
  <c r="K187"/>
  <c r="H187"/>
  <c r="K199"/>
  <c r="H199"/>
  <c r="K209"/>
  <c r="H209"/>
  <c r="K219"/>
  <c r="H219"/>
  <c r="K244"/>
  <c r="H244"/>
  <c r="E260"/>
  <c r="H260"/>
  <c r="K271"/>
  <c r="H271"/>
  <c r="K288"/>
  <c r="H288"/>
  <c r="K280"/>
  <c r="H280"/>
  <c r="K314"/>
  <c r="H314"/>
  <c r="K302"/>
  <c r="H302"/>
  <c r="K294"/>
  <c r="H294"/>
  <c r="K318"/>
  <c r="H318"/>
  <c r="K333"/>
  <c r="H333"/>
  <c r="K365"/>
  <c r="H365"/>
  <c r="K357"/>
  <c r="H357"/>
  <c r="K371"/>
  <c r="H371"/>
  <c r="K133"/>
  <c r="H133"/>
  <c r="E242"/>
  <c r="H242"/>
  <c r="K254"/>
  <c r="H254"/>
  <c r="E274"/>
  <c r="H274"/>
  <c r="K359"/>
  <c r="H359"/>
  <c r="K71"/>
  <c r="H71"/>
  <c r="K99"/>
  <c r="H99"/>
  <c r="K186"/>
  <c r="H186"/>
  <c r="K204"/>
  <c r="H204"/>
  <c r="K247"/>
  <c r="H247"/>
  <c r="K251"/>
  <c r="H251"/>
  <c r="K275"/>
  <c r="H275"/>
  <c r="E317"/>
  <c r="H317"/>
  <c r="E77"/>
  <c r="H77"/>
  <c r="K220"/>
  <c r="H220"/>
  <c r="E291"/>
  <c r="H291"/>
  <c r="E307"/>
  <c r="H307"/>
  <c r="E295"/>
  <c r="H295"/>
  <c r="E319"/>
  <c r="H319"/>
  <c r="K334"/>
  <c r="E334"/>
  <c r="E92"/>
  <c r="E123"/>
  <c r="E336"/>
  <c r="E341"/>
  <c r="K66"/>
  <c r="E105"/>
  <c r="E21"/>
  <c r="E238"/>
  <c r="E206"/>
  <c r="E101"/>
  <c r="K179"/>
  <c r="E322"/>
  <c r="E173"/>
  <c r="E207"/>
  <c r="E282"/>
  <c r="E292"/>
  <c r="K301"/>
  <c r="E256"/>
  <c r="E97"/>
  <c r="E245"/>
  <c r="E131"/>
  <c r="K266"/>
  <c r="E330"/>
  <c r="E177"/>
  <c r="E23"/>
  <c r="E24"/>
  <c r="E189"/>
  <c r="E255"/>
  <c r="K317"/>
  <c r="E64"/>
  <c r="E209"/>
  <c r="E306"/>
  <c r="E299"/>
  <c r="E164"/>
  <c r="E218"/>
  <c r="E370"/>
  <c r="E148"/>
  <c r="E234"/>
  <c r="E302"/>
  <c r="E60"/>
  <c r="E137"/>
  <c r="K168"/>
  <c r="E232"/>
  <c r="E142"/>
  <c r="E279"/>
  <c r="K360"/>
  <c r="E107"/>
  <c r="E157"/>
  <c r="K240"/>
  <c r="E371"/>
  <c r="E303"/>
  <c r="K338"/>
  <c r="E102"/>
  <c r="E186"/>
  <c r="E72"/>
  <c r="E135"/>
  <c r="E219"/>
  <c r="E310"/>
  <c r="E375"/>
  <c r="E98"/>
  <c r="E118"/>
  <c r="E193"/>
  <c r="E236"/>
  <c r="E269"/>
  <c r="E304"/>
  <c r="E339"/>
  <c r="E373"/>
  <c r="E25"/>
  <c r="K94"/>
  <c r="H94"/>
  <c r="K89"/>
  <c r="H89"/>
  <c r="K178"/>
  <c r="E178"/>
  <c r="H178"/>
  <c r="K58"/>
  <c r="H58"/>
  <c r="H116"/>
  <c r="K116"/>
  <c r="K195"/>
  <c r="H195"/>
  <c r="K205"/>
  <c r="H205"/>
  <c r="H252"/>
  <c r="E252"/>
  <c r="K63"/>
  <c r="H63"/>
  <c r="K84"/>
  <c r="H84"/>
  <c r="K145"/>
  <c r="H145"/>
  <c r="K159"/>
  <c r="H159"/>
  <c r="K185"/>
  <c r="H185"/>
  <c r="K203"/>
  <c r="H203"/>
  <c r="K225"/>
  <c r="H225"/>
  <c r="K246"/>
  <c r="H246"/>
  <c r="K273"/>
  <c r="H273"/>
  <c r="K278"/>
  <c r="H278"/>
  <c r="K300"/>
  <c r="H300"/>
  <c r="K324"/>
  <c r="H324"/>
  <c r="K332"/>
  <c r="H332"/>
  <c r="K335"/>
  <c r="H335"/>
  <c r="K349"/>
  <c r="H349"/>
  <c r="K376"/>
  <c r="H376"/>
  <c r="H115"/>
  <c r="K115"/>
  <c r="K110"/>
  <c r="H110"/>
  <c r="K149"/>
  <c r="H149"/>
  <c r="E208"/>
  <c r="H208"/>
  <c r="K287"/>
  <c r="H287"/>
  <c r="K325"/>
  <c r="H325"/>
  <c r="H364"/>
  <c r="K364"/>
  <c r="K354"/>
  <c r="H354"/>
  <c r="K82"/>
  <c r="H82"/>
  <c r="K91"/>
  <c r="H91"/>
  <c r="E128"/>
  <c r="H128"/>
  <c r="K143"/>
  <c r="E143"/>
  <c r="H143"/>
  <c r="K161"/>
  <c r="E161"/>
  <c r="H161"/>
  <c r="K183"/>
  <c r="H183"/>
  <c r="K227"/>
  <c r="H227"/>
  <c r="E249"/>
  <c r="K249"/>
  <c r="H249"/>
  <c r="K267"/>
  <c r="H267"/>
  <c r="K276"/>
  <c r="H276"/>
  <c r="K298"/>
  <c r="H298"/>
  <c r="K337"/>
  <c r="H337"/>
  <c r="K361"/>
  <c r="H361"/>
  <c r="K57"/>
  <c r="H57"/>
  <c r="E57"/>
  <c r="K262"/>
  <c r="H262"/>
  <c r="K363"/>
  <c r="H363"/>
  <c r="K85"/>
  <c r="H85"/>
  <c r="K212"/>
  <c r="H212"/>
  <c r="K243"/>
  <c r="H243"/>
  <c r="K309"/>
  <c r="H309"/>
  <c r="K151"/>
  <c r="H151"/>
  <c r="H311"/>
  <c r="K311"/>
  <c r="E316"/>
  <c r="H316"/>
  <c r="K372"/>
  <c r="H372"/>
  <c r="K378"/>
  <c r="H378"/>
  <c r="K368"/>
  <c r="H368"/>
  <c r="K74"/>
  <c r="H74"/>
  <c r="H127"/>
  <c r="K127"/>
  <c r="K156"/>
  <c r="H156"/>
  <c r="E226"/>
  <c r="H226"/>
  <c r="K259"/>
  <c r="H259"/>
  <c r="H329"/>
  <c r="K329"/>
  <c r="H73"/>
  <c r="K73"/>
  <c r="K87"/>
  <c r="H87"/>
  <c r="K112"/>
  <c r="H112"/>
  <c r="K104"/>
  <c r="H104"/>
  <c r="K117"/>
  <c r="H117"/>
  <c r="K132"/>
  <c r="H132"/>
  <c r="H162"/>
  <c r="K162"/>
  <c r="K180"/>
  <c r="H180"/>
  <c r="H184"/>
  <c r="K184"/>
  <c r="K214"/>
  <c r="H214"/>
  <c r="K224"/>
  <c r="H224"/>
  <c r="K235"/>
  <c r="H235"/>
  <c r="H261"/>
  <c r="K261"/>
  <c r="K289"/>
  <c r="H289"/>
  <c r="K281"/>
  <c r="H281"/>
  <c r="E323"/>
  <c r="H323"/>
  <c r="E352"/>
  <c r="H352"/>
  <c r="K356"/>
  <c r="H356"/>
  <c r="K358"/>
  <c r="H358"/>
  <c r="K369"/>
  <c r="E369"/>
  <c r="H369"/>
  <c r="H61"/>
  <c r="K61"/>
  <c r="K79"/>
  <c r="H79"/>
  <c r="K106"/>
  <c r="H106"/>
  <c r="K119"/>
  <c r="H119"/>
  <c r="H153"/>
  <c r="K153"/>
  <c r="K174"/>
  <c r="H174"/>
  <c r="K194"/>
  <c r="H194"/>
  <c r="H237"/>
  <c r="K237"/>
  <c r="K283"/>
  <c r="E283"/>
  <c r="H283"/>
  <c r="K297"/>
  <c r="H297"/>
  <c r="K321"/>
  <c r="H321"/>
  <c r="K59"/>
  <c r="H59"/>
  <c r="K69"/>
  <c r="H69"/>
  <c r="K76"/>
  <c r="H76"/>
  <c r="H83"/>
  <c r="K83"/>
  <c r="K93"/>
  <c r="H93"/>
  <c r="K108"/>
  <c r="H108"/>
  <c r="K129"/>
  <c r="H129"/>
  <c r="K121"/>
  <c r="H121"/>
  <c r="H136"/>
  <c r="K136"/>
  <c r="K144"/>
  <c r="H144"/>
  <c r="K166"/>
  <c r="H166"/>
  <c r="K158"/>
  <c r="H158"/>
  <c r="K176"/>
  <c r="H176"/>
  <c r="K182"/>
  <c r="H182"/>
  <c r="K200"/>
  <c r="H200"/>
  <c r="K192"/>
  <c r="H192"/>
  <c r="K210"/>
  <c r="H210"/>
  <c r="K228"/>
  <c r="H228"/>
  <c r="K230"/>
  <c r="H230"/>
  <c r="E231"/>
  <c r="H231"/>
  <c r="K241"/>
  <c r="H241"/>
  <c r="K257"/>
  <c r="H257"/>
  <c r="H268"/>
  <c r="K268"/>
  <c r="K285"/>
  <c r="H285"/>
  <c r="E277"/>
  <c r="H277"/>
  <c r="K327"/>
  <c r="H327"/>
  <c r="K342"/>
  <c r="H342"/>
  <c r="K348"/>
  <c r="H348"/>
  <c r="K362"/>
  <c r="H362"/>
  <c r="K20"/>
  <c r="H20"/>
  <c r="H19"/>
  <c r="K19"/>
  <c r="K26"/>
  <c r="H26"/>
  <c r="K22"/>
  <c r="H22"/>
  <c r="E175"/>
  <c r="E183"/>
  <c r="E115"/>
  <c r="E225"/>
  <c r="E170"/>
  <c r="E68"/>
  <c r="E337"/>
  <c r="E85"/>
  <c r="E149"/>
  <c r="E247"/>
  <c r="E293"/>
  <c r="E58"/>
  <c r="K128"/>
  <c r="E199"/>
  <c r="E280"/>
  <c r="E357"/>
  <c r="K77"/>
  <c r="E129"/>
  <c r="E151"/>
  <c r="E184"/>
  <c r="E230"/>
  <c r="E265"/>
  <c r="K307"/>
  <c r="E342"/>
  <c r="E378"/>
  <c r="E74"/>
  <c r="E146"/>
  <c r="E212"/>
  <c r="E313"/>
  <c r="E364"/>
  <c r="E120"/>
  <c r="E223"/>
  <c r="E276"/>
  <c r="E361"/>
  <c r="E84"/>
  <c r="E122"/>
  <c r="E163"/>
  <c r="E197"/>
  <c r="E217"/>
  <c r="E250"/>
  <c r="E308"/>
  <c r="E332"/>
  <c r="E67"/>
  <c r="E119"/>
  <c r="E190"/>
  <c r="E270"/>
  <c r="E344"/>
  <c r="E91"/>
  <c r="E150"/>
  <c r="E227"/>
  <c r="E314"/>
  <c r="E365"/>
  <c r="E76"/>
  <c r="E104"/>
  <c r="E166"/>
  <c r="E200"/>
  <c r="E220"/>
  <c r="E253"/>
  <c r="E311"/>
  <c r="K319"/>
  <c r="E358"/>
  <c r="E99"/>
  <c r="E156"/>
  <c r="E233"/>
  <c r="E305"/>
  <c r="E367"/>
  <c r="E103"/>
  <c r="E205"/>
  <c r="E284"/>
  <c r="E347"/>
  <c r="E88"/>
  <c r="E126"/>
  <c r="E155"/>
  <c r="E201"/>
  <c r="K221"/>
  <c r="E254"/>
  <c r="E312"/>
  <c r="E320"/>
  <c r="E359"/>
  <c r="E19"/>
  <c r="AS17" i="7"/>
  <c r="AP17"/>
  <c r="AR55"/>
  <c r="AR17"/>
  <c r="AP55"/>
  <c r="AT6"/>
  <c r="AD379"/>
  <c r="AC379"/>
  <c r="AE27"/>
  <c r="AE17"/>
  <c r="AR379" l="1"/>
  <c r="E17" i="8"/>
  <c r="K17"/>
  <c r="AP379" i="7"/>
  <c r="H17" i="8"/>
  <c r="E55"/>
  <c r="K55"/>
  <c r="H55"/>
  <c r="AT55" i="7"/>
  <c r="AS55"/>
  <c r="AS379" s="1"/>
  <c r="AT27"/>
  <c r="AE6"/>
  <c r="AE55"/>
  <c r="AE379" s="1"/>
  <c r="AF55"/>
  <c r="AF27"/>
  <c r="AF17"/>
  <c r="AF6"/>
  <c r="E379" i="8" l="1"/>
  <c r="K379"/>
  <c r="H379"/>
  <c r="AF379" i="7"/>
  <c r="AT17"/>
  <c r="AT379" s="1"/>
</calcChain>
</file>

<file path=xl/sharedStrings.xml><?xml version="1.0" encoding="utf-8"?>
<sst xmlns="http://schemas.openxmlformats.org/spreadsheetml/2006/main" count="3131" uniqueCount="437">
  <si>
    <t>Алексеевский</t>
  </si>
  <si>
    <t>Красноярский</t>
  </si>
  <si>
    <t>Хворостянский</t>
  </si>
  <si>
    <t>Шенталинский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</si>
  <si>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</si>
  <si>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</si>
  <si>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</si>
  <si>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</si>
  <si>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</si>
  <si>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</si>
  <si>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</si>
  <si>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</si>
  <si>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</si>
  <si>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</si>
  <si>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</si>
  <si>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</si>
  <si>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</si>
  <si>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</si>
  <si>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</si>
  <si>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</si>
  <si>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</si>
  <si>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</si>
  <si>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</si>
  <si>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</si>
  <si>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</si>
  <si>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</si>
  <si>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</si>
  <si>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</si>
  <si>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</si>
  <si>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</si>
  <si>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</si>
  <si>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</si>
  <si>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</si>
  <si>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</si>
  <si>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</si>
  <si>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</si>
  <si>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</si>
  <si>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</si>
  <si>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</si>
  <si>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</si>
  <si>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>Городские и сельские поселения</t>
  </si>
  <si>
    <t xml:space="preserve">Муниципальный район Алексеевский </t>
  </si>
  <si>
    <t>Сельское поселение Авангард</t>
  </si>
  <si>
    <t>Сельское поселение Алексеевка</t>
  </si>
  <si>
    <t>Сельское поселение Гавриловка</t>
  </si>
  <si>
    <t>Сельское поселение Герасимовка</t>
  </si>
  <si>
    <t>Сельское поселение Летниково</t>
  </si>
  <si>
    <t xml:space="preserve">Муниципальный район Безенчукский </t>
  </si>
  <si>
    <t>Городское поселение Безенчук</t>
  </si>
  <si>
    <t>Сельское поселение Васильевка</t>
  </si>
  <si>
    <t>Сельское поселение Екатериновка</t>
  </si>
  <si>
    <t>Сельское поселение Звезда</t>
  </si>
  <si>
    <t>Сельское поселение Купино</t>
  </si>
  <si>
    <t>Сельское поселение Натальино</t>
  </si>
  <si>
    <t>Сельское поселение Ольгино</t>
  </si>
  <si>
    <t>Городское поселение Осинки</t>
  </si>
  <si>
    <t>Сельское поселение Переволоки</t>
  </si>
  <si>
    <t>Сельское поселение Песочное</t>
  </si>
  <si>
    <t>Сельское поселение Преполовенка</t>
  </si>
  <si>
    <t>Сельское поселение Прибой</t>
  </si>
  <si>
    <t xml:space="preserve">Муниципальный район Богатовский </t>
  </si>
  <si>
    <t>Сельское поселение Арзамасцевка</t>
  </si>
  <si>
    <t>Сельское поселение Богатое</t>
  </si>
  <si>
    <t>Сельское поселение Виловатое</t>
  </si>
  <si>
    <t>Сельское поселение Максимовка</t>
  </si>
  <si>
    <t>Сельское поселение Печинено</t>
  </si>
  <si>
    <t xml:space="preserve">Муниципальный район Большеглушицкий </t>
  </si>
  <si>
    <t>Сельское поселение Александровка</t>
  </si>
  <si>
    <t>Сельское поселение Большая Глушица</t>
  </si>
  <si>
    <t>Сельское поселение Большая Дергуновка</t>
  </si>
  <si>
    <t>Сельское поселение Малая Глушица</t>
  </si>
  <si>
    <t>Сельское поселение Мокша</t>
  </si>
  <si>
    <t>Сельское поселение Новопавловка</t>
  </si>
  <si>
    <t>Сельское поселение Фрунзенское</t>
  </si>
  <si>
    <t>Сельское поселение Южное</t>
  </si>
  <si>
    <t xml:space="preserve">Муниципальный район Большечерниговский </t>
  </si>
  <si>
    <t>Сельское поселение Августовка</t>
  </si>
  <si>
    <t>Сельское поселение Большая Черниговка</t>
  </si>
  <si>
    <t>Сельское поселение Восточный</t>
  </si>
  <si>
    <t>Сельское поселение Глушицкий</t>
  </si>
  <si>
    <t>Сельское поселение Краснооктябрьский</t>
  </si>
  <si>
    <t>Сельское поселение Пензено</t>
  </si>
  <si>
    <t>Сельское поселение Петровский</t>
  </si>
  <si>
    <t>Сельское поселение Поляков</t>
  </si>
  <si>
    <t>Сельское поселение Украинка</t>
  </si>
  <si>
    <t xml:space="preserve">Муниципальный район Борский </t>
  </si>
  <si>
    <t>Сельское поселение Большое Алдаркино</t>
  </si>
  <si>
    <t>Сельское поселение Борское</t>
  </si>
  <si>
    <t>Сельское поселение Гвардейцы</t>
  </si>
  <si>
    <t>Сельское поселение Долматовка</t>
  </si>
  <si>
    <t>Сельское поселение Заплавное</t>
  </si>
  <si>
    <t>Сельское поселение Коноваловка</t>
  </si>
  <si>
    <t>Сельское поселение Новоборское</t>
  </si>
  <si>
    <t>Сельское поселение Новый Кутулук</t>
  </si>
  <si>
    <t>Сельское поселение Петровка</t>
  </si>
  <si>
    <t>Сельское поселение Подгорное</t>
  </si>
  <si>
    <t>Сельское поселение Подсолнечное</t>
  </si>
  <si>
    <t>Сельское поселение Таволжанка</t>
  </si>
  <si>
    <t>Сельское поселение Усманка</t>
  </si>
  <si>
    <t xml:space="preserve">Муниципальный район Волжский </t>
  </si>
  <si>
    <t>Сельское поселение Верхняя Подстепновка</t>
  </si>
  <si>
    <t>Сельское поселение Воскресенка</t>
  </si>
  <si>
    <t>Сельское поселение Дубовый Умет</t>
  </si>
  <si>
    <t>Сельское поселение Курумоч</t>
  </si>
  <si>
    <t>Сельское поселение Лопатино</t>
  </si>
  <si>
    <t>Городское поселение Петра Дубрава</t>
  </si>
  <si>
    <t>Сельское поселение Подъем-Михайловка</t>
  </si>
  <si>
    <t>Сельское поселение Просвет</t>
  </si>
  <si>
    <t>Сельское поселение Рождествено</t>
  </si>
  <si>
    <t>Городское поселение Рощинский</t>
  </si>
  <si>
    <t>Городское поселение Смышляевка</t>
  </si>
  <si>
    <t>Сельское поселение Спиридоновка</t>
  </si>
  <si>
    <t>Сельское поселение Сухая Вязовка</t>
  </si>
  <si>
    <t>Сельское поселение Черновский</t>
  </si>
  <si>
    <t>Сельское поселение Черноречье</t>
  </si>
  <si>
    <t xml:space="preserve">Муниципальный район Елховский </t>
  </si>
  <si>
    <t>Сельское поселение Березовка</t>
  </si>
  <si>
    <t>Сельское поселение Елховка</t>
  </si>
  <si>
    <t>Сельское поселение Красное Поселение</t>
  </si>
  <si>
    <t>Сельское поселение Красные Дома</t>
  </si>
  <si>
    <t>Сельское поселение Никитинка</t>
  </si>
  <si>
    <t>Сельское поселение Сухие Аврали</t>
  </si>
  <si>
    <t>Сельское поселение Теплый Стан</t>
  </si>
  <si>
    <t xml:space="preserve">Муниципальный район Исаклинский </t>
  </si>
  <si>
    <t>Сельское поселение Большое Микушкино</t>
  </si>
  <si>
    <t>Сельское поселение Два Ключа</t>
  </si>
  <si>
    <t>Сельское поселение Исаклы</t>
  </si>
  <si>
    <t>Сельское поселение Ключи</t>
  </si>
  <si>
    <t>Сельское поселение Мордово-Ишуткино</t>
  </si>
  <si>
    <t>Сельское поселение Новое Ганькино</t>
  </si>
  <si>
    <t>Сельское поселение Новое Якушкино</t>
  </si>
  <si>
    <t>Сельское поселение Старое Вечканово</t>
  </si>
  <si>
    <t xml:space="preserve">Муниципальный район Камышлинский </t>
  </si>
  <si>
    <t>Сельское поселение Байтуган</t>
  </si>
  <si>
    <t>Сельское поселение Балыкла</t>
  </si>
  <si>
    <t>Сельское поселение Ермаково</t>
  </si>
  <si>
    <t>Сельское поселение Камышла</t>
  </si>
  <si>
    <t>Сельское поселение Новое Усманово</t>
  </si>
  <si>
    <t>Сельское поселение Старое Усманово</t>
  </si>
  <si>
    <t xml:space="preserve">Муниципальный район Кинельский </t>
  </si>
  <si>
    <t>Сельское поселение Алакаевка</t>
  </si>
  <si>
    <t>Сельское поселение Бобровка</t>
  </si>
  <si>
    <t>Сельское поселение Богдановка</t>
  </si>
  <si>
    <t>Сельское поселение Георгиевка</t>
  </si>
  <si>
    <t>Сельское поселение Домашка</t>
  </si>
  <si>
    <t>Сельское поселение Кинельский</t>
  </si>
  <si>
    <t>Сельское поселение Комсомольский</t>
  </si>
  <si>
    <t>Сельское поселение Красносамарское</t>
  </si>
  <si>
    <t>Сельское поселение Малая Малышевка</t>
  </si>
  <si>
    <t>Сельское поселение Новый Сарбай</t>
  </si>
  <si>
    <t>Сельское поселение Сколково</t>
  </si>
  <si>
    <t>Сельское поселение Чубовка</t>
  </si>
  <si>
    <t xml:space="preserve">Муниципальный район Кинель-Черкасский </t>
  </si>
  <si>
    <t>Сельское поселение Березняки</t>
  </si>
  <si>
    <t>Сельское поселение Ерзовка</t>
  </si>
  <si>
    <t>Сельское поселение Кабановка</t>
  </si>
  <si>
    <t>Сельское поселение Кинель-Черкассы</t>
  </si>
  <si>
    <t>Сельское поселение Красная Горка</t>
  </si>
  <si>
    <t>Сельское поселение Кротовка</t>
  </si>
  <si>
    <t>Сельское поселение Муханово</t>
  </si>
  <si>
    <t>Сельское поселение Новые Ключи</t>
  </si>
  <si>
    <t>Сельское поселение Садгород</t>
  </si>
  <si>
    <t>Сельское поселение Тимашево</t>
  </si>
  <si>
    <t>Сельское поселение Черновка</t>
  </si>
  <si>
    <t xml:space="preserve">Муниципальный район Клявлинский </t>
  </si>
  <si>
    <t>Сельское поселение Борискино-Игар</t>
  </si>
  <si>
    <t>Сельское поселение станция Клявлино</t>
  </si>
  <si>
    <t>Сельское поселение Назаровка</t>
  </si>
  <si>
    <t>Сельское поселение Старое Семенкино</t>
  </si>
  <si>
    <t>Сельское поселение Старый Маклауш</t>
  </si>
  <si>
    <t>Сельское поселение Черный Ключ</t>
  </si>
  <si>
    <t xml:space="preserve">Муниципальный район Кошкинский </t>
  </si>
  <si>
    <t>Сельское поселение Большая Константиновка</t>
  </si>
  <si>
    <t>Сельское поселение Большая Романовка</t>
  </si>
  <si>
    <t>Сельское поселение Большое Ермаково</t>
  </si>
  <si>
    <t>Сельское поселение Кошки</t>
  </si>
  <si>
    <t>Сельское поселение Надеждино</t>
  </si>
  <si>
    <t>Сельское поселение Нижняя Быковка</t>
  </si>
  <si>
    <t>Сельское поселение Новая Кармала</t>
  </si>
  <si>
    <t>Сельское поселение Орловка</t>
  </si>
  <si>
    <t>Сельское поселение Русская Васильевка</t>
  </si>
  <si>
    <t>Сельское поселение Старое Максимкино</t>
  </si>
  <si>
    <t>Сельское поселение Степная Шентала</t>
  </si>
  <si>
    <t>Сельское поселение Четыровка</t>
  </si>
  <si>
    <t>Сельское поселение Шпановка</t>
  </si>
  <si>
    <t xml:space="preserve">Муниципальный район Красноармейский </t>
  </si>
  <si>
    <t>Сельское поселение Алексеевский</t>
  </si>
  <si>
    <t>Сельское поселение Андросовка</t>
  </si>
  <si>
    <t>Сельское поселение Волчанка</t>
  </si>
  <si>
    <t>Сельское поселение Гражданский</t>
  </si>
  <si>
    <t>Сельское поселение Кировский</t>
  </si>
  <si>
    <t>Сельское поселение Колывань</t>
  </si>
  <si>
    <t>Сельское поселение Красноармейское</t>
  </si>
  <si>
    <t>Сельское поселение Криволучье-Ивановка</t>
  </si>
  <si>
    <t>Сельское поселение Куйбышевский</t>
  </si>
  <si>
    <t>Сельское поселение Ленинский</t>
  </si>
  <si>
    <t>Сельское поселение Павловка</t>
  </si>
  <si>
    <t>Сельское поселение Чапаевский</t>
  </si>
  <si>
    <t xml:space="preserve">Муниципальный район Красноярский </t>
  </si>
  <si>
    <t>Сельское поселение Большая Каменка</t>
  </si>
  <si>
    <t>Сельское поселение Большая Раковка</t>
  </si>
  <si>
    <t>Городское поселение Волжский</t>
  </si>
  <si>
    <t>Сельское поселение Коммунарский</t>
  </si>
  <si>
    <t>Сельское поселение Красный Яр</t>
  </si>
  <si>
    <t>Городское поселение Мирный</t>
  </si>
  <si>
    <t>Городское поселение Новосемейкино</t>
  </si>
  <si>
    <t>Сельское поселение Новый Буян</t>
  </si>
  <si>
    <t>Сельское поселение Светлое Поле</t>
  </si>
  <si>
    <t>Сельское поселение Старая Бинарадка</t>
  </si>
  <si>
    <t>Сельское поселение Хилково</t>
  </si>
  <si>
    <t>Сельское поселение Хорошенькое</t>
  </si>
  <si>
    <t>Сельское поселение Шилан</t>
  </si>
  <si>
    <t xml:space="preserve">Муниципальный район Нефтегорский </t>
  </si>
  <si>
    <t>Сельское поселение Бариновка</t>
  </si>
  <si>
    <t>Сельское поселение Дмитриевка</t>
  </si>
  <si>
    <t>Сельское поселение Зуевка</t>
  </si>
  <si>
    <t>Сельское поселение Кулешовка</t>
  </si>
  <si>
    <t>Городское поселение Нефтегорск</t>
  </si>
  <si>
    <t>Сельское поселение Покровка</t>
  </si>
  <si>
    <t>Сельское поселение Семеновка</t>
  </si>
  <si>
    <t>Сельское поселение Утевка</t>
  </si>
  <si>
    <t xml:space="preserve">Муниципальный район Пестравский </t>
  </si>
  <si>
    <t>Сельское поселение Высокое</t>
  </si>
  <si>
    <t>Сельское поселение Красная Поляна</t>
  </si>
  <si>
    <t>Сельское поселение Майское</t>
  </si>
  <si>
    <t>Сельское поселение Марьевка</t>
  </si>
  <si>
    <t>Сельское поселение Михайло-Овсянка</t>
  </si>
  <si>
    <t>Сельское поселение Мосты</t>
  </si>
  <si>
    <t>Сельское поселение Падовка</t>
  </si>
  <si>
    <t>Сельское поселение Пестравка</t>
  </si>
  <si>
    <t xml:space="preserve">Муниципальный район Похвистневский </t>
  </si>
  <si>
    <t>Сельское поселение Алькино</t>
  </si>
  <si>
    <t>Сельское поселение Большой Толкай</t>
  </si>
  <si>
    <t>Сельское поселение Красные Ключи</t>
  </si>
  <si>
    <t>Сельское поселение Кротково</t>
  </si>
  <si>
    <t>Сельское поселение Малое Ибряйкино</t>
  </si>
  <si>
    <t>Сельское поселение Малый Толкай</t>
  </si>
  <si>
    <t>Сельское поселение Мочалеевка</t>
  </si>
  <si>
    <t>Сельское поселение Новое Мансуркино</t>
  </si>
  <si>
    <t>Сельское поселение Подбельск</t>
  </si>
  <si>
    <t>Сельское поселение Рысайкино</t>
  </si>
  <si>
    <t>Сельское поселение Савруха</t>
  </si>
  <si>
    <t>Сельское поселение Среднее Аверкино</t>
  </si>
  <si>
    <t>Сельское поселение Староганькино</t>
  </si>
  <si>
    <t>Сельское поселение Старопохвистнево</t>
  </si>
  <si>
    <t>Сельское поселение Старый Аманак</t>
  </si>
  <si>
    <t xml:space="preserve">Муниципальный район Приволжский </t>
  </si>
  <si>
    <t>Сельское поселение Давыдовка</t>
  </si>
  <si>
    <t>Сельское поселение Заволжье</t>
  </si>
  <si>
    <t>Сельское поселение Ильмень</t>
  </si>
  <si>
    <t>Сельское поселение Новоспасский</t>
  </si>
  <si>
    <t>Сельское поселение Обшаровка</t>
  </si>
  <si>
    <t>Сельское поселение Приволжье</t>
  </si>
  <si>
    <t>Сельское поселение Спасское</t>
  </si>
  <si>
    <t xml:space="preserve">Муниципальный район Сергиевский </t>
  </si>
  <si>
    <t>Сельское поселение Антоновка</t>
  </si>
  <si>
    <t>Сельское поселение Верхняя Орлянка</t>
  </si>
  <si>
    <t>Сельское поселение Воротнее</t>
  </si>
  <si>
    <t>Сельское поселение Елшанка</t>
  </si>
  <si>
    <t>Сельское поселение Захаркино</t>
  </si>
  <si>
    <t>Сельское поселение Калиновка</t>
  </si>
  <si>
    <t>Сельское поселение Кандабулак</t>
  </si>
  <si>
    <t>Сельское поселение Кармало-Аделяково</t>
  </si>
  <si>
    <t>Сельское поселение Красносельское</t>
  </si>
  <si>
    <t>Сельское поселение Кутузовский</t>
  </si>
  <si>
    <t>Сельское поселение Липовка</t>
  </si>
  <si>
    <t>Сельское поселение Светлодольск</t>
  </si>
  <si>
    <t>Сельское поселение  Сергиевск</t>
  </si>
  <si>
    <t>Сельское поселение Серноводск</t>
  </si>
  <si>
    <t>Сельское поселение Сургут</t>
  </si>
  <si>
    <t>Городское поселение Суходол</t>
  </si>
  <si>
    <t xml:space="preserve">Муниципальный район Ставропольский </t>
  </si>
  <si>
    <t>Сельское поселение Бахилово</t>
  </si>
  <si>
    <t>Сельское поселение Большая Рязань</t>
  </si>
  <si>
    <t>Сельское поселение Верхнее Санчелеево</t>
  </si>
  <si>
    <t>Сельское поселение Верхние Белозерки</t>
  </si>
  <si>
    <t>Сельское поселение Выселки</t>
  </si>
  <si>
    <t>Сельское поселение Жигули</t>
  </si>
  <si>
    <t>Сельское поселение Кирилловка</t>
  </si>
  <si>
    <t>Сельское поселение Луначарский</t>
  </si>
  <si>
    <t>Сельское поселение Мусорка</t>
  </si>
  <si>
    <t>Сельское поселение Нижнее Санчелеево</t>
  </si>
  <si>
    <t>Сельское поселение Новая Бинарадка</t>
  </si>
  <si>
    <t>Сельское поселение Осиновка</t>
  </si>
  <si>
    <t>Сельское поселение Пискалы</t>
  </si>
  <si>
    <t>Сельское поселение Подстепки</t>
  </si>
  <si>
    <t>Сельское поселение Приморский</t>
  </si>
  <si>
    <t>Сельское поселение Севрюкаево</t>
  </si>
  <si>
    <t>Сельское поселение Сосновый Солонец</t>
  </si>
  <si>
    <t>Сельское поселение Ташелка</t>
  </si>
  <si>
    <t>Сельское поселение Тимофеевка</t>
  </si>
  <si>
    <t>Сельское поселение Узюково</t>
  </si>
  <si>
    <t>Сельское поселение Хрящевка</t>
  </si>
  <si>
    <t>Сельское поселение Ягодное</t>
  </si>
  <si>
    <t xml:space="preserve">Муниципальный район Сызранский </t>
  </si>
  <si>
    <t>Городское поселение Балашейка</t>
  </si>
  <si>
    <t>Сельское поселение Варламово</t>
  </si>
  <si>
    <t>Сельское поселение Волжское</t>
  </si>
  <si>
    <t>Сельское поселение Жемковка</t>
  </si>
  <si>
    <t>Сельское поселение Заборовка</t>
  </si>
  <si>
    <t>Сельское поселение Ивашевка</t>
  </si>
  <si>
    <t>Городское поселение Междуреченск</t>
  </si>
  <si>
    <t>Сельское поселение Новая Рачейка</t>
  </si>
  <si>
    <t>Сельское поселение Новозаборовский</t>
  </si>
  <si>
    <t>Сельское поселение Печерское</t>
  </si>
  <si>
    <t>Сельское поселение Рамено</t>
  </si>
  <si>
    <t>Сельское поселение Старая Рачейка</t>
  </si>
  <si>
    <t>Сельское поселение Троицкое</t>
  </si>
  <si>
    <t>Сельское поселение Усинское</t>
  </si>
  <si>
    <t>Сельское поселение Чекалино</t>
  </si>
  <si>
    <t xml:space="preserve">Муниципальный район Хворостянский </t>
  </si>
  <si>
    <t>Сельское поселение Абашево</t>
  </si>
  <si>
    <t>Сельское поселение Владимировка</t>
  </si>
  <si>
    <t>Сельское поселение Масленниково</t>
  </si>
  <si>
    <t>Сельское поселение Новокуровка</t>
  </si>
  <si>
    <t>Сельское поселение Новотулка</t>
  </si>
  <si>
    <t>Сельское поселение Прогресс</t>
  </si>
  <si>
    <t>Сельское поселение Романовка</t>
  </si>
  <si>
    <t>Сельское поселение Соловьево</t>
  </si>
  <si>
    <t>Сельское поселение Студенцы</t>
  </si>
  <si>
    <t>Сельское поселение Хворостянка</t>
  </si>
  <si>
    <t xml:space="preserve">Муниципальный район Челно-Вершинский </t>
  </si>
  <si>
    <t>Сельское поселение Девлезеркино</t>
  </si>
  <si>
    <t>Сельское поселение Каменный Брод</t>
  </si>
  <si>
    <t>Сельское поселение Краснояриха</t>
  </si>
  <si>
    <t>Сельское поселение Красный Строитель</t>
  </si>
  <si>
    <t>Сельское поселение Новое Аделяково</t>
  </si>
  <si>
    <t>Сельское поселение Озерки</t>
  </si>
  <si>
    <t>Сельское поселение Сиделькино</t>
  </si>
  <si>
    <t>Сельское поселение Токмакла</t>
  </si>
  <si>
    <t>Сельское поселение Челно-Вершины</t>
  </si>
  <si>
    <t>Сельское поселение Чувашское Урметьево</t>
  </si>
  <si>
    <t>Сельское поселение Эштебенькино</t>
  </si>
  <si>
    <t xml:space="preserve">Муниципальный район Шенталинский </t>
  </si>
  <si>
    <t>Сельское поселение Артюшкино</t>
  </si>
  <si>
    <t>Сельское поселение Денискино</t>
  </si>
  <si>
    <t>Сельское поселение Каменка</t>
  </si>
  <si>
    <t>Сельское поселение Канаш</t>
  </si>
  <si>
    <t>Сельское поселение Салейкино</t>
  </si>
  <si>
    <t>Сельское поселение Старая Шентала</t>
  </si>
  <si>
    <t>Сельское поселение Туарма</t>
  </si>
  <si>
    <t>Сельское поселение Четырла</t>
  </si>
  <si>
    <t>Сельское поселение Шентала</t>
  </si>
  <si>
    <t xml:space="preserve">Муниципальный район Шигонский </t>
  </si>
  <si>
    <t>Сельское поселение Береговой</t>
  </si>
  <si>
    <t>Сельское поселение Бичевная</t>
  </si>
  <si>
    <t>Сельское поселение Волжский Утес</t>
  </si>
  <si>
    <t>Сельское поселение Малячкино</t>
  </si>
  <si>
    <t>Сельское поселение Муранка</t>
  </si>
  <si>
    <t>Сельское поселение Новодевичье</t>
  </si>
  <si>
    <t>Сельское поселение Пионерский</t>
  </si>
  <si>
    <t>Сельское поселение Подвалье</t>
  </si>
  <si>
    <t>Сельское поселение Суринск</t>
  </si>
  <si>
    <t>Сельское поселение Тайдаково</t>
  </si>
  <si>
    <t>Сельское поселение Усолье</t>
  </si>
  <si>
    <t>Сельское поселение Шигоны</t>
  </si>
  <si>
    <t>Прогнозное значение</t>
  </si>
  <si>
    <t>Фактически сложившийся уровень</t>
  </si>
  <si>
    <t>Отклонение от планируемого распределения</t>
  </si>
  <si>
    <t>ИТОГО</t>
  </si>
  <si>
    <t>Годовое значение</t>
  </si>
  <si>
    <t>План распределения за период</t>
  </si>
  <si>
    <t>4=3/2</t>
  </si>
  <si>
    <t>Сводная оценка выполнения социально-экономических показателей</t>
  </si>
  <si>
    <t>Исполнение с уч. корректир. макс.  перевыполнения</t>
  </si>
  <si>
    <t>Внутригородские районы г.о.Самара</t>
  </si>
  <si>
    <t>Железнодорожный</t>
  </si>
  <si>
    <t>Кировский</t>
  </si>
  <si>
    <t>Красноглинский</t>
  </si>
  <si>
    <t>Куйбышевский</t>
  </si>
  <si>
    <t>Ленинский</t>
  </si>
  <si>
    <t>Октябрьский</t>
  </si>
  <si>
    <t>Промышленный</t>
  </si>
  <si>
    <t>Советский</t>
  </si>
  <si>
    <t>Самарский</t>
  </si>
  <si>
    <t>Распределение за отчетный период</t>
  </si>
  <si>
    <t>Исполнение</t>
  </si>
  <si>
    <t>Городские округа (городской округ с внутригородским делением)</t>
  </si>
  <si>
    <t>Объем налоговых и неналоговых поступлений в местный бюджет (консолидированный бюджет городского округа с внутригородским делением, консолидированный бюджет муниципального района), за исключением поступлений доходов от уплаты акцизов и  доходов от продажи материальных и нематериальных активов (тыс.рублей)</t>
  </si>
  <si>
    <t>Отсутствие просроченной кредиторской задолженности
 местного бюджета (консолидированного бюджета городского округа с внутригородским делением, консолидированного бюджета муниципального района)</t>
  </si>
  <si>
    <t>Распределение за отчётный период с учетом удержания</t>
  </si>
  <si>
    <t>10=9/8</t>
  </si>
  <si>
    <t>Эффективность муниципального земельного контроля (единиц)</t>
  </si>
  <si>
    <t>Производство молока во всех категориях хозяйств (тонн)</t>
  </si>
  <si>
    <t>Производство скота и птицы на убой (в живом весе) во всех категориях хозяйств (тонн)</t>
  </si>
  <si>
    <t>14=13/12</t>
  </si>
  <si>
    <t>18=17/16</t>
  </si>
  <si>
    <t>22=21/20</t>
  </si>
  <si>
    <t>26=24/25</t>
  </si>
  <si>
    <t>x</t>
  </si>
  <si>
    <t>31=28*30</t>
  </si>
  <si>
    <t>32=31-30</t>
  </si>
  <si>
    <t>Ранее предоставленные субсидии</t>
  </si>
  <si>
    <t>За январь</t>
  </si>
  <si>
    <t>За февраль</t>
  </si>
  <si>
    <t>За март</t>
  </si>
  <si>
    <t>За апрель</t>
  </si>
  <si>
    <t>За май</t>
  </si>
  <si>
    <t>Нарушен норматив формирования расходов на содержание органов местного самоуправления</t>
  </si>
  <si>
    <t>Уровень задолженности предприятий жилищно-коммунального хозяйства за ранее потребленные топливно-энергетические ресурсы (%)</t>
  </si>
  <si>
    <t>н/д</t>
  </si>
  <si>
    <t>Распределение за отчётный период с учетом нарушения норматива формирования расходов на содержание органов местного самоуправления</t>
  </si>
  <si>
    <t>Распределение субсидий местным бюджетам для софинансирования расходных обязательств по вопросам местного значения, предоставляемых с учетом выполнения 
показателей социально-экономического развития</t>
  </si>
  <si>
    <t>Объем алкогольной продукции, зафиксированный в ЕГАИС</t>
  </si>
  <si>
    <t>Ежемесячное удержание субсидий в связи с исполнением показателей за 2017 год</t>
  </si>
  <si>
    <t>тыс. рублей</t>
  </si>
  <si>
    <t xml:space="preserve"> +/- по итогам отчётного периода</t>
  </si>
  <si>
    <t xml:space="preserve">Объем налоговых и неналоговых поступлений в местный бюджет (консолидированный бюджет городского округа с внутригородским делением, консолидированный бюджет муниципального района), за исключением поступлений доходов от уплаты акцизов и  доходов от продажи материальных и нематериальных активов </t>
  </si>
  <si>
    <t>Объем алкогольной продукции, зафиксированный в единой государственной автоматизированной информационной системе</t>
  </si>
  <si>
    <t>Эффективность муниципального земельного контроля</t>
  </si>
  <si>
    <t>Производство молока во всех категориях хозяйств</t>
  </si>
  <si>
    <t>Производство скота и птицы на убой (в живом весе) во всех категориях хозяйств</t>
  </si>
  <si>
    <t>Уровень задолженности предприятий жилищно-коммунального хозяйства за ранее потребленные топливно-энергетические ресурсы</t>
  </si>
  <si>
    <t>Общая сумма весов влияния</t>
  </si>
  <si>
    <t>Отклонение от прогноза</t>
  </si>
  <si>
    <t>Вес влияния на результат</t>
  </si>
  <si>
    <t xml:space="preserve"> + / -
(5)=(2)*(4)/(24)</t>
  </si>
  <si>
    <t xml:space="preserve"> + / -
(8)=(2)*(7)/(24)</t>
  </si>
  <si>
    <t xml:space="preserve"> + / -
(11)=(2)*(10)/(24)</t>
  </si>
  <si>
    <t xml:space="preserve"> + / -
(14)=(2)*(13)/(24)</t>
  </si>
  <si>
    <t xml:space="preserve"> + / -
(17)=(2)*(16)/(24)</t>
  </si>
  <si>
    <t xml:space="preserve"> + / -
(20)=(2)*(19)/(24)</t>
  </si>
  <si>
    <t xml:space="preserve"> + / -
(23)=(2)*(22)/(24)</t>
  </si>
  <si>
    <t>Городские округа</t>
  </si>
  <si>
    <t>За 9 месяцев 2018 года</t>
  </si>
  <si>
    <t>Факторный анализ влияния отдельных показателей на итоговое распределение за 9 месяцев 2018 года</t>
  </si>
  <si>
    <t>30=29/11м*9м</t>
  </si>
  <si>
    <t>За июнь</t>
  </si>
  <si>
    <t>За июль</t>
  </si>
  <si>
    <t>За август</t>
  </si>
  <si>
    <t>Удержано субсидий за март-август 2018 года в связи с исполнением показателей за 2017 год</t>
  </si>
  <si>
    <t>Распределение за отчётный период за вычетом предоставленных субсидий за январь-август 2018 года</t>
  </si>
  <si>
    <t>42=31-(33+…+40)</t>
  </si>
  <si>
    <t>46=44-45</t>
  </si>
  <si>
    <t>48=46-47</t>
  </si>
  <si>
    <t>Предоставлено субсидий 
за 9 месяцев без учета показателей "Эффективность муниципального земельного контроля", "Производство молока" и "Производство скота и птицы"</t>
  </si>
  <si>
    <t>Корректировка распределения стимулирующих субсидий за 
9 месяцев 2018 года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</si>
</sst>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#,##0_ ;[Red]\-#,##0\ "/>
    <numFmt numFmtId="168" formatCode="#,##0.000_ ;[Red]\-#,##0.000\ "/>
    <numFmt numFmtId="169" formatCode="#,##0.0_ ;[Red]\-#,##0.0\ "/>
    <numFmt numFmtId="170" formatCode="#,##0.00_ ;[Red]\-#,##0.00\ "/>
  </numFmts>
  <fonts count="22">
    <font>
      <sz val="10"/>
      <name val="Arial Cyr"/>
      <charset val="204"/>
    </font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 Narrow"/>
      <family val="2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4" borderId="1" applyNumberFormat="0">
      <alignment horizontal="right" vertical="top"/>
    </xf>
    <xf numFmtId="49" fontId="4" fillId="2" borderId="1">
      <alignment horizontal="left" vertical="top"/>
    </xf>
    <xf numFmtId="49" fontId="7" fillId="0" borderId="1">
      <alignment horizontal="left" vertical="top"/>
    </xf>
    <xf numFmtId="0" fontId="4" fillId="5" borderId="1">
      <alignment horizontal="left" vertical="top" wrapText="1"/>
    </xf>
    <xf numFmtId="0" fontId="7" fillId="0" borderId="1">
      <alignment horizontal="left" vertical="top" wrapText="1"/>
    </xf>
    <xf numFmtId="0" fontId="4" fillId="6" borderId="1">
      <alignment horizontal="left" vertical="top" wrapText="1"/>
    </xf>
    <xf numFmtId="0" fontId="4" fillId="7" borderId="1">
      <alignment horizontal="left" vertical="top" wrapText="1"/>
    </xf>
    <xf numFmtId="0" fontId="4" fillId="8" borderId="1">
      <alignment horizontal="left" vertical="top" wrapText="1"/>
    </xf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8" fillId="0" borderId="0">
      <alignment horizontal="left" vertical="top"/>
    </xf>
    <xf numFmtId="0" fontId="11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6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/>
    <xf numFmtId="0" fontId="4" fillId="0" borderId="0">
      <alignment vertical="center" wrapText="1"/>
    </xf>
    <xf numFmtId="0" fontId="5" fillId="0" borderId="0"/>
    <xf numFmtId="0" fontId="10" fillId="0" borderId="0"/>
    <xf numFmtId="0" fontId="11" fillId="0" borderId="0"/>
    <xf numFmtId="0" fontId="12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5" borderId="2" applyNumberFormat="0">
      <alignment horizontal="right" vertical="top"/>
    </xf>
    <xf numFmtId="0" fontId="4" fillId="6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7" borderId="2" applyNumberFormat="0">
      <alignment horizontal="right" vertical="top"/>
    </xf>
    <xf numFmtId="0" fontId="4" fillId="0" borderId="1" applyNumberFormat="0">
      <alignment horizontal="right" vertical="top"/>
    </xf>
    <xf numFmtId="49" fontId="9" fillId="3" borderId="1">
      <alignment horizontal="left" vertical="top" wrapText="1"/>
    </xf>
    <xf numFmtId="49" fontId="4" fillId="0" borderId="1">
      <alignment horizontal="left" vertical="top" wrapText="1"/>
    </xf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13" fillId="0" borderId="0"/>
  </cellStyleXfs>
  <cellXfs count="101">
    <xf numFmtId="0" fontId="0" fillId="0" borderId="0" xfId="0"/>
    <xf numFmtId="0" fontId="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" fontId="14" fillId="0" borderId="3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4" fontId="16" fillId="11" borderId="3" xfId="0" applyNumberFormat="1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/>
    </xf>
    <xf numFmtId="165" fontId="14" fillId="0" borderId="0" xfId="38" applyNumberFormat="1" applyFont="1" applyFill="1" applyBorder="1" applyAlignment="1">
      <alignment horizontal="left" vertical="center" wrapText="1"/>
    </xf>
    <xf numFmtId="0" fontId="15" fillId="0" borderId="3" xfId="45" applyFont="1" applyFill="1" applyBorder="1" applyAlignment="1">
      <alignment horizontal="center" vertical="top" wrapText="1"/>
    </xf>
    <xf numFmtId="0" fontId="15" fillId="0" borderId="3" xfId="45" applyFont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5" fillId="11" borderId="3" xfId="45" applyFont="1" applyFill="1" applyBorder="1" applyAlignment="1">
      <alignment vertical="top" wrapText="1"/>
    </xf>
    <xf numFmtId="0" fontId="15" fillId="11" borderId="3" xfId="45" applyFont="1" applyFill="1" applyBorder="1" applyAlignment="1">
      <alignment horizontal="center" vertical="top" wrapText="1"/>
    </xf>
    <xf numFmtId="0" fontId="15" fillId="11" borderId="3" xfId="0" applyFont="1" applyFill="1" applyBorder="1" applyAlignment="1">
      <alignment vertical="top" wrapText="1"/>
    </xf>
    <xf numFmtId="0" fontId="14" fillId="13" borderId="3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center"/>
    </xf>
    <xf numFmtId="167" fontId="16" fillId="11" borderId="3" xfId="0" applyNumberFormat="1" applyFont="1" applyFill="1" applyBorder="1" applyAlignment="1">
      <alignment vertical="center"/>
    </xf>
    <xf numFmtId="0" fontId="18" fillId="11" borderId="3" xfId="45" applyFont="1" applyFill="1" applyBorder="1" applyAlignment="1">
      <alignment horizontal="center" vertical="top" wrapText="1"/>
    </xf>
    <xf numFmtId="0" fontId="16" fillId="11" borderId="3" xfId="0" applyFont="1" applyFill="1" applyBorder="1" applyAlignment="1">
      <alignment vertical="center"/>
    </xf>
    <xf numFmtId="0" fontId="17" fillId="14" borderId="3" xfId="0" applyFont="1" applyFill="1" applyBorder="1" applyAlignment="1">
      <alignment horizontal="center" vertical="center" wrapText="1"/>
    </xf>
    <xf numFmtId="169" fontId="16" fillId="11" borderId="3" xfId="0" applyNumberFormat="1" applyFont="1" applyFill="1" applyBorder="1" applyAlignment="1">
      <alignment vertical="center"/>
    </xf>
    <xf numFmtId="169" fontId="14" fillId="0" borderId="3" xfId="0" applyNumberFormat="1" applyFont="1" applyFill="1" applyBorder="1" applyAlignment="1">
      <alignment horizontal="right" vertical="center"/>
    </xf>
    <xf numFmtId="0" fontId="15" fillId="11" borderId="3" xfId="45" applyFont="1" applyFill="1" applyBorder="1" applyAlignment="1">
      <alignment horizontal="left" vertical="top" wrapText="1"/>
    </xf>
    <xf numFmtId="166" fontId="16" fillId="11" borderId="3" xfId="0" applyNumberFormat="1" applyFont="1" applyFill="1" applyBorder="1" applyAlignment="1">
      <alignment vertical="center"/>
    </xf>
    <xf numFmtId="0" fontId="16" fillId="12" borderId="3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169" fontId="16" fillId="12" borderId="3" xfId="0" applyNumberFormat="1" applyFont="1" applyFill="1" applyBorder="1" applyAlignment="1">
      <alignment vertical="center"/>
    </xf>
    <xf numFmtId="4" fontId="16" fillId="12" borderId="3" xfId="0" applyNumberFormat="1" applyFont="1" applyFill="1" applyBorder="1" applyAlignment="1">
      <alignment horizontal="center" vertical="center"/>
    </xf>
    <xf numFmtId="168" fontId="14" fillId="0" borderId="3" xfId="0" applyNumberFormat="1" applyFont="1" applyFill="1" applyBorder="1" applyAlignment="1">
      <alignment horizontal="right" vertical="center"/>
    </xf>
    <xf numFmtId="167" fontId="14" fillId="0" borderId="3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vertical="top" wrapText="1"/>
    </xf>
    <xf numFmtId="0" fontId="2" fillId="10" borderId="3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15" fillId="0" borderId="3" xfId="45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169" fontId="3" fillId="0" borderId="0" xfId="0" applyNumberFormat="1" applyFont="1" applyFill="1" applyBorder="1" applyAlignment="1">
      <alignment vertical="center"/>
    </xf>
    <xf numFmtId="0" fontId="2" fillId="17" borderId="3" xfId="0" applyFont="1" applyFill="1" applyBorder="1" applyAlignment="1">
      <alignment horizontal="center" vertical="center" wrapText="1"/>
    </xf>
    <xf numFmtId="4" fontId="15" fillId="11" borderId="3" xfId="45" applyNumberFormat="1" applyFont="1" applyFill="1" applyBorder="1" applyAlignment="1">
      <alignment horizontal="center" vertical="top" wrapText="1"/>
    </xf>
    <xf numFmtId="0" fontId="2" fillId="16" borderId="3" xfId="0" applyFont="1" applyFill="1" applyBorder="1" applyAlignment="1">
      <alignment horizontal="center" vertical="center" wrapText="1"/>
    </xf>
    <xf numFmtId="169" fontId="16" fillId="11" borderId="3" xfId="0" applyNumberFormat="1" applyFont="1" applyFill="1" applyBorder="1" applyAlignment="1">
      <alignment horizontal="center" vertical="center"/>
    </xf>
    <xf numFmtId="169" fontId="14" fillId="0" borderId="3" xfId="0" applyNumberFormat="1" applyFont="1" applyFill="1" applyBorder="1" applyAlignment="1">
      <alignment horizontal="center" vertical="center"/>
    </xf>
    <xf numFmtId="3" fontId="16" fillId="12" borderId="3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0" fillId="0" borderId="0" xfId="0" applyFont="1"/>
    <xf numFmtId="0" fontId="0" fillId="0" borderId="0" xfId="0" applyFont="1" applyFill="1"/>
    <xf numFmtId="0" fontId="17" fillId="0" borderId="0" xfId="0" applyFont="1" applyFill="1" applyAlignment="1">
      <alignment horizontal="right"/>
    </xf>
    <xf numFmtId="0" fontId="17" fillId="0" borderId="3" xfId="0" applyFont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7" borderId="3" xfId="0" applyFont="1" applyFill="1" applyBorder="1" applyAlignment="1">
      <alignment horizontal="center" vertical="center" wrapText="1"/>
    </xf>
    <xf numFmtId="0" fontId="17" fillId="14" borderId="3" xfId="0" applyNumberFormat="1" applyFont="1" applyFill="1" applyBorder="1" applyAlignment="1">
      <alignment horizontal="center" vertical="center" wrapText="1"/>
    </xf>
    <xf numFmtId="0" fontId="20" fillId="11" borderId="3" xfId="45" applyFont="1" applyFill="1" applyBorder="1" applyAlignment="1">
      <alignment horizontal="left" vertical="top" wrapText="1"/>
    </xf>
    <xf numFmtId="169" fontId="21" fillId="11" borderId="3" xfId="0" applyNumberFormat="1" applyFont="1" applyFill="1" applyBorder="1" applyAlignment="1">
      <alignment vertical="center"/>
    </xf>
    <xf numFmtId="0" fontId="20" fillId="0" borderId="3" xfId="45" applyFont="1" applyBorder="1" applyAlignment="1">
      <alignment vertical="top" wrapText="1"/>
    </xf>
    <xf numFmtId="169" fontId="17" fillId="0" borderId="3" xfId="0" applyNumberFormat="1" applyFont="1" applyFill="1" applyBorder="1" applyAlignment="1">
      <alignment horizontal="right" vertical="center"/>
    </xf>
    <xf numFmtId="170" fontId="17" fillId="0" borderId="3" xfId="0" applyNumberFormat="1" applyFont="1" applyBorder="1" applyAlignment="1">
      <alignment horizontal="center"/>
    </xf>
    <xf numFmtId="169" fontId="17" fillId="19" borderId="3" xfId="0" applyNumberFormat="1" applyFont="1" applyFill="1" applyBorder="1"/>
    <xf numFmtId="169" fontId="17" fillId="19" borderId="3" xfId="0" applyNumberFormat="1" applyFont="1" applyFill="1" applyBorder="1" applyAlignment="1">
      <alignment horizontal="center"/>
    </xf>
    <xf numFmtId="170" fontId="17" fillId="0" borderId="3" xfId="0" applyNumberFormat="1" applyFont="1" applyBorder="1"/>
    <xf numFmtId="0" fontId="20" fillId="0" borderId="3" xfId="0" applyFont="1" applyFill="1" applyBorder="1" applyAlignment="1">
      <alignment vertical="top" wrapText="1"/>
    </xf>
    <xf numFmtId="0" fontId="20" fillId="11" borderId="3" xfId="45" applyFont="1" applyFill="1" applyBorder="1" applyAlignment="1">
      <alignment vertical="top" wrapText="1"/>
    </xf>
    <xf numFmtId="0" fontId="20" fillId="11" borderId="3" xfId="0" applyFont="1" applyFill="1" applyBorder="1" applyAlignment="1">
      <alignment vertical="top" wrapText="1"/>
    </xf>
    <xf numFmtId="0" fontId="17" fillId="13" borderId="3" xfId="0" applyFont="1" applyFill="1" applyBorder="1" applyAlignment="1">
      <alignment vertical="top" wrapText="1"/>
    </xf>
    <xf numFmtId="3" fontId="17" fillId="0" borderId="3" xfId="0" applyNumberFormat="1" applyFont="1" applyFill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0" fontId="17" fillId="0" borderId="3" xfId="0" applyFont="1" applyBorder="1" applyAlignment="1">
      <alignment vertical="top" wrapText="1"/>
    </xf>
    <xf numFmtId="0" fontId="21" fillId="13" borderId="3" xfId="0" applyFont="1" applyFill="1" applyBorder="1" applyAlignment="1">
      <alignment vertical="top" wrapText="1"/>
    </xf>
    <xf numFmtId="169" fontId="21" fillId="13" borderId="3" xfId="0" applyNumberFormat="1" applyFont="1" applyFill="1" applyBorder="1" applyAlignment="1">
      <alignment vertical="center"/>
    </xf>
    <xf numFmtId="0" fontId="7" fillId="0" borderId="0" xfId="0" applyFont="1"/>
    <xf numFmtId="3" fontId="14" fillId="0" borderId="3" xfId="0" applyNumberFormat="1" applyFont="1" applyFill="1" applyBorder="1" applyAlignment="1">
      <alignment horizontal="right" vertical="center"/>
    </xf>
    <xf numFmtId="166" fontId="14" fillId="0" borderId="3" xfId="0" applyNumberFormat="1" applyFont="1" applyFill="1" applyBorder="1" applyAlignment="1">
      <alignment horizontal="right" vertical="center"/>
    </xf>
    <xf numFmtId="0" fontId="3" fillId="16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3" fillId="16" borderId="4" xfId="0" applyFont="1" applyFill="1" applyBorder="1" applyAlignment="1">
      <alignment horizontal="center" vertical="center" wrapText="1"/>
    </xf>
    <xf numFmtId="0" fontId="3" fillId="16" borderId="8" xfId="0" applyFont="1" applyFill="1" applyBorder="1" applyAlignment="1">
      <alignment horizontal="center" vertical="center" wrapText="1"/>
    </xf>
    <xf numFmtId="0" fontId="3" fillId="15" borderId="3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3" fillId="16" borderId="5" xfId="0" applyFont="1" applyFill="1" applyBorder="1" applyAlignment="1">
      <alignment horizontal="center" vertical="center" wrapText="1"/>
    </xf>
    <xf numFmtId="0" fontId="3" fillId="16" borderId="9" xfId="0" applyFont="1" applyFill="1" applyBorder="1" applyAlignment="1">
      <alignment horizontal="center" vertical="center" wrapText="1"/>
    </xf>
    <xf numFmtId="0" fontId="3" fillId="16" borderId="6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2" fillId="17" borderId="3" xfId="0" applyFont="1" applyFill="1" applyBorder="1" applyAlignment="1">
      <alignment horizontal="center" vertical="center" wrapText="1"/>
    </xf>
    <xf numFmtId="0" fontId="2" fillId="17" borderId="5" xfId="0" applyFont="1" applyFill="1" applyBorder="1" applyAlignment="1">
      <alignment horizontal="center" vertical="center" wrapText="1"/>
    </xf>
    <xf numFmtId="0" fontId="2" fillId="17" borderId="9" xfId="0" applyFont="1" applyFill="1" applyBorder="1" applyAlignment="1">
      <alignment horizontal="center" vertical="center" wrapText="1"/>
    </xf>
    <xf numFmtId="0" fontId="2" fillId="17" borderId="6" xfId="0" applyFont="1" applyFill="1" applyBorder="1" applyAlignment="1">
      <alignment horizontal="center" vertical="center" wrapText="1"/>
    </xf>
    <xf numFmtId="0" fontId="17" fillId="18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16" borderId="3" xfId="0" applyFont="1" applyFill="1" applyBorder="1" applyAlignment="1">
      <alignment horizontal="center" vertical="center" wrapText="1"/>
    </xf>
    <xf numFmtId="0" fontId="17" fillId="15" borderId="3" xfId="0" applyNumberFormat="1" applyFont="1" applyFill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 wrapText="1"/>
    </xf>
    <xf numFmtId="0" fontId="17" fillId="10" borderId="9" xfId="0" applyFont="1" applyFill="1" applyBorder="1" applyAlignment="1">
      <alignment horizontal="center" vertical="center" wrapText="1"/>
    </xf>
    <xf numFmtId="0" fontId="17" fillId="10" borderId="6" xfId="0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</cellXfs>
  <cellStyles count="46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5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" xfId="38" builtinId="3"/>
    <cellStyle name="Финансовый 2" xfId="39"/>
    <cellStyle name="Финансовый 2 2" xfId="40"/>
    <cellStyle name="Финансовый 2 2 2" xfId="41"/>
    <cellStyle name="Финансовый 3" xfId="42"/>
    <cellStyle name="Элементы осей" xfId="43"/>
    <cellStyle name="Элементы осей [печать]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CCFF99"/>
      <color rgb="FF6699FF"/>
      <color rgb="FFCCCCFF"/>
      <color rgb="FF99CCFF"/>
      <color rgb="FFCCECFF"/>
      <color rgb="FFFF9999"/>
      <color rgb="FFFFFFCC"/>
      <color rgb="FF008A3E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077;&#1090;%20&#1089;&#1090;&#1080;&#1084;&#1091;&#1083;&#1080;&#1088;&#1091;&#1102;&#1097;&#1080;&#1093;%20&#1089;&#1091;&#1073;&#1089;&#1080;&#1076;&#1080;&#1081;%20&#1079;&#1072;%20I%20&#1087;&#1086;&#1083;&#1091;&#1075;&#1086;&#1076;&#1080;&#1077;%202018%20&#1075;&#1086;&#1076;&#1072;%20(&#1087;&#1088;&#1072;&#1074;&#1080;&#1090;&#110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ет субсидий"/>
      <sheetName val="Плюсы и минусы"/>
    </sheetNames>
    <sheetDataSet>
      <sheetData sheetId="0">
        <row r="6">
          <cell r="AF6">
            <v>-18317.627272727295</v>
          </cell>
        </row>
        <row r="27">
          <cell r="AF27">
            <v>-1660.209090909093</v>
          </cell>
        </row>
        <row r="55">
          <cell r="AF55">
            <v>-12530.145454545462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GK384"/>
  <sheetViews>
    <sheetView tabSelected="1" view="pageBreakPreview" zoomScale="80" zoomScaleNormal="80" zoomScaleSheetLayoutView="8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B1" sqref="B1:S1"/>
    </sheetView>
  </sheetViews>
  <sheetFormatPr defaultColWidth="9.140625" defaultRowHeight="12.75"/>
  <cols>
    <col min="1" max="1" width="44.7109375" style="1" customWidth="1"/>
    <col min="2" max="3" width="14.42578125" style="1" customWidth="1"/>
    <col min="4" max="4" width="13.42578125" style="1" customWidth="1"/>
    <col min="5" max="5" width="5" style="1" customWidth="1"/>
    <col min="6" max="6" width="20.7109375" style="1" customWidth="1"/>
    <col min="7" max="7" width="15.140625" style="1" customWidth="1"/>
    <col min="8" max="8" width="13.85546875" style="1" customWidth="1"/>
    <col min="9" max="9" width="13.42578125" style="1" customWidth="1"/>
    <col min="10" max="10" width="13.28515625" style="1" customWidth="1"/>
    <col min="11" max="11" width="5.140625" style="1" customWidth="1"/>
    <col min="12" max="12" width="13.85546875" style="1" customWidth="1"/>
    <col min="13" max="13" width="13.42578125" style="1" customWidth="1"/>
    <col min="14" max="14" width="13.28515625" style="1" customWidth="1"/>
    <col min="15" max="15" width="5.140625" style="1" customWidth="1"/>
    <col min="16" max="16" width="13.85546875" style="1" customWidth="1"/>
    <col min="17" max="17" width="13.42578125" style="1" customWidth="1"/>
    <col min="18" max="18" width="13.28515625" style="1" customWidth="1"/>
    <col min="19" max="19" width="5.140625" style="1" customWidth="1"/>
    <col min="20" max="20" width="13.85546875" style="1" customWidth="1"/>
    <col min="21" max="21" width="13.42578125" style="1" customWidth="1"/>
    <col min="22" max="22" width="13.28515625" style="1" customWidth="1"/>
    <col min="23" max="23" width="5.140625" style="1" customWidth="1"/>
    <col min="24" max="24" width="13.85546875" style="1" customWidth="1"/>
    <col min="25" max="25" width="13.42578125" style="1" customWidth="1"/>
    <col min="26" max="26" width="13.28515625" style="1" customWidth="1"/>
    <col min="27" max="27" width="5.140625" style="1" customWidth="1"/>
    <col min="28" max="28" width="13" style="1" customWidth="1"/>
    <col min="29" max="29" width="13.5703125" style="1" customWidth="1"/>
    <col min="30" max="30" width="14.28515625" style="1" customWidth="1"/>
    <col min="31" max="31" width="13.5703125" style="1" customWidth="1"/>
    <col min="32" max="32" width="13.140625" style="1" customWidth="1"/>
    <col min="33" max="33" width="12.28515625" style="1" customWidth="1"/>
    <col min="34" max="34" width="12" style="1" customWidth="1"/>
    <col min="35" max="35" width="12.28515625" style="1" customWidth="1"/>
    <col min="36" max="36" width="12.42578125" style="1" customWidth="1"/>
    <col min="37" max="40" width="12" style="1" customWidth="1"/>
    <col min="41" max="41" width="14.28515625" style="1" customWidth="1"/>
    <col min="42" max="42" width="18.28515625" style="1" customWidth="1"/>
    <col min="43" max="43" width="14.28515625" style="1" customWidth="1"/>
    <col min="44" max="44" width="15.85546875" style="1" customWidth="1"/>
    <col min="45" max="46" width="14.28515625" style="1" customWidth="1"/>
    <col min="47" max="47" width="20.28515625" style="1" customWidth="1"/>
    <col min="48" max="48" width="14.28515625" style="1" customWidth="1"/>
    <col min="49" max="49" width="10.5703125" style="1" bestFit="1" customWidth="1"/>
    <col min="50" max="50" width="17.28515625" style="1" bestFit="1" customWidth="1"/>
    <col min="51" max="52" width="11.140625" style="1" bestFit="1" customWidth="1"/>
    <col min="53" max="54" width="8.42578125" style="1" bestFit="1" customWidth="1"/>
    <col min="55" max="16384" width="9.140625" style="1"/>
  </cols>
  <sheetData>
    <row r="1" spans="1:55" ht="36.75" customHeight="1">
      <c r="B1" s="78" t="s">
        <v>402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</row>
    <row r="2" spans="1:55" ht="15.75">
      <c r="A2" s="40" t="s">
        <v>424</v>
      </c>
    </row>
    <row r="3" spans="1:55" ht="66.75" customHeight="1">
      <c r="A3" s="77" t="s">
        <v>14</v>
      </c>
      <c r="B3" s="82" t="s">
        <v>378</v>
      </c>
      <c r="C3" s="87"/>
      <c r="D3" s="87"/>
      <c r="E3" s="83"/>
      <c r="F3" s="82" t="s">
        <v>379</v>
      </c>
      <c r="G3" s="83"/>
      <c r="H3" s="89" t="s">
        <v>403</v>
      </c>
      <c r="I3" s="89"/>
      <c r="J3" s="89"/>
      <c r="K3" s="89"/>
      <c r="L3" s="89" t="s">
        <v>382</v>
      </c>
      <c r="M3" s="89"/>
      <c r="N3" s="89"/>
      <c r="O3" s="89"/>
      <c r="P3" s="90" t="s">
        <v>383</v>
      </c>
      <c r="Q3" s="91"/>
      <c r="R3" s="91"/>
      <c r="S3" s="92"/>
      <c r="T3" s="90" t="s">
        <v>384</v>
      </c>
      <c r="U3" s="91"/>
      <c r="V3" s="91"/>
      <c r="W3" s="92"/>
      <c r="X3" s="90" t="s">
        <v>399</v>
      </c>
      <c r="Y3" s="91"/>
      <c r="Z3" s="91"/>
      <c r="AA3" s="92"/>
      <c r="AB3" s="81" t="s">
        <v>363</v>
      </c>
      <c r="AC3" s="88" t="s">
        <v>360</v>
      </c>
      <c r="AD3" s="77" t="s">
        <v>361</v>
      </c>
      <c r="AE3" s="77" t="s">
        <v>375</v>
      </c>
      <c r="AF3" s="77" t="s">
        <v>358</v>
      </c>
      <c r="AG3" s="84" t="s">
        <v>392</v>
      </c>
      <c r="AH3" s="85"/>
      <c r="AI3" s="85"/>
      <c r="AJ3" s="85"/>
      <c r="AK3" s="85"/>
      <c r="AL3" s="85"/>
      <c r="AM3" s="85"/>
      <c r="AN3" s="86"/>
      <c r="AO3" s="77" t="s">
        <v>430</v>
      </c>
      <c r="AP3" s="77" t="s">
        <v>431</v>
      </c>
      <c r="AQ3" s="77" t="s">
        <v>398</v>
      </c>
      <c r="AR3" s="77" t="s">
        <v>401</v>
      </c>
      <c r="AS3" s="79" t="s">
        <v>404</v>
      </c>
      <c r="AT3" s="79" t="s">
        <v>380</v>
      </c>
      <c r="AU3" s="77" t="s">
        <v>435</v>
      </c>
      <c r="AV3" s="77" t="s">
        <v>436</v>
      </c>
    </row>
    <row r="4" spans="1:55" ht="72" customHeight="1">
      <c r="A4" s="77"/>
      <c r="B4" s="34" t="s">
        <v>356</v>
      </c>
      <c r="C4" s="34" t="s">
        <v>357</v>
      </c>
      <c r="D4" s="35" t="s">
        <v>364</v>
      </c>
      <c r="E4" s="34" t="s">
        <v>15</v>
      </c>
      <c r="F4" s="38" t="s">
        <v>376</v>
      </c>
      <c r="G4" s="39" t="s">
        <v>15</v>
      </c>
      <c r="H4" s="42" t="s">
        <v>356</v>
      </c>
      <c r="I4" s="42" t="s">
        <v>357</v>
      </c>
      <c r="J4" s="42" t="s">
        <v>364</v>
      </c>
      <c r="K4" s="42" t="s">
        <v>15</v>
      </c>
      <c r="L4" s="42" t="s">
        <v>356</v>
      </c>
      <c r="M4" s="42" t="s">
        <v>357</v>
      </c>
      <c r="N4" s="42" t="s">
        <v>364</v>
      </c>
      <c r="O4" s="42" t="s">
        <v>15</v>
      </c>
      <c r="P4" s="42" t="s">
        <v>356</v>
      </c>
      <c r="Q4" s="42" t="s">
        <v>357</v>
      </c>
      <c r="R4" s="42" t="s">
        <v>364</v>
      </c>
      <c r="S4" s="42" t="s">
        <v>15</v>
      </c>
      <c r="T4" s="42" t="s">
        <v>356</v>
      </c>
      <c r="U4" s="42" t="s">
        <v>357</v>
      </c>
      <c r="V4" s="42" t="s">
        <v>364</v>
      </c>
      <c r="W4" s="42" t="s">
        <v>15</v>
      </c>
      <c r="X4" s="42" t="s">
        <v>356</v>
      </c>
      <c r="Y4" s="42" t="s">
        <v>357</v>
      </c>
      <c r="Z4" s="42" t="s">
        <v>364</v>
      </c>
      <c r="AA4" s="42" t="s">
        <v>15</v>
      </c>
      <c r="AB4" s="81"/>
      <c r="AC4" s="88"/>
      <c r="AD4" s="77"/>
      <c r="AE4" s="77"/>
      <c r="AF4" s="77"/>
      <c r="AG4" s="44" t="s">
        <v>393</v>
      </c>
      <c r="AH4" s="44" t="s">
        <v>394</v>
      </c>
      <c r="AI4" s="44" t="s">
        <v>395</v>
      </c>
      <c r="AJ4" s="44" t="s">
        <v>396</v>
      </c>
      <c r="AK4" s="44" t="s">
        <v>397</v>
      </c>
      <c r="AL4" s="44" t="s">
        <v>427</v>
      </c>
      <c r="AM4" s="44" t="s">
        <v>428</v>
      </c>
      <c r="AN4" s="44" t="s">
        <v>429</v>
      </c>
      <c r="AO4" s="77"/>
      <c r="AP4" s="77"/>
      <c r="AQ4" s="77"/>
      <c r="AR4" s="77"/>
      <c r="AS4" s="80"/>
      <c r="AT4" s="80"/>
      <c r="AU4" s="77"/>
      <c r="AV4" s="77"/>
    </row>
    <row r="5" spans="1:55" s="18" customFormat="1" ht="14.1" customHeight="1">
      <c r="A5" s="22">
        <v>1</v>
      </c>
      <c r="B5" s="22">
        <v>2</v>
      </c>
      <c r="C5" s="22">
        <v>3</v>
      </c>
      <c r="D5" s="22" t="s">
        <v>362</v>
      </c>
      <c r="E5" s="22">
        <v>5</v>
      </c>
      <c r="F5" s="22">
        <v>6</v>
      </c>
      <c r="G5" s="22">
        <v>7</v>
      </c>
      <c r="H5" s="22">
        <v>8</v>
      </c>
      <c r="I5" s="22">
        <v>9</v>
      </c>
      <c r="J5" s="22" t="s">
        <v>381</v>
      </c>
      <c r="K5" s="22">
        <v>11</v>
      </c>
      <c r="L5" s="22">
        <v>12</v>
      </c>
      <c r="M5" s="22">
        <v>13</v>
      </c>
      <c r="N5" s="22" t="s">
        <v>385</v>
      </c>
      <c r="O5" s="22">
        <v>15</v>
      </c>
      <c r="P5" s="22">
        <v>16</v>
      </c>
      <c r="Q5" s="22">
        <v>17</v>
      </c>
      <c r="R5" s="22" t="s">
        <v>386</v>
      </c>
      <c r="S5" s="22">
        <v>19</v>
      </c>
      <c r="T5" s="22">
        <v>20</v>
      </c>
      <c r="U5" s="22">
        <v>21</v>
      </c>
      <c r="V5" s="22" t="s">
        <v>387</v>
      </c>
      <c r="W5" s="22">
        <v>23</v>
      </c>
      <c r="X5" s="22">
        <v>24</v>
      </c>
      <c r="Y5" s="22">
        <v>25</v>
      </c>
      <c r="Z5" s="22" t="s">
        <v>388</v>
      </c>
      <c r="AA5" s="22">
        <v>27</v>
      </c>
      <c r="AB5" s="22">
        <v>28</v>
      </c>
      <c r="AC5" s="22">
        <v>29</v>
      </c>
      <c r="AD5" s="22" t="s">
        <v>426</v>
      </c>
      <c r="AE5" s="22" t="s">
        <v>390</v>
      </c>
      <c r="AF5" s="22" t="s">
        <v>391</v>
      </c>
      <c r="AG5" s="22">
        <v>33</v>
      </c>
      <c r="AH5" s="22">
        <v>34</v>
      </c>
      <c r="AI5" s="22">
        <v>35</v>
      </c>
      <c r="AJ5" s="22">
        <v>36</v>
      </c>
      <c r="AK5" s="22">
        <v>37</v>
      </c>
      <c r="AL5" s="22">
        <v>38</v>
      </c>
      <c r="AM5" s="22">
        <v>39</v>
      </c>
      <c r="AN5" s="22">
        <v>40</v>
      </c>
      <c r="AO5" s="22">
        <v>41</v>
      </c>
      <c r="AP5" s="22" t="s">
        <v>432</v>
      </c>
      <c r="AQ5" s="22">
        <v>43</v>
      </c>
      <c r="AR5" s="22">
        <v>44</v>
      </c>
      <c r="AS5" s="22">
        <v>45</v>
      </c>
      <c r="AT5" s="22" t="s">
        <v>433</v>
      </c>
      <c r="AU5" s="22">
        <v>47</v>
      </c>
      <c r="AV5" s="22" t="s">
        <v>434</v>
      </c>
      <c r="AW5" s="1"/>
      <c r="AX5" s="1"/>
      <c r="AY5" s="1"/>
      <c r="AZ5" s="1"/>
      <c r="BA5" s="1"/>
      <c r="BB5" s="1"/>
      <c r="BC5" s="1"/>
    </row>
    <row r="6" spans="1:55" s="3" customFormat="1" ht="32.85" customHeight="1">
      <c r="A6" s="25" t="s">
        <v>377</v>
      </c>
      <c r="B6" s="23">
        <f>SUM(B7:B16)</f>
        <v>18066939.299999997</v>
      </c>
      <c r="C6" s="23">
        <f>SUM(C7:C16)</f>
        <v>17191457.412919998</v>
      </c>
      <c r="D6" s="6">
        <f>IF(C6/B6&gt;1.2,IF((C6/B6-1.2)*0.1+1.2&gt;1.3,1.3,(C6/B6-1.2)*0.1+1.2),C6/B6)</f>
        <v>0.95154232421204854</v>
      </c>
      <c r="E6" s="20"/>
      <c r="F6" s="20"/>
      <c r="G6" s="20"/>
      <c r="H6" s="23">
        <f>SUM(H7:H16)</f>
        <v>1037080.3999999999</v>
      </c>
      <c r="I6" s="23">
        <f>SUM(I7:I16)</f>
        <v>1044684.4</v>
      </c>
      <c r="J6" s="6">
        <f>IF(I6/H6&gt;1.2,IF((I6/H6-1.2)*0.1+1.2&gt;1.3,1.3,(I6/H6-1.2)*0.1+1.2),I6/H6)</f>
        <v>1.0073321219839853</v>
      </c>
      <c r="K6" s="20"/>
      <c r="L6" s="23">
        <f>SUM(L7:L16)</f>
        <v>106617</v>
      </c>
      <c r="M6" s="23">
        <f>SUM(M7:M16)</f>
        <v>108824</v>
      </c>
      <c r="N6" s="6">
        <f>IF(M6/L6&gt;1.2,IF((M6/L6-1.2)*0.1+1.2&gt;1.3,1.3,(M6/L6-1.2)*0.1+1.2),M6/L6)</f>
        <v>1.0207002635602203</v>
      </c>
      <c r="O6" s="20"/>
      <c r="P6" s="20"/>
      <c r="Q6" s="20"/>
      <c r="R6" s="20"/>
      <c r="S6" s="20"/>
      <c r="T6" s="20"/>
      <c r="U6" s="20"/>
      <c r="V6" s="20"/>
      <c r="W6" s="20"/>
      <c r="X6" s="23"/>
      <c r="Y6" s="23"/>
      <c r="Z6" s="6"/>
      <c r="AA6" s="20"/>
      <c r="AB6" s="21"/>
      <c r="AC6" s="23">
        <f>SUM(AC7:AC16)</f>
        <v>2028279.2</v>
      </c>
      <c r="AD6" s="23">
        <f>SUM(AD7:AD16)</f>
        <v>1659501.1636363638</v>
      </c>
      <c r="AE6" s="23">
        <f>SUM(AE7:AE16)</f>
        <v>1686126.0999999999</v>
      </c>
      <c r="AF6" s="23">
        <f>SUM(AF7:AF16)</f>
        <v>26624.936363636327</v>
      </c>
      <c r="AG6" s="23">
        <f t="shared" ref="AG6:AR6" si="0">SUM(AG7:AG16)</f>
        <v>166138.69999999998</v>
      </c>
      <c r="AH6" s="23">
        <f t="shared" si="0"/>
        <v>164909.6</v>
      </c>
      <c r="AI6" s="23">
        <f t="shared" si="0"/>
        <v>171437.8</v>
      </c>
      <c r="AJ6" s="23">
        <f t="shared" si="0"/>
        <v>149813.09999999998</v>
      </c>
      <c r="AK6" s="23">
        <f t="shared" si="0"/>
        <v>177221.2</v>
      </c>
      <c r="AL6" s="23">
        <f t="shared" si="0"/>
        <v>262494.2</v>
      </c>
      <c r="AM6" s="23">
        <f t="shared" si="0"/>
        <v>182140</v>
      </c>
      <c r="AN6" s="23">
        <f t="shared" si="0"/>
        <v>170819.30000000002</v>
      </c>
      <c r="AO6" s="23">
        <f t="shared" si="0"/>
        <v>663.6</v>
      </c>
      <c r="AP6" s="23">
        <f t="shared" si="0"/>
        <v>240488.59999999998</v>
      </c>
      <c r="AQ6" s="45"/>
      <c r="AR6" s="23">
        <f t="shared" si="0"/>
        <v>240488.59999999998</v>
      </c>
      <c r="AS6" s="23">
        <f t="shared" ref="AS6:AV6" si="1">SUM(AS7:AS16)</f>
        <v>0</v>
      </c>
      <c r="AT6" s="23">
        <f t="shared" si="1"/>
        <v>240488.59999999998</v>
      </c>
      <c r="AU6" s="23">
        <f t="shared" si="1"/>
        <v>204132.9</v>
      </c>
      <c r="AV6" s="23">
        <f t="shared" si="1"/>
        <v>36355.699999999997</v>
      </c>
      <c r="AW6" s="41"/>
      <c r="AX6" s="1"/>
      <c r="AY6" s="1"/>
      <c r="AZ6" s="1"/>
      <c r="BA6" s="1"/>
      <c r="BB6" s="1"/>
      <c r="BC6" s="1"/>
    </row>
    <row r="7" spans="1:55" s="2" customFormat="1" ht="17.100000000000001" customHeight="1">
      <c r="A7" s="11" t="s">
        <v>4</v>
      </c>
      <c r="B7" s="24">
        <v>10733680.1</v>
      </c>
      <c r="C7" s="24">
        <v>9939682.4524400011</v>
      </c>
      <c r="D7" s="4">
        <f>IF(E7=0,0,IF(B7=0,1,IF(C7&lt;0,0,IF(C7/B7&gt;1.2,IF((C7/B7-1.2)*0.1+1.2&gt;1.3,1.3,(C7/B7-1.2)*0.1+1.2),C7/B7))))</f>
        <v>0.9260274537565174</v>
      </c>
      <c r="E7" s="10">
        <v>20</v>
      </c>
      <c r="F7" s="5">
        <v>1</v>
      </c>
      <c r="G7" s="5">
        <v>15</v>
      </c>
      <c r="H7" s="24">
        <v>564269.80000000005</v>
      </c>
      <c r="I7" s="24">
        <v>557381.4</v>
      </c>
      <c r="J7" s="4">
        <f>IF(K7=0,0,IF(H7=0,1,IF(I7&lt;0,0,IF(I7/H7&gt;1.2,IF((I7/H7-1.2)*0.1+1.2&gt;1.3,1.3,(I7/H7-1.2)*0.1+1.2),I7/H7))))</f>
        <v>0.98779236457453501</v>
      </c>
      <c r="K7" s="5">
        <v>15</v>
      </c>
      <c r="L7" s="75">
        <v>11589</v>
      </c>
      <c r="M7" s="75">
        <v>16325</v>
      </c>
      <c r="N7" s="4">
        <f>IF(O7=0,0,IF(L7=0,1,IF(M7&lt;0,0,IF(M7/L7&gt;1.2,IF((M7/L7-1.2)*0.1+1.2&gt;1.3,1.3,(M7/L7-1.2)*0.1+1.2),M7/L7))))</f>
        <v>1.2208663387695227</v>
      </c>
      <c r="O7" s="5">
        <v>20</v>
      </c>
      <c r="P7" s="5" t="s">
        <v>389</v>
      </c>
      <c r="Q7" s="5" t="s">
        <v>389</v>
      </c>
      <c r="R7" s="5" t="s">
        <v>389</v>
      </c>
      <c r="S7" s="5"/>
      <c r="T7" s="5" t="s">
        <v>389</v>
      </c>
      <c r="U7" s="5" t="s">
        <v>389</v>
      </c>
      <c r="V7" s="5" t="s">
        <v>389</v>
      </c>
      <c r="W7" s="5"/>
      <c r="X7" s="5" t="s">
        <v>400</v>
      </c>
      <c r="Y7" s="5" t="s">
        <v>400</v>
      </c>
      <c r="Z7" s="4" t="s">
        <v>400</v>
      </c>
      <c r="AA7" s="5"/>
      <c r="AB7" s="31">
        <f>(D7*E7+F7*G7+J7*K7+N7*O7)/(E7+G7+K7+O7)</f>
        <v>1.0393537331305547</v>
      </c>
      <c r="AC7" s="32">
        <v>606933</v>
      </c>
      <c r="AD7" s="24">
        <f>AC7/11*9</f>
        <v>496581.54545454547</v>
      </c>
      <c r="AE7" s="24">
        <f>ROUND(AB7*AD7,1)</f>
        <v>516123.9</v>
      </c>
      <c r="AF7" s="24">
        <f>AE7-AD7</f>
        <v>19542.354545454553</v>
      </c>
      <c r="AG7" s="24">
        <v>45568.9</v>
      </c>
      <c r="AH7" s="24">
        <v>46913.5</v>
      </c>
      <c r="AI7" s="24">
        <v>44363.1</v>
      </c>
      <c r="AJ7" s="24">
        <v>28995.9</v>
      </c>
      <c r="AK7" s="24">
        <v>52296.3</v>
      </c>
      <c r="AL7" s="24">
        <v>104964.8</v>
      </c>
      <c r="AM7" s="24">
        <v>77491.100000000006</v>
      </c>
      <c r="AN7" s="24">
        <v>52969.1</v>
      </c>
      <c r="AO7" s="24"/>
      <c r="AP7" s="24">
        <f>ROUND(AE7-SUM(AG7:AO7),1)</f>
        <v>62561.2</v>
      </c>
      <c r="AQ7" s="46"/>
      <c r="AR7" s="24">
        <f>IF(OR(AP7&lt;0,AQ7="+"),0,AP7)</f>
        <v>62561.2</v>
      </c>
      <c r="AS7" s="24"/>
      <c r="AT7" s="24">
        <f>ROUND(AR7-AS7,1)</f>
        <v>62561.2</v>
      </c>
      <c r="AU7" s="24">
        <v>26506.9</v>
      </c>
      <c r="AV7" s="24">
        <f>ROUND(AT7-AU7,1)</f>
        <v>36054.300000000003</v>
      </c>
      <c r="AW7" s="41"/>
      <c r="AX7" s="41"/>
      <c r="AY7" s="41"/>
      <c r="AZ7" s="1"/>
      <c r="BA7" s="1"/>
      <c r="BB7" s="1"/>
      <c r="BC7" s="1"/>
    </row>
    <row r="8" spans="1:55" s="2" customFormat="1" ht="17.100000000000001" customHeight="1">
      <c r="A8" s="11" t="s">
        <v>5</v>
      </c>
      <c r="B8" s="24">
        <v>4216109.8</v>
      </c>
      <c r="C8" s="24">
        <v>4222189.3608100004</v>
      </c>
      <c r="D8" s="4">
        <f t="shared" ref="D8:D54" si="2">IF(E8=0,0,IF(B8=0,1,IF(C8&lt;0,0,IF(C8/B8&gt;1.2,IF((C8/B8-1.2)*0.1+1.2&gt;1.3,1.3,(C8/B8-1.2)*0.1+1.2),C8/B8))))</f>
        <v>1.0014419835104866</v>
      </c>
      <c r="E8" s="10">
        <v>20</v>
      </c>
      <c r="F8" s="5">
        <v>1</v>
      </c>
      <c r="G8" s="5">
        <v>15</v>
      </c>
      <c r="H8" s="24">
        <v>234920.3</v>
      </c>
      <c r="I8" s="24">
        <v>239366.2</v>
      </c>
      <c r="J8" s="4">
        <f t="shared" ref="J8:J16" si="3">IF(K8=0,0,IF(H8=0,1,IF(I8&lt;0,0,IF(I8/H8&gt;1.2,IF((I8/H8-1.2)*0.1+1.2&gt;1.3,1.3,(I8/H8-1.2)*0.1+1.2),I8/H8))))</f>
        <v>1.0189251418459793</v>
      </c>
      <c r="K8" s="5">
        <v>15</v>
      </c>
      <c r="L8" s="75">
        <v>23178</v>
      </c>
      <c r="M8" s="75">
        <v>26934</v>
      </c>
      <c r="N8" s="4">
        <f t="shared" ref="N8:N54" si="4">IF(O8=0,0,IF(L8=0,1,IF(M8&lt;0,0,IF(M8/L8&gt;1.2,IF((M8/L8-1.2)*0.1+1.2&gt;1.3,1.3,(M8/L8-1.2)*0.1+1.2),M8/L8))))</f>
        <v>1.1620502200362413</v>
      </c>
      <c r="O8" s="5">
        <v>20</v>
      </c>
      <c r="P8" s="5" t="s">
        <v>389</v>
      </c>
      <c r="Q8" s="5" t="s">
        <v>389</v>
      </c>
      <c r="R8" s="5" t="s">
        <v>389</v>
      </c>
      <c r="S8" s="5"/>
      <c r="T8" s="5" t="s">
        <v>389</v>
      </c>
      <c r="U8" s="5" t="s">
        <v>389</v>
      </c>
      <c r="V8" s="5" t="s">
        <v>389</v>
      </c>
      <c r="W8" s="5"/>
      <c r="X8" s="5" t="s">
        <v>400</v>
      </c>
      <c r="Y8" s="5" t="s">
        <v>400</v>
      </c>
      <c r="Z8" s="5" t="s">
        <v>400</v>
      </c>
      <c r="AA8" s="5"/>
      <c r="AB8" s="31">
        <f t="shared" ref="AB8:AB15" si="5">(D8*E8+F8*G8+J8*K8+N8*O8)/(E8+G8+K8+O8)</f>
        <v>1.0507674456946323</v>
      </c>
      <c r="AC8" s="32">
        <v>511988</v>
      </c>
      <c r="AD8" s="24">
        <f t="shared" ref="AD8:AD54" si="6">AC8/11*9</f>
        <v>418899.27272727276</v>
      </c>
      <c r="AE8" s="24">
        <f t="shared" ref="AE8:AE54" si="7">ROUND(AB8*AD8,1)</f>
        <v>440165.7</v>
      </c>
      <c r="AF8" s="24">
        <f t="shared" ref="AF8:AF54" si="8">AE8-AD8</f>
        <v>21266.427272727247</v>
      </c>
      <c r="AG8" s="24">
        <v>39439</v>
      </c>
      <c r="AH8" s="24">
        <v>39158.1</v>
      </c>
      <c r="AI8" s="24">
        <v>39848.800000000003</v>
      </c>
      <c r="AJ8" s="24">
        <v>39017</v>
      </c>
      <c r="AK8" s="24">
        <v>43777</v>
      </c>
      <c r="AL8" s="24">
        <v>74137.399999999994</v>
      </c>
      <c r="AM8" s="24">
        <v>53464.1</v>
      </c>
      <c r="AN8" s="24">
        <v>45311.3</v>
      </c>
      <c r="AO8" s="24">
        <v>429.5</v>
      </c>
      <c r="AP8" s="24">
        <f t="shared" ref="AP8:AP15" si="9">ROUND(AE8-SUM(AG8:AO8),1)</f>
        <v>65583.5</v>
      </c>
      <c r="AQ8" s="46"/>
      <c r="AR8" s="24">
        <f t="shared" ref="AR8:AR54" si="10">IF(OR(AP8&lt;0,AQ8="+"),0,AP8)</f>
        <v>65583.5</v>
      </c>
      <c r="AS8" s="24"/>
      <c r="AT8" s="24">
        <f t="shared" ref="AT8:AT54" si="11">ROUND(AR8-AS8,1)</f>
        <v>65583.5</v>
      </c>
      <c r="AU8" s="24">
        <v>46937</v>
      </c>
      <c r="AV8" s="24">
        <f t="shared" ref="AV8:AV54" si="12">ROUND(AT8-AU8,1)</f>
        <v>18646.5</v>
      </c>
      <c r="AW8" s="41"/>
      <c r="AX8" s="41"/>
      <c r="AY8" s="41"/>
      <c r="BA8" s="1"/>
      <c r="BB8" s="1"/>
      <c r="BC8" s="1"/>
    </row>
    <row r="9" spans="1:55" s="2" customFormat="1" ht="17.100000000000001" customHeight="1">
      <c r="A9" s="11" t="s">
        <v>6</v>
      </c>
      <c r="B9" s="24">
        <v>892430.6</v>
      </c>
      <c r="C9" s="24">
        <v>930248.96539999999</v>
      </c>
      <c r="D9" s="4">
        <f t="shared" si="2"/>
        <v>1.0423768138385214</v>
      </c>
      <c r="E9" s="10">
        <v>20</v>
      </c>
      <c r="F9" s="5">
        <v>1</v>
      </c>
      <c r="G9" s="5">
        <v>15</v>
      </c>
      <c r="H9" s="24">
        <v>77978.600000000006</v>
      </c>
      <c r="I9" s="24">
        <v>78529.200000000012</v>
      </c>
      <c r="J9" s="4">
        <f t="shared" si="3"/>
        <v>1.0070609115834346</v>
      </c>
      <c r="K9" s="5">
        <v>15</v>
      </c>
      <c r="L9" s="75">
        <v>11589</v>
      </c>
      <c r="M9" s="75">
        <v>12387</v>
      </c>
      <c r="N9" s="4">
        <f t="shared" si="4"/>
        <v>1.0688584002070929</v>
      </c>
      <c r="O9" s="5">
        <v>20</v>
      </c>
      <c r="P9" s="5" t="s">
        <v>389</v>
      </c>
      <c r="Q9" s="5" t="s">
        <v>389</v>
      </c>
      <c r="R9" s="5" t="s">
        <v>389</v>
      </c>
      <c r="S9" s="5"/>
      <c r="T9" s="5" t="s">
        <v>389</v>
      </c>
      <c r="U9" s="5" t="s">
        <v>389</v>
      </c>
      <c r="V9" s="5" t="s">
        <v>389</v>
      </c>
      <c r="W9" s="5"/>
      <c r="X9" s="5" t="s">
        <v>400</v>
      </c>
      <c r="Y9" s="5" t="s">
        <v>400</v>
      </c>
      <c r="Z9" s="5" t="s">
        <v>400</v>
      </c>
      <c r="AA9" s="5"/>
      <c r="AB9" s="31">
        <f t="shared" si="5"/>
        <v>1.033294542209483</v>
      </c>
      <c r="AC9" s="32">
        <v>246745</v>
      </c>
      <c r="AD9" s="24">
        <f t="shared" si="6"/>
        <v>201882.27272727274</v>
      </c>
      <c r="AE9" s="24">
        <f t="shared" si="7"/>
        <v>208603.9</v>
      </c>
      <c r="AF9" s="24">
        <f t="shared" si="8"/>
        <v>6721.627272727259</v>
      </c>
      <c r="AG9" s="24">
        <v>23370.6</v>
      </c>
      <c r="AH9" s="24">
        <v>19198.3</v>
      </c>
      <c r="AI9" s="24">
        <v>25377.9</v>
      </c>
      <c r="AJ9" s="24">
        <v>24794.2</v>
      </c>
      <c r="AK9" s="24">
        <v>22270.9</v>
      </c>
      <c r="AL9" s="24">
        <v>22728.5</v>
      </c>
      <c r="AM9" s="24">
        <v>27919.5</v>
      </c>
      <c r="AN9" s="24">
        <v>21978.6</v>
      </c>
      <c r="AO9" s="24">
        <v>234.1</v>
      </c>
      <c r="AP9" s="24">
        <f t="shared" si="9"/>
        <v>20731.3</v>
      </c>
      <c r="AQ9" s="46"/>
      <c r="AR9" s="24">
        <f t="shared" si="10"/>
        <v>20731.3</v>
      </c>
      <c r="AS9" s="24"/>
      <c r="AT9" s="24">
        <f t="shared" si="11"/>
        <v>20731.3</v>
      </c>
      <c r="AU9" s="24">
        <v>17859.400000000001</v>
      </c>
      <c r="AV9" s="24">
        <f t="shared" si="12"/>
        <v>2871.9</v>
      </c>
      <c r="AW9" s="41"/>
      <c r="AX9" s="41"/>
      <c r="AY9" s="41"/>
      <c r="BA9" s="1"/>
      <c r="BB9" s="1"/>
      <c r="BC9" s="1"/>
    </row>
    <row r="10" spans="1:55" s="2" customFormat="1" ht="17.100000000000001" customHeight="1">
      <c r="A10" s="11" t="s">
        <v>7</v>
      </c>
      <c r="B10" s="24">
        <v>861591.2</v>
      </c>
      <c r="C10" s="24">
        <v>824484.5727299999</v>
      </c>
      <c r="D10" s="4">
        <f t="shared" si="2"/>
        <v>0.95693244398271471</v>
      </c>
      <c r="E10" s="10">
        <v>20</v>
      </c>
      <c r="F10" s="5">
        <v>1</v>
      </c>
      <c r="G10" s="5">
        <v>15</v>
      </c>
      <c r="H10" s="24">
        <v>55696.1</v>
      </c>
      <c r="I10" s="24">
        <v>51678.6</v>
      </c>
      <c r="J10" s="4">
        <f t="shared" si="3"/>
        <v>0.92786748084695336</v>
      </c>
      <c r="K10" s="5">
        <v>15</v>
      </c>
      <c r="L10" s="75">
        <v>9271</v>
      </c>
      <c r="M10" s="75">
        <v>8762</v>
      </c>
      <c r="N10" s="4">
        <f t="shared" si="4"/>
        <v>0.94509761622262967</v>
      </c>
      <c r="O10" s="5">
        <v>20</v>
      </c>
      <c r="P10" s="5" t="s">
        <v>389</v>
      </c>
      <c r="Q10" s="5" t="s">
        <v>389</v>
      </c>
      <c r="R10" s="5" t="s">
        <v>389</v>
      </c>
      <c r="S10" s="5"/>
      <c r="T10" s="5" t="s">
        <v>389</v>
      </c>
      <c r="U10" s="5" t="s">
        <v>389</v>
      </c>
      <c r="V10" s="5" t="s">
        <v>389</v>
      </c>
      <c r="W10" s="5"/>
      <c r="X10" s="5" t="s">
        <v>400</v>
      </c>
      <c r="Y10" s="5" t="s">
        <v>400</v>
      </c>
      <c r="Z10" s="5" t="s">
        <v>400</v>
      </c>
      <c r="AA10" s="5"/>
      <c r="AB10" s="31">
        <f t="shared" si="5"/>
        <v>0.95655162024015983</v>
      </c>
      <c r="AC10" s="32">
        <v>72773</v>
      </c>
      <c r="AD10" s="24">
        <f t="shared" si="6"/>
        <v>59541.545454545456</v>
      </c>
      <c r="AE10" s="24">
        <f t="shared" si="7"/>
        <v>56954.6</v>
      </c>
      <c r="AF10" s="24">
        <f t="shared" si="8"/>
        <v>-2586.9454545454573</v>
      </c>
      <c r="AG10" s="24">
        <v>6899.5</v>
      </c>
      <c r="AH10" s="24">
        <v>6078.7</v>
      </c>
      <c r="AI10" s="24">
        <v>6441.2</v>
      </c>
      <c r="AJ10" s="24">
        <v>6886.3</v>
      </c>
      <c r="AK10" s="24">
        <v>6089.8</v>
      </c>
      <c r="AL10" s="24">
        <v>7592.3</v>
      </c>
      <c r="AM10" s="24">
        <v>3386.2</v>
      </c>
      <c r="AN10" s="24">
        <v>6284.3</v>
      </c>
      <c r="AO10" s="24"/>
      <c r="AP10" s="24">
        <f t="shared" si="9"/>
        <v>7296.3</v>
      </c>
      <c r="AQ10" s="46"/>
      <c r="AR10" s="24">
        <f t="shared" si="10"/>
        <v>7296.3</v>
      </c>
      <c r="AS10" s="24"/>
      <c r="AT10" s="24">
        <f t="shared" si="11"/>
        <v>7296.3</v>
      </c>
      <c r="AU10" s="24">
        <v>7569.1</v>
      </c>
      <c r="AV10" s="24">
        <f t="shared" si="12"/>
        <v>-272.8</v>
      </c>
      <c r="AW10" s="41"/>
      <c r="AX10" s="41"/>
      <c r="AY10" s="41"/>
      <c r="BA10" s="1"/>
      <c r="BB10" s="1"/>
      <c r="BC10" s="1"/>
    </row>
    <row r="11" spans="1:55" s="2" customFormat="1" ht="17.100000000000001" customHeight="1">
      <c r="A11" s="11" t="s">
        <v>8</v>
      </c>
      <c r="B11" s="24">
        <v>303961.59999999998</v>
      </c>
      <c r="C11" s="24">
        <v>284666.81475999998</v>
      </c>
      <c r="D11" s="4">
        <f t="shared" si="2"/>
        <v>0.93652229347391247</v>
      </c>
      <c r="E11" s="10">
        <v>20</v>
      </c>
      <c r="F11" s="5">
        <v>1</v>
      </c>
      <c r="G11" s="5">
        <v>15</v>
      </c>
      <c r="H11" s="24">
        <v>20158.599999999999</v>
      </c>
      <c r="I11" s="24">
        <v>22555.9</v>
      </c>
      <c r="J11" s="4">
        <f t="shared" si="3"/>
        <v>1.1189219489448674</v>
      </c>
      <c r="K11" s="5">
        <v>15</v>
      </c>
      <c r="L11" s="75">
        <v>9271</v>
      </c>
      <c r="M11" s="75">
        <v>10355</v>
      </c>
      <c r="N11" s="4">
        <f t="shared" si="4"/>
        <v>1.1169237406967965</v>
      </c>
      <c r="O11" s="5">
        <v>20</v>
      </c>
      <c r="P11" s="5" t="s">
        <v>389</v>
      </c>
      <c r="Q11" s="5" t="s">
        <v>389</v>
      </c>
      <c r="R11" s="5" t="s">
        <v>389</v>
      </c>
      <c r="S11" s="5"/>
      <c r="T11" s="5" t="s">
        <v>389</v>
      </c>
      <c r="U11" s="5" t="s">
        <v>389</v>
      </c>
      <c r="V11" s="5" t="s">
        <v>389</v>
      </c>
      <c r="W11" s="5"/>
      <c r="X11" s="5" t="s">
        <v>400</v>
      </c>
      <c r="Y11" s="5" t="s">
        <v>400</v>
      </c>
      <c r="Z11" s="5" t="s">
        <v>400</v>
      </c>
      <c r="AA11" s="5"/>
      <c r="AB11" s="31">
        <f t="shared" si="5"/>
        <v>1.0407535702512456</v>
      </c>
      <c r="AC11" s="32">
        <v>127160</v>
      </c>
      <c r="AD11" s="24">
        <f t="shared" si="6"/>
        <v>104040</v>
      </c>
      <c r="AE11" s="24">
        <f t="shared" si="7"/>
        <v>108280</v>
      </c>
      <c r="AF11" s="24">
        <f t="shared" si="8"/>
        <v>4240</v>
      </c>
      <c r="AG11" s="24">
        <v>11846.3</v>
      </c>
      <c r="AH11" s="24">
        <v>12178.6</v>
      </c>
      <c r="AI11" s="24">
        <v>14339.2</v>
      </c>
      <c r="AJ11" s="24">
        <v>10540.1</v>
      </c>
      <c r="AK11" s="24">
        <v>12971.6</v>
      </c>
      <c r="AL11" s="24">
        <v>8329.5</v>
      </c>
      <c r="AM11" s="24">
        <v>3854.4</v>
      </c>
      <c r="AN11" s="24">
        <v>8260.2000000000007</v>
      </c>
      <c r="AO11" s="24"/>
      <c r="AP11" s="24">
        <f t="shared" si="9"/>
        <v>25960.1</v>
      </c>
      <c r="AQ11" s="46"/>
      <c r="AR11" s="24">
        <f t="shared" si="10"/>
        <v>25960.1</v>
      </c>
      <c r="AS11" s="24"/>
      <c r="AT11" s="24">
        <f t="shared" si="11"/>
        <v>25960.1</v>
      </c>
      <c r="AU11" s="24">
        <v>22790.2</v>
      </c>
      <c r="AV11" s="24">
        <f t="shared" si="12"/>
        <v>3169.9</v>
      </c>
      <c r="AW11" s="41"/>
      <c r="AX11" s="41"/>
      <c r="AY11" s="41"/>
      <c r="BA11" s="1"/>
      <c r="BB11" s="1"/>
      <c r="BC11" s="1"/>
    </row>
    <row r="12" spans="1:55" s="2" customFormat="1" ht="17.100000000000001" customHeight="1">
      <c r="A12" s="11" t="s">
        <v>9</v>
      </c>
      <c r="B12" s="24">
        <v>304604.2</v>
      </c>
      <c r="C12" s="24">
        <v>305210.63472000003</v>
      </c>
      <c r="D12" s="4">
        <f t="shared" si="2"/>
        <v>1.0019908941505076</v>
      </c>
      <c r="E12" s="10">
        <v>20</v>
      </c>
      <c r="F12" s="5">
        <v>1</v>
      </c>
      <c r="G12" s="5">
        <v>15</v>
      </c>
      <c r="H12" s="24">
        <v>23317.5</v>
      </c>
      <c r="I12" s="24">
        <v>24786.9</v>
      </c>
      <c r="J12" s="4">
        <f t="shared" si="3"/>
        <v>1.0630170472820843</v>
      </c>
      <c r="K12" s="5">
        <v>15</v>
      </c>
      <c r="L12" s="75">
        <v>9271</v>
      </c>
      <c r="M12" s="75">
        <v>10608</v>
      </c>
      <c r="N12" s="4">
        <f t="shared" si="4"/>
        <v>1.144213137741344</v>
      </c>
      <c r="O12" s="5">
        <v>20</v>
      </c>
      <c r="P12" s="5" t="s">
        <v>389</v>
      </c>
      <c r="Q12" s="5" t="s">
        <v>389</v>
      </c>
      <c r="R12" s="5" t="s">
        <v>389</v>
      </c>
      <c r="S12" s="5"/>
      <c r="T12" s="5" t="s">
        <v>389</v>
      </c>
      <c r="U12" s="5" t="s">
        <v>389</v>
      </c>
      <c r="V12" s="5" t="s">
        <v>389</v>
      </c>
      <c r="W12" s="5"/>
      <c r="X12" s="5" t="s">
        <v>400</v>
      </c>
      <c r="Y12" s="5" t="s">
        <v>400</v>
      </c>
      <c r="Z12" s="5" t="s">
        <v>400</v>
      </c>
      <c r="AA12" s="5"/>
      <c r="AB12" s="31">
        <f t="shared" si="5"/>
        <v>1.0552762335295471</v>
      </c>
      <c r="AC12" s="32">
        <v>56893</v>
      </c>
      <c r="AD12" s="24">
        <f t="shared" si="6"/>
        <v>46548.818181818184</v>
      </c>
      <c r="AE12" s="24">
        <f t="shared" si="7"/>
        <v>49121.9</v>
      </c>
      <c r="AF12" s="24">
        <f t="shared" si="8"/>
        <v>2573.0818181818177</v>
      </c>
      <c r="AG12" s="24">
        <v>5213.5</v>
      </c>
      <c r="AH12" s="24">
        <v>5635.6</v>
      </c>
      <c r="AI12" s="24">
        <v>6132.4</v>
      </c>
      <c r="AJ12" s="24">
        <v>5274.4</v>
      </c>
      <c r="AK12" s="24">
        <v>5263.7</v>
      </c>
      <c r="AL12" s="24">
        <v>4280.8</v>
      </c>
      <c r="AM12" s="24">
        <v>6213.4</v>
      </c>
      <c r="AN12" s="24">
        <v>5122.2</v>
      </c>
      <c r="AO12" s="24"/>
      <c r="AP12" s="24">
        <f t="shared" si="9"/>
        <v>5985.9</v>
      </c>
      <c r="AQ12" s="46"/>
      <c r="AR12" s="24">
        <f t="shared" si="10"/>
        <v>5985.9</v>
      </c>
      <c r="AS12" s="24"/>
      <c r="AT12" s="24">
        <f t="shared" si="11"/>
        <v>5985.9</v>
      </c>
      <c r="AU12" s="24">
        <v>4329.8999999999996</v>
      </c>
      <c r="AV12" s="24">
        <f t="shared" si="12"/>
        <v>1656</v>
      </c>
      <c r="AW12" s="41"/>
      <c r="AX12" s="41"/>
      <c r="AY12" s="41"/>
      <c r="BA12" s="1"/>
      <c r="BB12" s="1"/>
      <c r="BC12" s="1"/>
    </row>
    <row r="13" spans="1:55" s="2" customFormat="1" ht="17.100000000000001" customHeight="1">
      <c r="A13" s="11" t="s">
        <v>10</v>
      </c>
      <c r="B13" s="24">
        <v>276033.8</v>
      </c>
      <c r="C13" s="24">
        <v>237940.87882000001</v>
      </c>
      <c r="D13" s="4">
        <f t="shared" si="2"/>
        <v>0.86199906975160301</v>
      </c>
      <c r="E13" s="10">
        <v>20</v>
      </c>
      <c r="F13" s="5">
        <v>1</v>
      </c>
      <c r="G13" s="5">
        <v>15</v>
      </c>
      <c r="H13" s="24">
        <v>19146.099999999999</v>
      </c>
      <c r="I13" s="24">
        <v>23282.1</v>
      </c>
      <c r="J13" s="4">
        <f t="shared" si="3"/>
        <v>1.2016023106533444</v>
      </c>
      <c r="K13" s="5">
        <v>15</v>
      </c>
      <c r="L13" s="75">
        <v>9271</v>
      </c>
      <c r="M13" s="75">
        <v>4829</v>
      </c>
      <c r="N13" s="4">
        <f t="shared" si="4"/>
        <v>0.52087153489375471</v>
      </c>
      <c r="O13" s="5">
        <v>20</v>
      </c>
      <c r="P13" s="5" t="s">
        <v>389</v>
      </c>
      <c r="Q13" s="5" t="s">
        <v>389</v>
      </c>
      <c r="R13" s="5" t="s">
        <v>389</v>
      </c>
      <c r="S13" s="5"/>
      <c r="T13" s="5" t="s">
        <v>389</v>
      </c>
      <c r="U13" s="5" t="s">
        <v>389</v>
      </c>
      <c r="V13" s="5" t="s">
        <v>389</v>
      </c>
      <c r="W13" s="5"/>
      <c r="X13" s="5" t="s">
        <v>400</v>
      </c>
      <c r="Y13" s="5" t="s">
        <v>400</v>
      </c>
      <c r="Z13" s="5" t="s">
        <v>400</v>
      </c>
      <c r="AA13" s="5"/>
      <c r="AB13" s="31">
        <f t="shared" si="5"/>
        <v>0.86687781075296166</v>
      </c>
      <c r="AC13" s="32">
        <v>113791</v>
      </c>
      <c r="AD13" s="24">
        <f t="shared" si="6"/>
        <v>93101.727272727279</v>
      </c>
      <c r="AE13" s="24">
        <f t="shared" si="7"/>
        <v>80707.8</v>
      </c>
      <c r="AF13" s="24">
        <f t="shared" si="8"/>
        <v>-12393.927272727276</v>
      </c>
      <c r="AG13" s="24">
        <v>9706.4</v>
      </c>
      <c r="AH13" s="24">
        <v>10003.4</v>
      </c>
      <c r="AI13" s="24">
        <v>10064</v>
      </c>
      <c r="AJ13" s="24">
        <v>10069.4</v>
      </c>
      <c r="AK13" s="24">
        <v>9428.4</v>
      </c>
      <c r="AL13" s="24">
        <v>13833.3</v>
      </c>
      <c r="AM13" s="24">
        <v>0</v>
      </c>
      <c r="AN13" s="24">
        <v>9246.2999999999993</v>
      </c>
      <c r="AO13" s="24"/>
      <c r="AP13" s="24">
        <f t="shared" si="9"/>
        <v>8356.6</v>
      </c>
      <c r="AQ13" s="46"/>
      <c r="AR13" s="24">
        <f t="shared" si="10"/>
        <v>8356.6</v>
      </c>
      <c r="AS13" s="24"/>
      <c r="AT13" s="24">
        <f t="shared" si="11"/>
        <v>8356.6</v>
      </c>
      <c r="AU13" s="24">
        <v>21242.1</v>
      </c>
      <c r="AV13" s="24">
        <f t="shared" si="12"/>
        <v>-12885.5</v>
      </c>
      <c r="AW13" s="41"/>
      <c r="AX13" s="41"/>
      <c r="AY13" s="41"/>
      <c r="BA13" s="1"/>
      <c r="BB13" s="1"/>
      <c r="BC13" s="1"/>
    </row>
    <row r="14" spans="1:55" s="2" customFormat="1" ht="17.100000000000001" customHeight="1">
      <c r="A14" s="36" t="s">
        <v>11</v>
      </c>
      <c r="B14" s="24">
        <v>81448.2</v>
      </c>
      <c r="C14" s="24">
        <v>80479.587429999985</v>
      </c>
      <c r="D14" s="4">
        <f t="shared" si="2"/>
        <v>0.98810762460066626</v>
      </c>
      <c r="E14" s="10">
        <v>20</v>
      </c>
      <c r="F14" s="5">
        <v>1</v>
      </c>
      <c r="G14" s="5">
        <v>15</v>
      </c>
      <c r="H14" s="24">
        <v>8476.6</v>
      </c>
      <c r="I14" s="24">
        <v>8704.7000000000007</v>
      </c>
      <c r="J14" s="4">
        <f t="shared" si="3"/>
        <v>1.026909374041479</v>
      </c>
      <c r="K14" s="5">
        <v>15</v>
      </c>
      <c r="L14" s="75">
        <v>6953</v>
      </c>
      <c r="M14" s="75">
        <v>7193</v>
      </c>
      <c r="N14" s="4">
        <f t="shared" si="4"/>
        <v>1.0345174744714511</v>
      </c>
      <c r="O14" s="5">
        <v>20</v>
      </c>
      <c r="P14" s="5" t="s">
        <v>389</v>
      </c>
      <c r="Q14" s="5" t="s">
        <v>389</v>
      </c>
      <c r="R14" s="5" t="s">
        <v>389</v>
      </c>
      <c r="S14" s="5"/>
      <c r="T14" s="5" t="s">
        <v>389</v>
      </c>
      <c r="U14" s="5" t="s">
        <v>389</v>
      </c>
      <c r="V14" s="5" t="s">
        <v>389</v>
      </c>
      <c r="W14" s="5"/>
      <c r="X14" s="5" t="s">
        <v>400</v>
      </c>
      <c r="Y14" s="5" t="s">
        <v>400</v>
      </c>
      <c r="Z14" s="5" t="s">
        <v>400</v>
      </c>
      <c r="AA14" s="5"/>
      <c r="AB14" s="31">
        <f t="shared" si="5"/>
        <v>1.012230608458065</v>
      </c>
      <c r="AC14" s="24">
        <v>107257.2</v>
      </c>
      <c r="AD14" s="24">
        <f t="shared" si="6"/>
        <v>87755.8909090909</v>
      </c>
      <c r="AE14" s="24">
        <f t="shared" si="7"/>
        <v>88829.2</v>
      </c>
      <c r="AF14" s="24">
        <f t="shared" si="8"/>
        <v>1073.309090909097</v>
      </c>
      <c r="AG14" s="24">
        <v>7746.1</v>
      </c>
      <c r="AH14" s="24">
        <v>7539.6</v>
      </c>
      <c r="AI14" s="24">
        <v>7991.1</v>
      </c>
      <c r="AJ14" s="24">
        <v>7282.8</v>
      </c>
      <c r="AK14" s="24">
        <v>7671.1</v>
      </c>
      <c r="AL14" s="24">
        <v>9952.2000000000007</v>
      </c>
      <c r="AM14" s="24">
        <v>6691.9</v>
      </c>
      <c r="AN14" s="24">
        <v>6477.6</v>
      </c>
      <c r="AO14" s="24"/>
      <c r="AP14" s="24">
        <f t="shared" si="9"/>
        <v>27476.799999999999</v>
      </c>
      <c r="AQ14" s="46"/>
      <c r="AR14" s="24">
        <f t="shared" si="10"/>
        <v>27476.799999999999</v>
      </c>
      <c r="AS14" s="24"/>
      <c r="AT14" s="24">
        <f t="shared" si="11"/>
        <v>27476.799999999999</v>
      </c>
      <c r="AU14" s="24">
        <v>23882.1</v>
      </c>
      <c r="AV14" s="24">
        <f t="shared" si="12"/>
        <v>3594.7</v>
      </c>
      <c r="AW14" s="41"/>
      <c r="AX14" s="41"/>
      <c r="AY14" s="41"/>
      <c r="BA14" s="1"/>
      <c r="BB14" s="1"/>
      <c r="BC14" s="1"/>
    </row>
    <row r="15" spans="1:55" s="2" customFormat="1" ht="17.100000000000001" customHeight="1">
      <c r="A15" s="11" t="s">
        <v>12</v>
      </c>
      <c r="B15" s="24">
        <v>248454.6</v>
      </c>
      <c r="C15" s="24">
        <v>229425.68861999997</v>
      </c>
      <c r="D15" s="4">
        <f t="shared" si="2"/>
        <v>0.92341091136972298</v>
      </c>
      <c r="E15" s="10">
        <v>20</v>
      </c>
      <c r="F15" s="5">
        <v>1</v>
      </c>
      <c r="G15" s="5">
        <v>15</v>
      </c>
      <c r="H15" s="24">
        <v>23593.599999999999</v>
      </c>
      <c r="I15" s="24">
        <v>26993</v>
      </c>
      <c r="J15" s="4">
        <f t="shared" si="3"/>
        <v>1.1440814458158146</v>
      </c>
      <c r="K15" s="5">
        <v>15</v>
      </c>
      <c r="L15" s="75">
        <v>9271</v>
      </c>
      <c r="M15" s="75">
        <v>4009</v>
      </c>
      <c r="N15" s="4">
        <f t="shared" si="4"/>
        <v>0.43242368676518173</v>
      </c>
      <c r="O15" s="5">
        <v>20</v>
      </c>
      <c r="P15" s="5" t="s">
        <v>389</v>
      </c>
      <c r="Q15" s="5" t="s">
        <v>389</v>
      </c>
      <c r="R15" s="5" t="s">
        <v>389</v>
      </c>
      <c r="S15" s="5"/>
      <c r="T15" s="5" t="s">
        <v>389</v>
      </c>
      <c r="U15" s="5" t="s">
        <v>389</v>
      </c>
      <c r="V15" s="5" t="s">
        <v>389</v>
      </c>
      <c r="W15" s="5"/>
      <c r="X15" s="5" t="s">
        <v>400</v>
      </c>
      <c r="Y15" s="5" t="s">
        <v>400</v>
      </c>
      <c r="Z15" s="5" t="s">
        <v>400</v>
      </c>
      <c r="AA15" s="5"/>
      <c r="AB15" s="31">
        <f t="shared" si="5"/>
        <v>0.84682733785621866</v>
      </c>
      <c r="AC15" s="32">
        <v>125498</v>
      </c>
      <c r="AD15" s="24">
        <f t="shared" si="6"/>
        <v>102680.18181818181</v>
      </c>
      <c r="AE15" s="24">
        <f t="shared" si="7"/>
        <v>86952.4</v>
      </c>
      <c r="AF15" s="24">
        <f t="shared" si="8"/>
        <v>-15727.781818181815</v>
      </c>
      <c r="AG15" s="24">
        <v>11603.6</v>
      </c>
      <c r="AH15" s="24">
        <v>12326.3</v>
      </c>
      <c r="AI15" s="24">
        <v>11430.5</v>
      </c>
      <c r="AJ15" s="24">
        <v>11029</v>
      </c>
      <c r="AK15" s="24">
        <v>11421.8</v>
      </c>
      <c r="AL15" s="24">
        <v>12724.7</v>
      </c>
      <c r="AM15" s="24">
        <v>0</v>
      </c>
      <c r="AN15" s="24">
        <v>10122.200000000001</v>
      </c>
      <c r="AO15" s="24"/>
      <c r="AP15" s="24">
        <f t="shared" si="9"/>
        <v>6294.3</v>
      </c>
      <c r="AQ15" s="46"/>
      <c r="AR15" s="24">
        <f t="shared" si="10"/>
        <v>6294.3</v>
      </c>
      <c r="AS15" s="24"/>
      <c r="AT15" s="24">
        <f t="shared" si="11"/>
        <v>6294.3</v>
      </c>
      <c r="AU15" s="24">
        <v>23314.7</v>
      </c>
      <c r="AV15" s="24">
        <f t="shared" si="12"/>
        <v>-17020.400000000001</v>
      </c>
      <c r="AW15" s="41"/>
      <c r="AX15" s="41"/>
      <c r="AY15" s="41"/>
      <c r="BA15" s="1"/>
      <c r="BB15" s="1"/>
      <c r="BC15" s="1"/>
    </row>
    <row r="16" spans="1:55" s="2" customFormat="1" ht="17.100000000000001" customHeight="1">
      <c r="A16" s="11" t="s">
        <v>13</v>
      </c>
      <c r="B16" s="24">
        <v>148625.20000000001</v>
      </c>
      <c r="C16" s="24">
        <v>137128.45718999999</v>
      </c>
      <c r="D16" s="4">
        <f t="shared" si="2"/>
        <v>0.92264607341150739</v>
      </c>
      <c r="E16" s="10">
        <v>20</v>
      </c>
      <c r="F16" s="5">
        <v>1</v>
      </c>
      <c r="G16" s="5">
        <v>15</v>
      </c>
      <c r="H16" s="24">
        <v>9523.2000000000007</v>
      </c>
      <c r="I16" s="24">
        <v>11406.4</v>
      </c>
      <c r="J16" s="4">
        <f t="shared" si="3"/>
        <v>1.1977486559139783</v>
      </c>
      <c r="K16" s="5">
        <v>15</v>
      </c>
      <c r="L16" s="75">
        <v>6953</v>
      </c>
      <c r="M16" s="75">
        <v>7422</v>
      </c>
      <c r="N16" s="4">
        <f t="shared" si="4"/>
        <v>1.0674528980296274</v>
      </c>
      <c r="O16" s="5">
        <v>20</v>
      </c>
      <c r="P16" s="5" t="s">
        <v>389</v>
      </c>
      <c r="Q16" s="5" t="s">
        <v>389</v>
      </c>
      <c r="R16" s="5" t="s">
        <v>389</v>
      </c>
      <c r="S16" s="5"/>
      <c r="T16" s="5" t="s">
        <v>389</v>
      </c>
      <c r="U16" s="5" t="s">
        <v>389</v>
      </c>
      <c r="V16" s="5" t="s">
        <v>389</v>
      </c>
      <c r="W16" s="5"/>
      <c r="X16" s="5" t="s">
        <v>400</v>
      </c>
      <c r="Y16" s="5" t="s">
        <v>400</v>
      </c>
      <c r="Z16" s="5" t="s">
        <v>400</v>
      </c>
      <c r="AA16" s="5"/>
      <c r="AB16" s="31">
        <f>(D16*E16+F16*G16+J16*K16+N16*O16)/(E16+G16+K16+O16)</f>
        <v>1.0395458466790339</v>
      </c>
      <c r="AC16" s="32">
        <v>59241</v>
      </c>
      <c r="AD16" s="24">
        <f t="shared" si="6"/>
        <v>48469.909090909096</v>
      </c>
      <c r="AE16" s="24">
        <f t="shared" si="7"/>
        <v>50386.7</v>
      </c>
      <c r="AF16" s="24">
        <f t="shared" si="8"/>
        <v>1916.7909090909016</v>
      </c>
      <c r="AG16" s="24">
        <v>4744.8</v>
      </c>
      <c r="AH16" s="24">
        <v>5877.5</v>
      </c>
      <c r="AI16" s="24">
        <v>5449.6</v>
      </c>
      <c r="AJ16" s="24">
        <v>5924</v>
      </c>
      <c r="AK16" s="24">
        <v>6030.6</v>
      </c>
      <c r="AL16" s="24">
        <v>3950.7</v>
      </c>
      <c r="AM16" s="24">
        <v>3119.4</v>
      </c>
      <c r="AN16" s="24">
        <v>5047.5</v>
      </c>
      <c r="AO16" s="24"/>
      <c r="AP16" s="24">
        <f>ROUND(AE16-SUM(AG16:AO16),1)</f>
        <v>10242.6</v>
      </c>
      <c r="AQ16" s="46"/>
      <c r="AR16" s="24">
        <f t="shared" si="10"/>
        <v>10242.6</v>
      </c>
      <c r="AS16" s="24"/>
      <c r="AT16" s="24">
        <f t="shared" si="11"/>
        <v>10242.6</v>
      </c>
      <c r="AU16" s="24">
        <v>9701.5</v>
      </c>
      <c r="AV16" s="24">
        <f>ROUND(AT16-AU16,1)</f>
        <v>541.1</v>
      </c>
      <c r="AW16" s="41"/>
      <c r="AX16" s="41"/>
      <c r="AY16" s="41"/>
      <c r="BA16" s="1"/>
      <c r="BB16" s="1"/>
      <c r="BC16" s="1"/>
    </row>
    <row r="17" spans="1:57" s="2" customFormat="1" ht="17.100000000000001" customHeight="1">
      <c r="A17" s="25" t="s">
        <v>365</v>
      </c>
      <c r="B17" s="26">
        <f>SUM(B18:B26)</f>
        <v>381325.5</v>
      </c>
      <c r="C17" s="26">
        <f>SUM(C18:C26)</f>
        <v>283916.83045000001</v>
      </c>
      <c r="D17" s="6">
        <f>IF(C17/B17&gt;1.2,IF((C17/B17-1.2)*0.1+1.2&gt;1.3,1.3,(C17/B17-1.2)*0.1+1.2),C17/B17)</f>
        <v>0.74455243735338972</v>
      </c>
      <c r="E17" s="26"/>
      <c r="F17" s="26"/>
      <c r="G17" s="26"/>
      <c r="H17" s="26"/>
      <c r="I17" s="26"/>
      <c r="J17" s="6">
        <f>J6</f>
        <v>1.0073321219839853</v>
      </c>
      <c r="K17" s="26"/>
      <c r="L17" s="26">
        <f>SUM(L18:L26)</f>
        <v>11588</v>
      </c>
      <c r="M17" s="26">
        <f>SUM(M18:M26)</f>
        <v>16649</v>
      </c>
      <c r="N17" s="6">
        <f>IF(M17/L17&gt;1.2,IF((M17/L17-1.2)*0.1+1.2&gt;1.3,1.3,(M17/L17-1.2)*0.1+1.2),M17/L17)</f>
        <v>1.223674490852606</v>
      </c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19">
        <f t="shared" ref="AC17:AV17" si="13">SUM(AC18:AC26)</f>
        <v>13905</v>
      </c>
      <c r="AD17" s="23">
        <f t="shared" si="13"/>
        <v>11376.818181818182</v>
      </c>
      <c r="AE17" s="23">
        <f t="shared" si="13"/>
        <v>11079.900000000001</v>
      </c>
      <c r="AF17" s="23">
        <f t="shared" si="13"/>
        <v>-296.91818181818144</v>
      </c>
      <c r="AG17" s="23">
        <f t="shared" si="13"/>
        <v>930.5</v>
      </c>
      <c r="AH17" s="23">
        <f t="shared" si="13"/>
        <v>1178.9000000000001</v>
      </c>
      <c r="AI17" s="23">
        <f t="shared" si="13"/>
        <v>302.09999999999997</v>
      </c>
      <c r="AJ17" s="23">
        <f t="shared" si="13"/>
        <v>199.5</v>
      </c>
      <c r="AK17" s="23">
        <f t="shared" si="13"/>
        <v>1483.3000000000002</v>
      </c>
      <c r="AL17" s="23">
        <f t="shared" si="13"/>
        <v>2204.6000000000004</v>
      </c>
      <c r="AM17" s="23">
        <f t="shared" si="13"/>
        <v>1473.4</v>
      </c>
      <c r="AN17" s="23">
        <f t="shared" si="13"/>
        <v>1014.4</v>
      </c>
      <c r="AO17" s="23">
        <f t="shared" si="13"/>
        <v>624.19999999999993</v>
      </c>
      <c r="AP17" s="23">
        <f t="shared" si="13"/>
        <v>1669</v>
      </c>
      <c r="AQ17" s="45"/>
      <c r="AR17" s="23">
        <f t="shared" si="13"/>
        <v>1669</v>
      </c>
      <c r="AS17" s="23">
        <f t="shared" si="13"/>
        <v>0</v>
      </c>
      <c r="AT17" s="23">
        <f t="shared" si="13"/>
        <v>1669</v>
      </c>
      <c r="AU17" s="23">
        <f t="shared" si="13"/>
        <v>868.99999999999989</v>
      </c>
      <c r="AV17" s="23">
        <f t="shared" si="13"/>
        <v>800</v>
      </c>
      <c r="AW17" s="41"/>
      <c r="BC17" s="1"/>
    </row>
    <row r="18" spans="1:57" s="2" customFormat="1" ht="17.100000000000001" customHeight="1">
      <c r="A18" s="11" t="s">
        <v>366</v>
      </c>
      <c r="B18" s="24">
        <v>32339.9</v>
      </c>
      <c r="C18" s="24">
        <v>26005.17454</v>
      </c>
      <c r="D18" s="4">
        <f t="shared" si="2"/>
        <v>0.80412043760184782</v>
      </c>
      <c r="E18" s="5">
        <v>20</v>
      </c>
      <c r="F18" s="5">
        <f>F$7</f>
        <v>1</v>
      </c>
      <c r="G18" s="5">
        <v>15</v>
      </c>
      <c r="H18" s="5"/>
      <c r="I18" s="5"/>
      <c r="J18" s="4">
        <f>J$7</f>
        <v>0.98779236457453501</v>
      </c>
      <c r="K18" s="5">
        <v>15</v>
      </c>
      <c r="L18" s="75">
        <v>884</v>
      </c>
      <c r="M18" s="75">
        <v>2539</v>
      </c>
      <c r="N18" s="4">
        <f t="shared" si="4"/>
        <v>1.3</v>
      </c>
      <c r="O18" s="5">
        <v>20</v>
      </c>
      <c r="P18" s="5" t="s">
        <v>389</v>
      </c>
      <c r="Q18" s="5" t="s">
        <v>389</v>
      </c>
      <c r="R18" s="5" t="s">
        <v>389</v>
      </c>
      <c r="S18" s="5"/>
      <c r="T18" s="5" t="s">
        <v>389</v>
      </c>
      <c r="U18" s="5" t="s">
        <v>389</v>
      </c>
      <c r="V18" s="5" t="s">
        <v>389</v>
      </c>
      <c r="W18" s="5"/>
      <c r="X18" s="5" t="s">
        <v>400</v>
      </c>
      <c r="Y18" s="5" t="s">
        <v>400</v>
      </c>
      <c r="Z18" s="5" t="s">
        <v>400</v>
      </c>
      <c r="AA18" s="5"/>
      <c r="AB18" s="31">
        <f>(D18*E18+F18*G18+J18*K18+N18*O18)/(E18+G18+K18+O18)</f>
        <v>1.0271327745807854</v>
      </c>
      <c r="AC18" s="32">
        <v>0</v>
      </c>
      <c r="AD18" s="24">
        <f t="shared" si="6"/>
        <v>0</v>
      </c>
      <c r="AE18" s="24">
        <f t="shared" si="7"/>
        <v>0</v>
      </c>
      <c r="AF18" s="24">
        <f t="shared" si="8"/>
        <v>0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24">
        <v>0</v>
      </c>
      <c r="AM18" s="24">
        <v>0</v>
      </c>
      <c r="AN18" s="24">
        <v>0</v>
      </c>
      <c r="AO18" s="24"/>
      <c r="AP18" s="24">
        <f t="shared" ref="AP18:AP26" si="14">ROUND(AE18-SUM(AG18:AO18),1)</f>
        <v>0</v>
      </c>
      <c r="AQ18" s="46"/>
      <c r="AR18" s="24">
        <f t="shared" si="10"/>
        <v>0</v>
      </c>
      <c r="AS18" s="24"/>
      <c r="AT18" s="24">
        <f t="shared" si="11"/>
        <v>0</v>
      </c>
      <c r="AU18" s="24">
        <v>0</v>
      </c>
      <c r="AV18" s="24">
        <f t="shared" si="12"/>
        <v>0</v>
      </c>
      <c r="AW18" s="41"/>
      <c r="AX18" s="41"/>
      <c r="AY18" s="41"/>
      <c r="AZ18" s="1"/>
      <c r="BC18" s="1"/>
    </row>
    <row r="19" spans="1:57" s="2" customFormat="1" ht="17.100000000000001" customHeight="1">
      <c r="A19" s="36" t="s">
        <v>367</v>
      </c>
      <c r="B19" s="24">
        <v>56221.3</v>
      </c>
      <c r="C19" s="24">
        <v>57086.053319999999</v>
      </c>
      <c r="D19" s="4">
        <f t="shared" si="2"/>
        <v>1.015381240206114</v>
      </c>
      <c r="E19" s="5">
        <v>20</v>
      </c>
      <c r="F19" s="5">
        <f t="shared" ref="F19:F25" si="15">F$7</f>
        <v>1</v>
      </c>
      <c r="G19" s="5">
        <v>15</v>
      </c>
      <c r="H19" s="5"/>
      <c r="I19" s="5"/>
      <c r="J19" s="4">
        <f t="shared" ref="J19:J25" si="16">J$7</f>
        <v>0.98779236457453501</v>
      </c>
      <c r="K19" s="5">
        <v>15</v>
      </c>
      <c r="L19" s="75">
        <v>2904</v>
      </c>
      <c r="M19" s="75">
        <v>3024</v>
      </c>
      <c r="N19" s="4">
        <f t="shared" si="4"/>
        <v>1.0413223140495869</v>
      </c>
      <c r="O19" s="5">
        <v>20</v>
      </c>
      <c r="P19" s="5" t="s">
        <v>389</v>
      </c>
      <c r="Q19" s="5" t="s">
        <v>389</v>
      </c>
      <c r="R19" s="5" t="s">
        <v>389</v>
      </c>
      <c r="S19" s="5"/>
      <c r="T19" s="5" t="s">
        <v>389</v>
      </c>
      <c r="U19" s="5" t="s">
        <v>389</v>
      </c>
      <c r="V19" s="5" t="s">
        <v>389</v>
      </c>
      <c r="W19" s="5"/>
      <c r="X19" s="5" t="s">
        <v>400</v>
      </c>
      <c r="Y19" s="5" t="s">
        <v>400</v>
      </c>
      <c r="Z19" s="5" t="s">
        <v>400</v>
      </c>
      <c r="AA19" s="5"/>
      <c r="AB19" s="31">
        <f t="shared" ref="AB19:AB26" si="17">(D19*E19+F19*G19+J19*K19+N19*O19)/(E19+G19+K19+O19)</f>
        <v>1.0135850936247437</v>
      </c>
      <c r="AC19" s="32">
        <v>3654</v>
      </c>
      <c r="AD19" s="24">
        <f t="shared" si="6"/>
        <v>2989.6363636363635</v>
      </c>
      <c r="AE19" s="24">
        <f t="shared" si="7"/>
        <v>3030.3</v>
      </c>
      <c r="AF19" s="24">
        <f t="shared" si="8"/>
        <v>40.66363636363667</v>
      </c>
      <c r="AG19" s="24">
        <v>326.39999999999998</v>
      </c>
      <c r="AH19" s="24">
        <v>326.60000000000002</v>
      </c>
      <c r="AI19" s="24">
        <v>284.7</v>
      </c>
      <c r="AJ19" s="24">
        <v>0</v>
      </c>
      <c r="AK19" s="24">
        <v>369.6</v>
      </c>
      <c r="AL19" s="24">
        <v>425.9</v>
      </c>
      <c r="AM19" s="24">
        <v>420.8</v>
      </c>
      <c r="AN19" s="24">
        <v>371.2</v>
      </c>
      <c r="AO19" s="24">
        <v>338.29999999999995</v>
      </c>
      <c r="AP19" s="24">
        <f t="shared" si="14"/>
        <v>166.8</v>
      </c>
      <c r="AQ19" s="46"/>
      <c r="AR19" s="24">
        <f t="shared" si="10"/>
        <v>166.8</v>
      </c>
      <c r="AS19" s="24"/>
      <c r="AT19" s="24">
        <f t="shared" si="11"/>
        <v>166.8</v>
      </c>
      <c r="AU19" s="24">
        <v>133.6</v>
      </c>
      <c r="AV19" s="24">
        <f t="shared" si="12"/>
        <v>33.200000000000003</v>
      </c>
      <c r="AW19" s="41"/>
      <c r="AX19" s="41"/>
      <c r="AY19" s="41"/>
      <c r="AZ19" s="1"/>
      <c r="BC19" s="1"/>
    </row>
    <row r="20" spans="1:57" s="2" customFormat="1" ht="17.100000000000001" customHeight="1">
      <c r="A20" s="36" t="s">
        <v>368</v>
      </c>
      <c r="B20" s="24">
        <v>18966.599999999999</v>
      </c>
      <c r="C20" s="24">
        <v>20212.383260000002</v>
      </c>
      <c r="D20" s="4">
        <f t="shared" si="2"/>
        <v>1.065683003806692</v>
      </c>
      <c r="E20" s="5">
        <v>20</v>
      </c>
      <c r="F20" s="5">
        <f t="shared" si="15"/>
        <v>1</v>
      </c>
      <c r="G20" s="5">
        <v>15</v>
      </c>
      <c r="H20" s="5"/>
      <c r="I20" s="5"/>
      <c r="J20" s="4">
        <f t="shared" si="16"/>
        <v>0.98779236457453501</v>
      </c>
      <c r="K20" s="5">
        <v>15</v>
      </c>
      <c r="L20" s="75">
        <v>2789</v>
      </c>
      <c r="M20" s="75">
        <v>3275</v>
      </c>
      <c r="N20" s="4">
        <f t="shared" si="4"/>
        <v>1.1742560057368232</v>
      </c>
      <c r="O20" s="5">
        <v>20</v>
      </c>
      <c r="P20" s="5" t="s">
        <v>389</v>
      </c>
      <c r="Q20" s="5" t="s">
        <v>389</v>
      </c>
      <c r="R20" s="5" t="s">
        <v>389</v>
      </c>
      <c r="S20" s="5"/>
      <c r="T20" s="5" t="s">
        <v>389</v>
      </c>
      <c r="U20" s="5" t="s">
        <v>389</v>
      </c>
      <c r="V20" s="5" t="s">
        <v>389</v>
      </c>
      <c r="W20" s="5"/>
      <c r="X20" s="5" t="s">
        <v>400</v>
      </c>
      <c r="Y20" s="5" t="s">
        <v>400</v>
      </c>
      <c r="Z20" s="5" t="s">
        <v>400</v>
      </c>
      <c r="AA20" s="5"/>
      <c r="AB20" s="31">
        <f t="shared" si="17"/>
        <v>1.0659380808498333</v>
      </c>
      <c r="AC20" s="32">
        <v>998</v>
      </c>
      <c r="AD20" s="24">
        <f t="shared" si="6"/>
        <v>816.54545454545462</v>
      </c>
      <c r="AE20" s="24">
        <f t="shared" si="7"/>
        <v>870.4</v>
      </c>
      <c r="AF20" s="24">
        <f t="shared" si="8"/>
        <v>53.854545454545359</v>
      </c>
      <c r="AG20" s="24">
        <v>111.8</v>
      </c>
      <c r="AH20" s="24">
        <v>110</v>
      </c>
      <c r="AI20" s="24">
        <v>0</v>
      </c>
      <c r="AJ20" s="24">
        <v>157.19999999999999</v>
      </c>
      <c r="AK20" s="24">
        <v>104.6</v>
      </c>
      <c r="AL20" s="24">
        <v>97.3</v>
      </c>
      <c r="AM20" s="24">
        <v>77.900000000000006</v>
      </c>
      <c r="AN20" s="24">
        <v>80.2</v>
      </c>
      <c r="AO20" s="24"/>
      <c r="AP20" s="24">
        <f t="shared" si="14"/>
        <v>131.4</v>
      </c>
      <c r="AQ20" s="46"/>
      <c r="AR20" s="24">
        <f t="shared" si="10"/>
        <v>131.4</v>
      </c>
      <c r="AS20" s="24"/>
      <c r="AT20" s="24">
        <f t="shared" si="11"/>
        <v>131.4</v>
      </c>
      <c r="AU20" s="24">
        <v>96</v>
      </c>
      <c r="AV20" s="24">
        <f t="shared" si="12"/>
        <v>35.4</v>
      </c>
      <c r="AW20" s="41"/>
      <c r="AX20" s="41"/>
      <c r="AY20" s="41"/>
      <c r="AZ20" s="1"/>
      <c r="BC20" s="1"/>
    </row>
    <row r="21" spans="1:57" s="2" customFormat="1" ht="17.100000000000001" customHeight="1">
      <c r="A21" s="36" t="s">
        <v>369</v>
      </c>
      <c r="B21" s="24">
        <v>27015.3</v>
      </c>
      <c r="C21" s="24">
        <v>24688.717579999997</v>
      </c>
      <c r="D21" s="4">
        <f t="shared" si="2"/>
        <v>0.91387908259393746</v>
      </c>
      <c r="E21" s="5">
        <v>20</v>
      </c>
      <c r="F21" s="5">
        <f t="shared" si="15"/>
        <v>1</v>
      </c>
      <c r="G21" s="5">
        <v>15</v>
      </c>
      <c r="H21" s="5"/>
      <c r="I21" s="5"/>
      <c r="J21" s="4">
        <f t="shared" si="16"/>
        <v>0.98779236457453501</v>
      </c>
      <c r="K21" s="5">
        <v>15</v>
      </c>
      <c r="L21" s="75">
        <v>1110</v>
      </c>
      <c r="M21" s="75">
        <v>1192</v>
      </c>
      <c r="N21" s="4">
        <f t="shared" si="4"/>
        <v>1.0738738738738738</v>
      </c>
      <c r="O21" s="5">
        <v>20</v>
      </c>
      <c r="P21" s="5" t="s">
        <v>389</v>
      </c>
      <c r="Q21" s="5" t="s">
        <v>389</v>
      </c>
      <c r="R21" s="5" t="s">
        <v>389</v>
      </c>
      <c r="S21" s="5"/>
      <c r="T21" s="5" t="s">
        <v>389</v>
      </c>
      <c r="U21" s="5" t="s">
        <v>389</v>
      </c>
      <c r="V21" s="5" t="s">
        <v>389</v>
      </c>
      <c r="W21" s="5"/>
      <c r="X21" s="5" t="s">
        <v>400</v>
      </c>
      <c r="Y21" s="5" t="s">
        <v>400</v>
      </c>
      <c r="Z21" s="5" t="s">
        <v>400</v>
      </c>
      <c r="AA21" s="5"/>
      <c r="AB21" s="31">
        <f t="shared" si="17"/>
        <v>0.99388492282820362</v>
      </c>
      <c r="AC21" s="32">
        <v>348</v>
      </c>
      <c r="AD21" s="24">
        <f t="shared" si="6"/>
        <v>284.72727272727275</v>
      </c>
      <c r="AE21" s="24">
        <f t="shared" si="7"/>
        <v>283</v>
      </c>
      <c r="AF21" s="24">
        <f t="shared" si="8"/>
        <v>-1.7272727272727479</v>
      </c>
      <c r="AG21" s="24">
        <v>29.9</v>
      </c>
      <c r="AH21" s="24">
        <v>38.4</v>
      </c>
      <c r="AI21" s="24">
        <v>17.399999999999999</v>
      </c>
      <c r="AJ21" s="24">
        <v>0</v>
      </c>
      <c r="AK21" s="24">
        <v>15</v>
      </c>
      <c r="AL21" s="24">
        <v>26.2</v>
      </c>
      <c r="AM21" s="24">
        <v>37.200000000000003</v>
      </c>
      <c r="AN21" s="24">
        <v>31.7</v>
      </c>
      <c r="AO21" s="24">
        <v>50.500000000000007</v>
      </c>
      <c r="AP21" s="24">
        <f t="shared" si="14"/>
        <v>36.700000000000003</v>
      </c>
      <c r="AQ21" s="46"/>
      <c r="AR21" s="24">
        <f t="shared" si="10"/>
        <v>36.700000000000003</v>
      </c>
      <c r="AS21" s="24"/>
      <c r="AT21" s="24">
        <f t="shared" si="11"/>
        <v>36.700000000000003</v>
      </c>
      <c r="AU21" s="24">
        <v>27.6</v>
      </c>
      <c r="AV21" s="24">
        <f t="shared" si="12"/>
        <v>9.1</v>
      </c>
      <c r="AW21" s="41"/>
      <c r="AX21" s="41"/>
      <c r="AY21" s="41"/>
      <c r="AZ21" s="1"/>
      <c r="BC21" s="1"/>
    </row>
    <row r="22" spans="1:57" s="2" customFormat="1" ht="17.100000000000001" customHeight="1">
      <c r="A22" s="36" t="s">
        <v>370</v>
      </c>
      <c r="B22" s="24">
        <v>55991.9</v>
      </c>
      <c r="C22" s="24">
        <v>22815.243420000003</v>
      </c>
      <c r="D22" s="4">
        <f t="shared" si="2"/>
        <v>0.40747399927489514</v>
      </c>
      <c r="E22" s="5">
        <v>20</v>
      </c>
      <c r="F22" s="5">
        <f>F$7</f>
        <v>1</v>
      </c>
      <c r="G22" s="5">
        <v>15</v>
      </c>
      <c r="H22" s="5"/>
      <c r="I22" s="5"/>
      <c r="J22" s="4">
        <f t="shared" si="16"/>
        <v>0.98779236457453501</v>
      </c>
      <c r="K22" s="5">
        <v>15</v>
      </c>
      <c r="L22" s="75">
        <v>265</v>
      </c>
      <c r="M22" s="75">
        <v>318</v>
      </c>
      <c r="N22" s="4">
        <f t="shared" si="4"/>
        <v>1.2</v>
      </c>
      <c r="O22" s="5">
        <v>20</v>
      </c>
      <c r="P22" s="5" t="s">
        <v>389</v>
      </c>
      <c r="Q22" s="5" t="s">
        <v>389</v>
      </c>
      <c r="R22" s="5" t="s">
        <v>389</v>
      </c>
      <c r="S22" s="5"/>
      <c r="T22" s="5" t="s">
        <v>389</v>
      </c>
      <c r="U22" s="5" t="s">
        <v>389</v>
      </c>
      <c r="V22" s="5" t="s">
        <v>389</v>
      </c>
      <c r="W22" s="5"/>
      <c r="X22" s="5" t="s">
        <v>400</v>
      </c>
      <c r="Y22" s="5" t="s">
        <v>400</v>
      </c>
      <c r="Z22" s="5" t="s">
        <v>400</v>
      </c>
      <c r="AA22" s="5"/>
      <c r="AB22" s="31">
        <f t="shared" si="17"/>
        <v>0.8852337922016561</v>
      </c>
      <c r="AC22" s="32">
        <v>0</v>
      </c>
      <c r="AD22" s="24">
        <f t="shared" si="6"/>
        <v>0</v>
      </c>
      <c r="AE22" s="24">
        <f t="shared" si="7"/>
        <v>0</v>
      </c>
      <c r="AF22" s="24">
        <f t="shared" si="8"/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/>
      <c r="AP22" s="24">
        <f t="shared" si="14"/>
        <v>0</v>
      </c>
      <c r="AQ22" s="46"/>
      <c r="AR22" s="24">
        <f t="shared" si="10"/>
        <v>0</v>
      </c>
      <c r="AS22" s="24"/>
      <c r="AT22" s="24">
        <f t="shared" si="11"/>
        <v>0</v>
      </c>
      <c r="AU22" s="24">
        <v>0</v>
      </c>
      <c r="AV22" s="24">
        <f t="shared" si="12"/>
        <v>0</v>
      </c>
      <c r="AW22" s="41"/>
      <c r="AX22" s="41"/>
      <c r="AY22" s="41"/>
      <c r="AZ22" s="1"/>
      <c r="BC22" s="1"/>
    </row>
    <row r="23" spans="1:57" s="2" customFormat="1" ht="17.100000000000001" customHeight="1">
      <c r="A23" s="36" t="s">
        <v>371</v>
      </c>
      <c r="B23" s="24">
        <v>45381.5</v>
      </c>
      <c r="C23" s="24">
        <v>40734.2451</v>
      </c>
      <c r="D23" s="4">
        <f t="shared" si="2"/>
        <v>0.89759582869671561</v>
      </c>
      <c r="E23" s="5">
        <v>20</v>
      </c>
      <c r="F23" s="5">
        <f t="shared" si="15"/>
        <v>1</v>
      </c>
      <c r="G23" s="5">
        <v>15</v>
      </c>
      <c r="H23" s="5"/>
      <c r="I23" s="5"/>
      <c r="J23" s="4">
        <f t="shared" si="16"/>
        <v>0.98779236457453501</v>
      </c>
      <c r="K23" s="5">
        <v>15</v>
      </c>
      <c r="L23" s="75">
        <v>958</v>
      </c>
      <c r="M23" s="75">
        <v>1358</v>
      </c>
      <c r="N23" s="4">
        <f t="shared" si="4"/>
        <v>1.2217536534446765</v>
      </c>
      <c r="O23" s="5">
        <v>20</v>
      </c>
      <c r="P23" s="5" t="s">
        <v>389</v>
      </c>
      <c r="Q23" s="5" t="s">
        <v>389</v>
      </c>
      <c r="R23" s="5" t="s">
        <v>389</v>
      </c>
      <c r="S23" s="5"/>
      <c r="T23" s="5" t="s">
        <v>389</v>
      </c>
      <c r="U23" s="5" t="s">
        <v>389</v>
      </c>
      <c r="V23" s="5" t="s">
        <v>389</v>
      </c>
      <c r="W23" s="5"/>
      <c r="X23" s="5" t="s">
        <v>400</v>
      </c>
      <c r="Y23" s="5" t="s">
        <v>400</v>
      </c>
      <c r="Z23" s="5" t="s">
        <v>400</v>
      </c>
      <c r="AA23" s="5"/>
      <c r="AB23" s="31">
        <f t="shared" si="17"/>
        <v>1.0314839301635124</v>
      </c>
      <c r="AC23" s="32">
        <v>0</v>
      </c>
      <c r="AD23" s="24">
        <f t="shared" si="6"/>
        <v>0</v>
      </c>
      <c r="AE23" s="24">
        <f t="shared" si="7"/>
        <v>0</v>
      </c>
      <c r="AF23" s="24">
        <f t="shared" si="8"/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/>
      <c r="AP23" s="24">
        <f t="shared" si="14"/>
        <v>0</v>
      </c>
      <c r="AQ23" s="46"/>
      <c r="AR23" s="24">
        <f t="shared" si="10"/>
        <v>0</v>
      </c>
      <c r="AS23" s="24"/>
      <c r="AT23" s="24">
        <f t="shared" si="11"/>
        <v>0</v>
      </c>
      <c r="AU23" s="24">
        <v>0</v>
      </c>
      <c r="AV23" s="24">
        <f t="shared" si="12"/>
        <v>0</v>
      </c>
      <c r="AW23" s="41"/>
      <c r="AX23" s="41"/>
      <c r="AY23" s="41"/>
      <c r="AZ23" s="1"/>
      <c r="BC23" s="1"/>
    </row>
    <row r="24" spans="1:57" s="2" customFormat="1" ht="17.100000000000001" customHeight="1">
      <c r="A24" s="36" t="s">
        <v>372</v>
      </c>
      <c r="B24" s="24">
        <v>72753.899999999994</v>
      </c>
      <c r="C24" s="24">
        <v>45415.26728</v>
      </c>
      <c r="D24" s="4">
        <f t="shared" si="2"/>
        <v>0.62423137838658826</v>
      </c>
      <c r="E24" s="5">
        <v>20</v>
      </c>
      <c r="F24" s="5">
        <f t="shared" si="15"/>
        <v>1</v>
      </c>
      <c r="G24" s="5">
        <v>15</v>
      </c>
      <c r="H24" s="5"/>
      <c r="I24" s="5"/>
      <c r="J24" s="4">
        <f t="shared" si="16"/>
        <v>0.98779236457453501</v>
      </c>
      <c r="K24" s="5">
        <v>15</v>
      </c>
      <c r="L24" s="75">
        <v>1587</v>
      </c>
      <c r="M24" s="75">
        <v>1812</v>
      </c>
      <c r="N24" s="4">
        <f t="shared" si="4"/>
        <v>1.1417769376181475</v>
      </c>
      <c r="O24" s="5">
        <v>20</v>
      </c>
      <c r="P24" s="5" t="s">
        <v>389</v>
      </c>
      <c r="Q24" s="5" t="s">
        <v>389</v>
      </c>
      <c r="R24" s="5" t="s">
        <v>389</v>
      </c>
      <c r="S24" s="5"/>
      <c r="T24" s="5" t="s">
        <v>389</v>
      </c>
      <c r="U24" s="5" t="s">
        <v>389</v>
      </c>
      <c r="V24" s="5" t="s">
        <v>389</v>
      </c>
      <c r="W24" s="5"/>
      <c r="X24" s="5" t="s">
        <v>400</v>
      </c>
      <c r="Y24" s="5" t="s">
        <v>400</v>
      </c>
      <c r="Z24" s="5" t="s">
        <v>400</v>
      </c>
      <c r="AA24" s="5"/>
      <c r="AB24" s="31">
        <f t="shared" si="17"/>
        <v>0.93052931126732485</v>
      </c>
      <c r="AC24" s="32">
        <v>5944</v>
      </c>
      <c r="AD24" s="24">
        <f t="shared" si="6"/>
        <v>4863.272727272727</v>
      </c>
      <c r="AE24" s="24">
        <f t="shared" si="7"/>
        <v>4525.3999999999996</v>
      </c>
      <c r="AF24" s="24">
        <f t="shared" si="8"/>
        <v>-337.87272727272739</v>
      </c>
      <c r="AG24" s="24">
        <v>364.8</v>
      </c>
      <c r="AH24" s="24">
        <v>452.5</v>
      </c>
      <c r="AI24" s="24">
        <v>0</v>
      </c>
      <c r="AJ24" s="24">
        <v>0</v>
      </c>
      <c r="AK24" s="24">
        <v>844.2</v>
      </c>
      <c r="AL24" s="24">
        <v>1099</v>
      </c>
      <c r="AM24" s="24">
        <v>480.3</v>
      </c>
      <c r="AN24" s="24">
        <v>306.3</v>
      </c>
      <c r="AO24" s="24"/>
      <c r="AP24" s="24">
        <f t="shared" si="14"/>
        <v>978.3</v>
      </c>
      <c r="AQ24" s="46"/>
      <c r="AR24" s="24">
        <f t="shared" si="10"/>
        <v>978.3</v>
      </c>
      <c r="AS24" s="24"/>
      <c r="AT24" s="24">
        <f t="shared" si="11"/>
        <v>978.3</v>
      </c>
      <c r="AU24" s="24">
        <v>567.4</v>
      </c>
      <c r="AV24" s="24">
        <f t="shared" si="12"/>
        <v>410.9</v>
      </c>
      <c r="AW24" s="41"/>
      <c r="AX24" s="41"/>
      <c r="AY24" s="41"/>
      <c r="AZ24" s="1"/>
      <c r="BC24" s="1"/>
    </row>
    <row r="25" spans="1:57" s="2" customFormat="1" ht="17.100000000000001" customHeight="1">
      <c r="A25" s="11" t="s">
        <v>374</v>
      </c>
      <c r="B25" s="24">
        <v>17869.099999999999</v>
      </c>
      <c r="C25" s="24">
        <v>12209.316199999999</v>
      </c>
      <c r="D25" s="4">
        <f t="shared" si="2"/>
        <v>0.68326419349603507</v>
      </c>
      <c r="E25" s="5">
        <v>20</v>
      </c>
      <c r="F25" s="5">
        <f t="shared" si="15"/>
        <v>1</v>
      </c>
      <c r="G25" s="5">
        <v>15</v>
      </c>
      <c r="H25" s="5"/>
      <c r="I25" s="5"/>
      <c r="J25" s="4">
        <f t="shared" si="16"/>
        <v>0.98779236457453501</v>
      </c>
      <c r="K25" s="5">
        <v>15</v>
      </c>
      <c r="L25" s="75">
        <v>310</v>
      </c>
      <c r="M25" s="75">
        <v>533</v>
      </c>
      <c r="N25" s="4">
        <f t="shared" si="4"/>
        <v>1.2519354838709678</v>
      </c>
      <c r="O25" s="5">
        <v>20</v>
      </c>
      <c r="P25" s="5" t="s">
        <v>389</v>
      </c>
      <c r="Q25" s="5" t="s">
        <v>389</v>
      </c>
      <c r="R25" s="5" t="s">
        <v>389</v>
      </c>
      <c r="S25" s="5"/>
      <c r="T25" s="5" t="s">
        <v>389</v>
      </c>
      <c r="U25" s="5" t="s">
        <v>389</v>
      </c>
      <c r="V25" s="5" t="s">
        <v>389</v>
      </c>
      <c r="W25" s="5"/>
      <c r="X25" s="5" t="s">
        <v>400</v>
      </c>
      <c r="Y25" s="5" t="s">
        <v>400</v>
      </c>
      <c r="Z25" s="5" t="s">
        <v>400</v>
      </c>
      <c r="AA25" s="5"/>
      <c r="AB25" s="31">
        <f t="shared" si="17"/>
        <v>0.97886970022797271</v>
      </c>
      <c r="AC25" s="32">
        <v>0</v>
      </c>
      <c r="AD25" s="24">
        <f t="shared" si="6"/>
        <v>0</v>
      </c>
      <c r="AE25" s="24">
        <f t="shared" si="7"/>
        <v>0</v>
      </c>
      <c r="AF25" s="24">
        <f t="shared" si="8"/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/>
      <c r="AP25" s="24">
        <f t="shared" si="14"/>
        <v>0</v>
      </c>
      <c r="AQ25" s="46"/>
      <c r="AR25" s="24">
        <f t="shared" si="10"/>
        <v>0</v>
      </c>
      <c r="AS25" s="24"/>
      <c r="AT25" s="24">
        <f t="shared" si="11"/>
        <v>0</v>
      </c>
      <c r="AU25" s="24">
        <v>0</v>
      </c>
      <c r="AV25" s="24">
        <f t="shared" si="12"/>
        <v>0</v>
      </c>
      <c r="AW25" s="41"/>
      <c r="AX25" s="41"/>
      <c r="AY25" s="41"/>
      <c r="AZ25" s="1"/>
      <c r="BC25" s="1"/>
    </row>
    <row r="26" spans="1:57" s="2" customFormat="1" ht="17.100000000000001" customHeight="1">
      <c r="A26" s="11" t="s">
        <v>373</v>
      </c>
      <c r="B26" s="24">
        <v>54786</v>
      </c>
      <c r="C26" s="24">
        <v>34750.429750000003</v>
      </c>
      <c r="D26" s="4">
        <f t="shared" si="2"/>
        <v>0.63429397565071377</v>
      </c>
      <c r="E26" s="5">
        <v>20</v>
      </c>
      <c r="F26" s="5">
        <f>F$7</f>
        <v>1</v>
      </c>
      <c r="G26" s="5">
        <v>15</v>
      </c>
      <c r="H26" s="5"/>
      <c r="I26" s="5"/>
      <c r="J26" s="4">
        <f>J$7</f>
        <v>0.98779236457453501</v>
      </c>
      <c r="K26" s="5">
        <v>15</v>
      </c>
      <c r="L26" s="75">
        <v>781</v>
      </c>
      <c r="M26" s="75">
        <v>2598</v>
      </c>
      <c r="N26" s="4">
        <f t="shared" si="4"/>
        <v>1.3</v>
      </c>
      <c r="O26" s="5">
        <v>20</v>
      </c>
      <c r="P26" s="5" t="s">
        <v>389</v>
      </c>
      <c r="Q26" s="5" t="s">
        <v>389</v>
      </c>
      <c r="R26" s="5" t="s">
        <v>389</v>
      </c>
      <c r="S26" s="5"/>
      <c r="T26" s="5" t="s">
        <v>389</v>
      </c>
      <c r="U26" s="5" t="s">
        <v>389</v>
      </c>
      <c r="V26" s="5" t="s">
        <v>389</v>
      </c>
      <c r="W26" s="5"/>
      <c r="X26" s="5" t="s">
        <v>400</v>
      </c>
      <c r="Y26" s="5" t="s">
        <v>400</v>
      </c>
      <c r="Z26" s="5" t="s">
        <v>400</v>
      </c>
      <c r="AA26" s="5"/>
      <c r="AB26" s="31">
        <f t="shared" si="17"/>
        <v>0.97861092830903285</v>
      </c>
      <c r="AC26" s="32">
        <v>2961</v>
      </c>
      <c r="AD26" s="24">
        <f t="shared" si="6"/>
        <v>2422.6363636363635</v>
      </c>
      <c r="AE26" s="24">
        <f t="shared" si="7"/>
        <v>2370.8000000000002</v>
      </c>
      <c r="AF26" s="24">
        <f t="shared" si="8"/>
        <v>-51.83636363636333</v>
      </c>
      <c r="AG26" s="24">
        <v>97.6</v>
      </c>
      <c r="AH26" s="24">
        <v>251.4</v>
      </c>
      <c r="AI26" s="24">
        <v>0</v>
      </c>
      <c r="AJ26" s="24">
        <v>42.3</v>
      </c>
      <c r="AK26" s="24">
        <v>149.9</v>
      </c>
      <c r="AL26" s="24">
        <v>556.20000000000005</v>
      </c>
      <c r="AM26" s="24">
        <v>457.2</v>
      </c>
      <c r="AN26" s="24">
        <v>225</v>
      </c>
      <c r="AO26" s="24">
        <v>235.39999999999998</v>
      </c>
      <c r="AP26" s="24">
        <f t="shared" si="14"/>
        <v>355.8</v>
      </c>
      <c r="AQ26" s="46"/>
      <c r="AR26" s="24">
        <f t="shared" si="10"/>
        <v>355.8</v>
      </c>
      <c r="AS26" s="24"/>
      <c r="AT26" s="24">
        <f t="shared" si="11"/>
        <v>355.8</v>
      </c>
      <c r="AU26" s="24">
        <v>44.4</v>
      </c>
      <c r="AV26" s="24">
        <f t="shared" si="12"/>
        <v>311.39999999999998</v>
      </c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s="2" customFormat="1" ht="16.5" customHeight="1">
      <c r="A27" s="14" t="s">
        <v>16</v>
      </c>
      <c r="B27" s="23">
        <f>SUM(B28:B54)</f>
        <v>4108934.1</v>
      </c>
      <c r="C27" s="23">
        <f>SUM(C28:C54)</f>
        <v>3831039.5869299993</v>
      </c>
      <c r="D27" s="6">
        <f>IF(C27/B27&gt;1.2,IF((C27/B27-1.2)*0.1+1.2&gt;1.3,1.3,(C27/B27-1.2)*0.1+1.2),C27/B27)</f>
        <v>0.93236822341102998</v>
      </c>
      <c r="E27" s="20"/>
      <c r="F27" s="20"/>
      <c r="G27" s="20"/>
      <c r="H27" s="23">
        <f>SUM(H28:H54)</f>
        <v>168879.59999999995</v>
      </c>
      <c r="I27" s="23">
        <f>SUM(I28:I54)</f>
        <v>196277</v>
      </c>
      <c r="J27" s="6">
        <f>IF(I27/H27&gt;1.2,IF((I27/H27-1.2)*0.1+1.2&gt;1.3,1.3,(I27/H27-1.2)*0.1+1.2),I27/H27)</f>
        <v>1.1622303700387735</v>
      </c>
      <c r="K27" s="20"/>
      <c r="L27" s="23">
        <f>SUM(L28:L54)</f>
        <v>61549</v>
      </c>
      <c r="M27" s="23">
        <f>SUM(M28:M54)</f>
        <v>75116</v>
      </c>
      <c r="N27" s="6">
        <f>IF(M27/L27&gt;1.2,IF((M27/L27-1.2)*0.1+1.2&gt;1.3,1.3,(M27/L27-1.2)*0.1+1.2),M27/L27)</f>
        <v>1.2020426002047149</v>
      </c>
      <c r="O27" s="20"/>
      <c r="P27" s="23">
        <f>SUM(P28:P54)</f>
        <v>334410</v>
      </c>
      <c r="Q27" s="23">
        <f>SUM(Q28:Q54)</f>
        <v>342473.53400000004</v>
      </c>
      <c r="R27" s="6">
        <f>IF(Q27/P27&gt;1.2,IF((Q27/P27-1.2)*0.1+1.2&gt;1.3,1.3,(Q27/P27-1.2)*0.1+1.2),Q27/P27)</f>
        <v>1.0241127179211149</v>
      </c>
      <c r="S27" s="20"/>
      <c r="T27" s="23">
        <f>SUM(T28:T54)</f>
        <v>100600</v>
      </c>
      <c r="U27" s="23">
        <f>SUM(U28:U54)</f>
        <v>102832.99799999998</v>
      </c>
      <c r="V27" s="6">
        <f>IF(U27/T27&gt;1.2,IF((U27/T27-1.2)*0.1+1.2&gt;1.3,1.3,(U27/T27-1.2)*0.1+1.2),U27/T27)</f>
        <v>1.0221967992047711</v>
      </c>
      <c r="W27" s="20"/>
      <c r="X27" s="23"/>
      <c r="Y27" s="23"/>
      <c r="Z27" s="6"/>
      <c r="AA27" s="20"/>
      <c r="AB27" s="21"/>
      <c r="AC27" s="19">
        <f>SUM(AC28:AC54)</f>
        <v>916227</v>
      </c>
      <c r="AD27" s="23">
        <f>SUM(AD28:AD54)</f>
        <v>749640.27272727271</v>
      </c>
      <c r="AE27" s="23">
        <f>SUM(AE28:AE54)</f>
        <v>777432.39999999991</v>
      </c>
      <c r="AF27" s="23">
        <f>SUM(AF28:AF54)</f>
        <v>27792.127272727255</v>
      </c>
      <c r="AG27" s="23">
        <f t="shared" ref="AG27:AR27" si="18">SUM(AG28:AG54)</f>
        <v>79390.400000000009</v>
      </c>
      <c r="AH27" s="23">
        <f t="shared" si="18"/>
        <v>82725.7</v>
      </c>
      <c r="AI27" s="23">
        <f t="shared" si="18"/>
        <v>78854.5</v>
      </c>
      <c r="AJ27" s="23">
        <f t="shared" si="18"/>
        <v>81061.499999999985</v>
      </c>
      <c r="AK27" s="23">
        <f t="shared" si="18"/>
        <v>80169.099999999991</v>
      </c>
      <c r="AL27" s="23">
        <f t="shared" si="18"/>
        <v>95132.599999999977</v>
      </c>
      <c r="AM27" s="23">
        <f t="shared" si="18"/>
        <v>87931.099999999977</v>
      </c>
      <c r="AN27" s="23">
        <f t="shared" si="18"/>
        <v>80574.800000000017</v>
      </c>
      <c r="AO27" s="23">
        <f t="shared" si="18"/>
        <v>4410.7</v>
      </c>
      <c r="AP27" s="23">
        <f t="shared" si="18"/>
        <v>107182</v>
      </c>
      <c r="AQ27" s="45"/>
      <c r="AR27" s="23">
        <f t="shared" si="18"/>
        <v>107182</v>
      </c>
      <c r="AS27" s="23">
        <f t="shared" ref="AS27:AV27" si="19">SUM(AS28:AS54)</f>
        <v>0</v>
      </c>
      <c r="AT27" s="23">
        <f t="shared" si="19"/>
        <v>107182</v>
      </c>
      <c r="AU27" s="23">
        <f t="shared" si="19"/>
        <v>78944.2</v>
      </c>
      <c r="AV27" s="23">
        <f t="shared" si="19"/>
        <v>28237.8</v>
      </c>
      <c r="AW27" s="41"/>
      <c r="AX27" s="41"/>
      <c r="AY27" s="41"/>
      <c r="AZ27" s="41"/>
      <c r="BA27" s="41"/>
      <c r="BB27" s="41"/>
      <c r="BC27" s="41"/>
      <c r="BD27" s="41"/>
      <c r="BE27" s="41"/>
    </row>
    <row r="28" spans="1:57" s="2" customFormat="1" ht="17.100000000000001" customHeight="1">
      <c r="A28" s="12" t="s">
        <v>0</v>
      </c>
      <c r="B28" s="24">
        <v>40749.9</v>
      </c>
      <c r="C28" s="24">
        <v>36584.374309999992</v>
      </c>
      <c r="D28" s="4">
        <f t="shared" si="2"/>
        <v>0.89777825982395021</v>
      </c>
      <c r="E28" s="10">
        <v>15</v>
      </c>
      <c r="F28" s="5">
        <v>1</v>
      </c>
      <c r="G28" s="5">
        <v>10</v>
      </c>
      <c r="H28" s="24">
        <v>1847.5</v>
      </c>
      <c r="I28" s="24">
        <v>1883.3</v>
      </c>
      <c r="J28" s="4">
        <f>IF(K28=0,0,IF(H28=0,1,IF(I28&lt;0,0,IF(I28/H28&gt;1.2,IF((I28/H28-1.2)*0.1+1.2&gt;1.3,1.3,(I28/H28-1.2)*0.1+1.2),I28/H28))))</f>
        <v>1.0193775372124492</v>
      </c>
      <c r="K28" s="5">
        <v>10</v>
      </c>
      <c r="L28" s="75">
        <v>1837</v>
      </c>
      <c r="M28" s="75">
        <v>2016</v>
      </c>
      <c r="N28" s="4">
        <f t="shared" si="4"/>
        <v>1.0974414806750137</v>
      </c>
      <c r="O28" s="5">
        <v>15</v>
      </c>
      <c r="P28" s="76">
        <v>11175</v>
      </c>
      <c r="Q28" s="76">
        <v>13211.734</v>
      </c>
      <c r="R28" s="4">
        <f>IF(S28=0,0,IF(P28=0,1,IF(Q28&lt;0,0,IF(Q28/P28&gt;1.2,IF((Q28/P28-1.2)*0.1+1.2&gt;1.3,1.3,(Q28/P28-1.2)*0.1+1.2),Q28/P28))))</f>
        <v>1.1822580760626398</v>
      </c>
      <c r="S28" s="5">
        <v>10</v>
      </c>
      <c r="T28" s="76">
        <v>2965</v>
      </c>
      <c r="U28" s="76">
        <v>3302.9929999999999</v>
      </c>
      <c r="V28" s="4">
        <f>IF(W28=0,0,IF(T28=0,1,IF(U28&lt;0,0,IF(U28/T28&gt;1.2,IF((U28/T28-1.2)*0.1+1.2&gt;1.3,1.3,(U28/T28-1.2)*0.1+1.2),U28/T28))))</f>
        <v>1.1139942664418212</v>
      </c>
      <c r="W28" s="5">
        <v>10</v>
      </c>
      <c r="X28" s="5" t="s">
        <v>400</v>
      </c>
      <c r="Y28" s="5" t="s">
        <v>400</v>
      </c>
      <c r="Z28" s="5" t="s">
        <v>400</v>
      </c>
      <c r="AA28" s="5"/>
      <c r="AB28" s="31">
        <f>(D28*E28+F28*G28+J28*K28+N28*O28+R28*S28+V28*W28)/(E28+G28+K28+O28+S28+W28)</f>
        <v>1.0440656414950511</v>
      </c>
      <c r="AC28" s="32">
        <v>29082</v>
      </c>
      <c r="AD28" s="24">
        <f t="shared" si="6"/>
        <v>23794.36363636364</v>
      </c>
      <c r="AE28" s="24">
        <f t="shared" si="7"/>
        <v>24842.9</v>
      </c>
      <c r="AF28" s="24">
        <f t="shared" si="8"/>
        <v>1048.5363636363618</v>
      </c>
      <c r="AG28" s="24">
        <v>2432.5</v>
      </c>
      <c r="AH28" s="24">
        <v>2572.4</v>
      </c>
      <c r="AI28" s="24">
        <v>2460.6999999999998</v>
      </c>
      <c r="AJ28" s="24">
        <v>2580.8000000000002</v>
      </c>
      <c r="AK28" s="24">
        <v>2013.6</v>
      </c>
      <c r="AL28" s="24">
        <v>3070.3</v>
      </c>
      <c r="AM28" s="24">
        <v>1091.9000000000001</v>
      </c>
      <c r="AN28" s="24">
        <v>2577.9</v>
      </c>
      <c r="AO28" s="24"/>
      <c r="AP28" s="24">
        <f t="shared" ref="AP28:AP54" si="20">ROUND(AE28-SUM(AG28:AO28),1)</f>
        <v>6042.8</v>
      </c>
      <c r="AQ28" s="46"/>
      <c r="AR28" s="24">
        <f t="shared" si="10"/>
        <v>6042.8</v>
      </c>
      <c r="AS28" s="24"/>
      <c r="AT28" s="24">
        <f t="shared" si="11"/>
        <v>6042.8</v>
      </c>
      <c r="AU28" s="24">
        <v>3418.7</v>
      </c>
      <c r="AV28" s="24">
        <f t="shared" si="12"/>
        <v>2624.1</v>
      </c>
      <c r="AW28" s="41"/>
      <c r="AX28" s="41"/>
      <c r="AY28" s="41"/>
      <c r="AZ28" s="41"/>
      <c r="BA28" s="41"/>
      <c r="BB28" s="41"/>
      <c r="BC28" s="41"/>
      <c r="BD28" s="41"/>
      <c r="BE28" s="41"/>
    </row>
    <row r="29" spans="1:57" s="2" customFormat="1" ht="17.100000000000001" customHeight="1">
      <c r="A29" s="12" t="s">
        <v>17</v>
      </c>
      <c r="B29" s="24">
        <v>177298.9</v>
      </c>
      <c r="C29" s="24">
        <v>176798.51277999999</v>
      </c>
      <c r="D29" s="4">
        <f t="shared" si="2"/>
        <v>0.99717771954591927</v>
      </c>
      <c r="E29" s="10">
        <v>15</v>
      </c>
      <c r="F29" s="5">
        <v>1</v>
      </c>
      <c r="G29" s="5">
        <v>10</v>
      </c>
      <c r="H29" s="24">
        <v>9782.5</v>
      </c>
      <c r="I29" s="24">
        <v>12336.6</v>
      </c>
      <c r="J29" s="4">
        <f t="shared" ref="J29:J54" si="21">IF(K29=0,0,IF(H29=0,1,IF(I29&lt;0,0,IF(I29/H29&gt;1.2,IF((I29/H29-1.2)*0.1+1.2&gt;1.3,1.3,(I29/H29-1.2)*0.1+1.2),I29/H29))))</f>
        <v>1.2061088678763097</v>
      </c>
      <c r="K29" s="5">
        <v>10</v>
      </c>
      <c r="L29" s="75">
        <v>2297</v>
      </c>
      <c r="M29" s="75">
        <v>2540</v>
      </c>
      <c r="N29" s="4">
        <f t="shared" si="4"/>
        <v>1.1057901610796692</v>
      </c>
      <c r="O29" s="5">
        <v>15</v>
      </c>
      <c r="P29" s="76">
        <v>15700</v>
      </c>
      <c r="Q29" s="76">
        <v>15465.946</v>
      </c>
      <c r="R29" s="4">
        <f t="shared" ref="R29:R54" si="22">IF(S29=0,0,IF(P29=0,1,IF(Q29&lt;0,0,IF(Q29/P29&gt;1.2,IF((Q29/P29-1.2)*0.1+1.2&gt;1.3,1.3,(Q29/P29-1.2)*0.1+1.2),Q29/P29))))</f>
        <v>0.98509210191082797</v>
      </c>
      <c r="S29" s="5">
        <v>10</v>
      </c>
      <c r="T29" s="76">
        <v>1900</v>
      </c>
      <c r="U29" s="76">
        <v>2013.607</v>
      </c>
      <c r="V29" s="4">
        <f t="shared" ref="V29:V54" si="23">IF(W29=0,0,IF(T29=0,1,IF(U29&lt;0,0,IF(U29/T29&gt;1.2,IF((U29/T29-1.2)*0.1+1.2&gt;1.3,1.3,(U29/T29-1.2)*0.1+1.2),U29/T29))))</f>
        <v>1.0597931578947368</v>
      </c>
      <c r="W29" s="5">
        <v>10</v>
      </c>
      <c r="X29" s="5" t="s">
        <v>400</v>
      </c>
      <c r="Y29" s="5" t="s">
        <v>400</v>
      </c>
      <c r="Z29" s="5" t="s">
        <v>400</v>
      </c>
      <c r="AA29" s="5"/>
      <c r="AB29" s="31">
        <f t="shared" ref="AB29:AB53" si="24">(D29*E29+F29*G29+J29*K29+N29*O29+R29*S29+V29*W29)/(E29+G29+K29+O29+S29+W29)</f>
        <v>1.057920849802894</v>
      </c>
      <c r="AC29" s="32">
        <v>37717</v>
      </c>
      <c r="AD29" s="24">
        <f t="shared" si="6"/>
        <v>30859.36363636364</v>
      </c>
      <c r="AE29" s="24">
        <f t="shared" si="7"/>
        <v>32646.799999999999</v>
      </c>
      <c r="AF29" s="24">
        <f t="shared" si="8"/>
        <v>1787.4363636363596</v>
      </c>
      <c r="AG29" s="24">
        <v>3372</v>
      </c>
      <c r="AH29" s="24">
        <v>3124.2</v>
      </c>
      <c r="AI29" s="24">
        <v>3496.4</v>
      </c>
      <c r="AJ29" s="24">
        <v>3774.5</v>
      </c>
      <c r="AK29" s="24">
        <v>3368.8</v>
      </c>
      <c r="AL29" s="24">
        <v>4151.2</v>
      </c>
      <c r="AM29" s="24">
        <v>4049.8</v>
      </c>
      <c r="AN29" s="24">
        <v>3568.2</v>
      </c>
      <c r="AO29" s="24"/>
      <c r="AP29" s="24">
        <f t="shared" si="20"/>
        <v>3741.7</v>
      </c>
      <c r="AQ29" s="46"/>
      <c r="AR29" s="24">
        <f t="shared" si="10"/>
        <v>3741.7</v>
      </c>
      <c r="AS29" s="24"/>
      <c r="AT29" s="24">
        <f t="shared" si="11"/>
        <v>3741.7</v>
      </c>
      <c r="AU29" s="24">
        <v>3734.2</v>
      </c>
      <c r="AV29" s="24">
        <f t="shared" si="12"/>
        <v>7.5</v>
      </c>
      <c r="AW29" s="41"/>
      <c r="AX29" s="41"/>
      <c r="AY29" s="41"/>
      <c r="AZ29" s="41"/>
      <c r="BA29" s="41"/>
      <c r="BB29" s="41"/>
      <c r="BC29" s="41"/>
      <c r="BD29" s="41"/>
      <c r="BE29" s="41"/>
    </row>
    <row r="30" spans="1:57" s="2" customFormat="1" ht="16.5" customHeight="1">
      <c r="A30" s="12" t="s">
        <v>18</v>
      </c>
      <c r="B30" s="24">
        <v>71871</v>
      </c>
      <c r="C30" s="24">
        <v>63981.70837</v>
      </c>
      <c r="D30" s="4">
        <f t="shared" si="2"/>
        <v>0.89022983359073893</v>
      </c>
      <c r="E30" s="10">
        <v>15</v>
      </c>
      <c r="F30" s="5">
        <v>1</v>
      </c>
      <c r="G30" s="5">
        <v>10</v>
      </c>
      <c r="H30" s="24">
        <v>2883.8</v>
      </c>
      <c r="I30" s="24">
        <v>3946.4</v>
      </c>
      <c r="J30" s="4">
        <f t="shared" si="21"/>
        <v>1.2168472154795755</v>
      </c>
      <c r="K30" s="5">
        <v>10</v>
      </c>
      <c r="L30" s="75">
        <v>2297</v>
      </c>
      <c r="M30" s="75">
        <v>2484</v>
      </c>
      <c r="N30" s="4">
        <f t="shared" si="4"/>
        <v>1.0814105354810624</v>
      </c>
      <c r="O30" s="5">
        <v>15</v>
      </c>
      <c r="P30" s="76">
        <v>12925</v>
      </c>
      <c r="Q30" s="76">
        <v>12378.079</v>
      </c>
      <c r="R30" s="4">
        <f t="shared" si="22"/>
        <v>0.95768502901353958</v>
      </c>
      <c r="S30" s="5">
        <v>10</v>
      </c>
      <c r="T30" s="76">
        <v>2783</v>
      </c>
      <c r="U30" s="76">
        <v>2468.0349999999999</v>
      </c>
      <c r="V30" s="4">
        <f t="shared" si="23"/>
        <v>0.88682536830758174</v>
      </c>
      <c r="W30" s="5">
        <v>10</v>
      </c>
      <c r="X30" s="5" t="s">
        <v>400</v>
      </c>
      <c r="Y30" s="5" t="s">
        <v>400</v>
      </c>
      <c r="Z30" s="5" t="s">
        <v>400</v>
      </c>
      <c r="AA30" s="5"/>
      <c r="AB30" s="31">
        <f t="shared" si="24"/>
        <v>1.0026883094869143</v>
      </c>
      <c r="AC30" s="32">
        <v>26147</v>
      </c>
      <c r="AD30" s="24">
        <f t="shared" si="6"/>
        <v>21393</v>
      </c>
      <c r="AE30" s="24">
        <f t="shared" si="7"/>
        <v>21450.5</v>
      </c>
      <c r="AF30" s="24">
        <f t="shared" si="8"/>
        <v>57.5</v>
      </c>
      <c r="AG30" s="24">
        <v>2632.6</v>
      </c>
      <c r="AH30" s="24">
        <v>2481.1999999999998</v>
      </c>
      <c r="AI30" s="24">
        <v>2236.6</v>
      </c>
      <c r="AJ30" s="24">
        <v>2378.4</v>
      </c>
      <c r="AK30" s="24">
        <v>2272.1</v>
      </c>
      <c r="AL30" s="24">
        <v>3030.3</v>
      </c>
      <c r="AM30" s="24">
        <v>1643.8</v>
      </c>
      <c r="AN30" s="24">
        <v>2191.4</v>
      </c>
      <c r="AO30" s="24"/>
      <c r="AP30" s="24">
        <f t="shared" si="20"/>
        <v>2584.1</v>
      </c>
      <c r="AQ30" s="46"/>
      <c r="AR30" s="24">
        <f t="shared" si="10"/>
        <v>2584.1</v>
      </c>
      <c r="AS30" s="24"/>
      <c r="AT30" s="24">
        <f t="shared" si="11"/>
        <v>2584.1</v>
      </c>
      <c r="AU30" s="24">
        <v>2845.6</v>
      </c>
      <c r="AV30" s="24">
        <f t="shared" si="12"/>
        <v>-261.5</v>
      </c>
      <c r="AW30" s="41"/>
      <c r="AX30" s="41"/>
      <c r="AY30" s="41"/>
      <c r="AZ30" s="41"/>
      <c r="BA30" s="41"/>
      <c r="BB30" s="41"/>
      <c r="BC30" s="41"/>
      <c r="BD30" s="41"/>
      <c r="BE30" s="41"/>
    </row>
    <row r="31" spans="1:57" s="2" customFormat="1" ht="17.100000000000001" customHeight="1">
      <c r="A31" s="12" t="s">
        <v>19</v>
      </c>
      <c r="B31" s="24">
        <v>111644.1</v>
      </c>
      <c r="C31" s="24">
        <v>80557.012029999998</v>
      </c>
      <c r="D31" s="4">
        <f t="shared" si="2"/>
        <v>0.72155189598017266</v>
      </c>
      <c r="E31" s="10">
        <v>15</v>
      </c>
      <c r="F31" s="5">
        <v>1</v>
      </c>
      <c r="G31" s="5">
        <v>10</v>
      </c>
      <c r="H31" s="24">
        <v>3150.2</v>
      </c>
      <c r="I31" s="24">
        <v>3688.1</v>
      </c>
      <c r="J31" s="4">
        <f t="shared" si="21"/>
        <v>1.1707510634245446</v>
      </c>
      <c r="K31" s="5">
        <v>10</v>
      </c>
      <c r="L31" s="75">
        <v>1837</v>
      </c>
      <c r="M31" s="75">
        <v>1752</v>
      </c>
      <c r="N31" s="4">
        <f t="shared" si="4"/>
        <v>0.95372890582471426</v>
      </c>
      <c r="O31" s="5">
        <v>15</v>
      </c>
      <c r="P31" s="76">
        <v>13500</v>
      </c>
      <c r="Q31" s="76">
        <v>13570.894</v>
      </c>
      <c r="R31" s="4">
        <f t="shared" si="22"/>
        <v>1.0052514074074075</v>
      </c>
      <c r="S31" s="5">
        <v>10</v>
      </c>
      <c r="T31" s="76">
        <v>2000</v>
      </c>
      <c r="U31" s="76">
        <v>2659.2719999999999</v>
      </c>
      <c r="V31" s="4">
        <f t="shared" si="23"/>
        <v>1.2129635999999999</v>
      </c>
      <c r="W31" s="5">
        <v>10</v>
      </c>
      <c r="X31" s="5" t="s">
        <v>400</v>
      </c>
      <c r="Y31" s="5" t="s">
        <v>400</v>
      </c>
      <c r="Z31" s="5" t="s">
        <v>400</v>
      </c>
      <c r="AA31" s="5"/>
      <c r="AB31" s="31">
        <f t="shared" si="24"/>
        <v>0.98598389621989746</v>
      </c>
      <c r="AC31" s="32">
        <v>34544</v>
      </c>
      <c r="AD31" s="24">
        <f t="shared" si="6"/>
        <v>28263.272727272728</v>
      </c>
      <c r="AE31" s="24">
        <f t="shared" si="7"/>
        <v>27867.1</v>
      </c>
      <c r="AF31" s="24">
        <f t="shared" si="8"/>
        <v>-396.17272727272939</v>
      </c>
      <c r="AG31" s="24">
        <v>2666.3</v>
      </c>
      <c r="AH31" s="24">
        <v>2361.6</v>
      </c>
      <c r="AI31" s="24">
        <v>2933.7</v>
      </c>
      <c r="AJ31" s="24">
        <v>2334.1</v>
      </c>
      <c r="AK31" s="24">
        <v>2866.2</v>
      </c>
      <c r="AL31" s="24">
        <v>3742.3</v>
      </c>
      <c r="AM31" s="24">
        <v>1548.1</v>
      </c>
      <c r="AN31" s="24">
        <v>2441.8000000000002</v>
      </c>
      <c r="AO31" s="24"/>
      <c r="AP31" s="24">
        <f t="shared" si="20"/>
        <v>6973</v>
      </c>
      <c r="AQ31" s="46"/>
      <c r="AR31" s="24">
        <f t="shared" si="10"/>
        <v>6973</v>
      </c>
      <c r="AS31" s="24"/>
      <c r="AT31" s="24">
        <f t="shared" si="11"/>
        <v>6973</v>
      </c>
      <c r="AU31" s="24">
        <v>2516.6999999999998</v>
      </c>
      <c r="AV31" s="24">
        <f t="shared" si="12"/>
        <v>4456.3</v>
      </c>
      <c r="AW31" s="41"/>
      <c r="AX31" s="41"/>
      <c r="AY31" s="41"/>
      <c r="AZ31" s="41"/>
      <c r="BA31" s="41"/>
      <c r="BB31" s="41"/>
      <c r="BC31" s="41"/>
      <c r="BD31" s="41"/>
      <c r="BE31" s="41"/>
    </row>
    <row r="32" spans="1:57" s="2" customFormat="1" ht="17.100000000000001" customHeight="1">
      <c r="A32" s="12" t="s">
        <v>20</v>
      </c>
      <c r="B32" s="24">
        <v>86393.9</v>
      </c>
      <c r="C32" s="24">
        <v>71494.664730000004</v>
      </c>
      <c r="D32" s="4">
        <f t="shared" si="2"/>
        <v>0.82754297155238976</v>
      </c>
      <c r="E32" s="10">
        <v>15</v>
      </c>
      <c r="F32" s="5">
        <v>1</v>
      </c>
      <c r="G32" s="5">
        <v>10</v>
      </c>
      <c r="H32" s="24">
        <v>2238.1999999999998</v>
      </c>
      <c r="I32" s="24">
        <v>2980.9</v>
      </c>
      <c r="J32" s="4">
        <f t="shared" si="21"/>
        <v>1.2131829148422839</v>
      </c>
      <c r="K32" s="5">
        <v>10</v>
      </c>
      <c r="L32" s="75">
        <v>1837</v>
      </c>
      <c r="M32" s="75">
        <v>1625</v>
      </c>
      <c r="N32" s="4">
        <f t="shared" si="4"/>
        <v>0.88459444746869897</v>
      </c>
      <c r="O32" s="5">
        <v>15</v>
      </c>
      <c r="P32" s="76">
        <v>24722</v>
      </c>
      <c r="Q32" s="76">
        <v>25981.012999999999</v>
      </c>
      <c r="R32" s="4">
        <f t="shared" si="22"/>
        <v>1.0509268263085509</v>
      </c>
      <c r="S32" s="5">
        <v>10</v>
      </c>
      <c r="T32" s="76">
        <v>3178</v>
      </c>
      <c r="U32" s="76">
        <v>3445.212</v>
      </c>
      <c r="V32" s="4">
        <f t="shared" si="23"/>
        <v>1.084081812460667</v>
      </c>
      <c r="W32" s="5">
        <v>10</v>
      </c>
      <c r="X32" s="5" t="s">
        <v>400</v>
      </c>
      <c r="Y32" s="5" t="s">
        <v>400</v>
      </c>
      <c r="Z32" s="5" t="s">
        <v>400</v>
      </c>
      <c r="AA32" s="5"/>
      <c r="AB32" s="31">
        <f t="shared" si="24"/>
        <v>0.9880568117347337</v>
      </c>
      <c r="AC32" s="32">
        <v>42094</v>
      </c>
      <c r="AD32" s="24">
        <f t="shared" si="6"/>
        <v>34440.545454545456</v>
      </c>
      <c r="AE32" s="24">
        <f t="shared" si="7"/>
        <v>34029.199999999997</v>
      </c>
      <c r="AF32" s="24">
        <f t="shared" si="8"/>
        <v>-411.34545454545878</v>
      </c>
      <c r="AG32" s="24">
        <v>3368.7</v>
      </c>
      <c r="AH32" s="24">
        <v>3552.7</v>
      </c>
      <c r="AI32" s="24">
        <v>4398.6000000000004</v>
      </c>
      <c r="AJ32" s="24">
        <v>3272</v>
      </c>
      <c r="AK32" s="24">
        <v>3193.2</v>
      </c>
      <c r="AL32" s="24">
        <v>3820</v>
      </c>
      <c r="AM32" s="24">
        <v>3163.8</v>
      </c>
      <c r="AN32" s="24">
        <v>3065.9</v>
      </c>
      <c r="AO32" s="24">
        <v>229</v>
      </c>
      <c r="AP32" s="24">
        <f t="shared" si="20"/>
        <v>5965.3</v>
      </c>
      <c r="AQ32" s="46"/>
      <c r="AR32" s="24">
        <f t="shared" si="10"/>
        <v>5965.3</v>
      </c>
      <c r="AS32" s="24"/>
      <c r="AT32" s="24">
        <f t="shared" si="11"/>
        <v>5965.3</v>
      </c>
      <c r="AU32" s="24">
        <v>5440.3</v>
      </c>
      <c r="AV32" s="24">
        <f t="shared" si="12"/>
        <v>525</v>
      </c>
      <c r="AW32" s="41"/>
      <c r="AX32" s="41"/>
      <c r="AY32" s="41"/>
      <c r="AZ32" s="41"/>
      <c r="BA32" s="41"/>
      <c r="BB32" s="41"/>
      <c r="BC32" s="41"/>
      <c r="BD32" s="41"/>
      <c r="BE32" s="41"/>
    </row>
    <row r="33" spans="1:57" s="2" customFormat="1" ht="17.100000000000001" customHeight="1">
      <c r="A33" s="12" t="s">
        <v>21</v>
      </c>
      <c r="B33" s="24">
        <v>67945.100000000006</v>
      </c>
      <c r="C33" s="24">
        <v>61626.782500000008</v>
      </c>
      <c r="D33" s="4">
        <f t="shared" si="2"/>
        <v>0.90700848920672728</v>
      </c>
      <c r="E33" s="10">
        <v>15</v>
      </c>
      <c r="F33" s="5">
        <v>1</v>
      </c>
      <c r="G33" s="5">
        <v>10</v>
      </c>
      <c r="H33" s="24">
        <v>3429.5</v>
      </c>
      <c r="I33" s="24">
        <v>4125.8</v>
      </c>
      <c r="J33" s="4">
        <f t="shared" si="21"/>
        <v>1.2003032512027991</v>
      </c>
      <c r="K33" s="5">
        <v>10</v>
      </c>
      <c r="L33" s="75">
        <v>2297</v>
      </c>
      <c r="M33" s="75">
        <v>2348</v>
      </c>
      <c r="N33" s="4">
        <f t="shared" si="4"/>
        <v>1.0222028733130171</v>
      </c>
      <c r="O33" s="5">
        <v>15</v>
      </c>
      <c r="P33" s="76">
        <v>8877</v>
      </c>
      <c r="Q33" s="76">
        <v>10415.655000000001</v>
      </c>
      <c r="R33" s="4">
        <f t="shared" si="22"/>
        <v>1.1733305170665767</v>
      </c>
      <c r="S33" s="5">
        <v>10</v>
      </c>
      <c r="T33" s="76">
        <v>2861</v>
      </c>
      <c r="U33" s="76">
        <v>2512.107</v>
      </c>
      <c r="V33" s="4">
        <f t="shared" si="23"/>
        <v>0.87805207969241528</v>
      </c>
      <c r="W33" s="5">
        <v>10</v>
      </c>
      <c r="X33" s="5" t="s">
        <v>400</v>
      </c>
      <c r="Y33" s="5" t="s">
        <v>400</v>
      </c>
      <c r="Z33" s="5" t="s">
        <v>400</v>
      </c>
      <c r="AA33" s="5"/>
      <c r="AB33" s="31">
        <f t="shared" si="24"/>
        <v>1.0207861273916297</v>
      </c>
      <c r="AC33" s="32">
        <v>37470</v>
      </c>
      <c r="AD33" s="24">
        <f t="shared" si="6"/>
        <v>30657.272727272728</v>
      </c>
      <c r="AE33" s="24">
        <f t="shared" si="7"/>
        <v>31294.5</v>
      </c>
      <c r="AF33" s="24">
        <f t="shared" si="8"/>
        <v>637.22727272727207</v>
      </c>
      <c r="AG33" s="24">
        <v>3127.1</v>
      </c>
      <c r="AH33" s="24">
        <v>3385.5</v>
      </c>
      <c r="AI33" s="24">
        <v>3372.9</v>
      </c>
      <c r="AJ33" s="24">
        <v>3206.7</v>
      </c>
      <c r="AK33" s="24">
        <v>3500.8</v>
      </c>
      <c r="AL33" s="24">
        <v>3860.8</v>
      </c>
      <c r="AM33" s="24">
        <v>3456</v>
      </c>
      <c r="AN33" s="24">
        <v>3538.7</v>
      </c>
      <c r="AO33" s="24"/>
      <c r="AP33" s="24">
        <f t="shared" si="20"/>
        <v>3846</v>
      </c>
      <c r="AQ33" s="46"/>
      <c r="AR33" s="24">
        <f t="shared" si="10"/>
        <v>3846</v>
      </c>
      <c r="AS33" s="24"/>
      <c r="AT33" s="24">
        <f t="shared" si="11"/>
        <v>3846</v>
      </c>
      <c r="AU33" s="24">
        <v>3741.5</v>
      </c>
      <c r="AV33" s="24">
        <f t="shared" si="12"/>
        <v>104.5</v>
      </c>
      <c r="AW33" s="41"/>
      <c r="AX33" s="41"/>
      <c r="AY33" s="41"/>
      <c r="AZ33" s="41"/>
      <c r="BA33" s="41"/>
      <c r="BB33" s="41"/>
      <c r="BC33" s="41"/>
      <c r="BD33" s="41"/>
      <c r="BE33" s="41"/>
    </row>
    <row r="34" spans="1:57" s="2" customFormat="1" ht="17.100000000000001" customHeight="1">
      <c r="A34" s="12" t="s">
        <v>22</v>
      </c>
      <c r="B34" s="24">
        <v>808381.4</v>
      </c>
      <c r="C34" s="24">
        <v>745187.45014999993</v>
      </c>
      <c r="D34" s="4">
        <f t="shared" si="2"/>
        <v>0.92182656620995973</v>
      </c>
      <c r="E34" s="10">
        <v>15</v>
      </c>
      <c r="F34" s="5">
        <v>1</v>
      </c>
      <c r="G34" s="5">
        <v>10</v>
      </c>
      <c r="H34" s="24">
        <v>24232.799999999999</v>
      </c>
      <c r="I34" s="24">
        <v>28626.2</v>
      </c>
      <c r="J34" s="4">
        <f t="shared" si="21"/>
        <v>1.1812997259912186</v>
      </c>
      <c r="K34" s="5">
        <v>10</v>
      </c>
      <c r="L34" s="75">
        <v>3215</v>
      </c>
      <c r="M34" s="75">
        <v>4477</v>
      </c>
      <c r="N34" s="4">
        <f t="shared" si="4"/>
        <v>1.2192534992223949</v>
      </c>
      <c r="O34" s="5">
        <v>15</v>
      </c>
      <c r="P34" s="76">
        <v>12475</v>
      </c>
      <c r="Q34" s="76">
        <v>13449.903</v>
      </c>
      <c r="R34" s="4">
        <f t="shared" si="22"/>
        <v>1.0781485370741484</v>
      </c>
      <c r="S34" s="5">
        <v>10</v>
      </c>
      <c r="T34" s="76">
        <v>2520</v>
      </c>
      <c r="U34" s="76">
        <v>2825.6860000000001</v>
      </c>
      <c r="V34" s="4">
        <f t="shared" si="23"/>
        <v>1.1213039682539683</v>
      </c>
      <c r="W34" s="5">
        <v>10</v>
      </c>
      <c r="X34" s="5" t="s">
        <v>400</v>
      </c>
      <c r="Y34" s="5" t="s">
        <v>400</v>
      </c>
      <c r="Z34" s="5" t="s">
        <v>400</v>
      </c>
      <c r="AA34" s="5"/>
      <c r="AB34" s="31">
        <f t="shared" si="24"/>
        <v>1.0846246184954098</v>
      </c>
      <c r="AC34" s="32">
        <v>26944</v>
      </c>
      <c r="AD34" s="24">
        <f t="shared" si="6"/>
        <v>22045.090909090908</v>
      </c>
      <c r="AE34" s="24">
        <f t="shared" si="7"/>
        <v>23910.6</v>
      </c>
      <c r="AF34" s="24">
        <f t="shared" si="8"/>
        <v>1865.5090909090904</v>
      </c>
      <c r="AG34" s="24">
        <v>2451</v>
      </c>
      <c r="AH34" s="24">
        <v>2420.5</v>
      </c>
      <c r="AI34" s="24">
        <v>2541.4</v>
      </c>
      <c r="AJ34" s="24">
        <v>2397.1999999999998</v>
      </c>
      <c r="AK34" s="24">
        <v>2531.5</v>
      </c>
      <c r="AL34" s="24">
        <v>2864.3</v>
      </c>
      <c r="AM34" s="24">
        <v>3071.1</v>
      </c>
      <c r="AN34" s="24">
        <v>2302.6999999999998</v>
      </c>
      <c r="AO34" s="24"/>
      <c r="AP34" s="24">
        <f t="shared" si="20"/>
        <v>3330.9</v>
      </c>
      <c r="AQ34" s="46"/>
      <c r="AR34" s="24">
        <f t="shared" si="10"/>
        <v>3330.9</v>
      </c>
      <c r="AS34" s="24"/>
      <c r="AT34" s="24">
        <f t="shared" si="11"/>
        <v>3330.9</v>
      </c>
      <c r="AU34" s="24">
        <v>1868.8</v>
      </c>
      <c r="AV34" s="24">
        <f t="shared" si="12"/>
        <v>1462.1</v>
      </c>
      <c r="AW34" s="41"/>
      <c r="AX34" s="41"/>
      <c r="AY34" s="41"/>
      <c r="AZ34" s="41"/>
      <c r="BA34" s="41"/>
      <c r="BB34" s="41"/>
      <c r="BC34" s="41"/>
      <c r="BD34" s="41"/>
      <c r="BE34" s="41"/>
    </row>
    <row r="35" spans="1:57" s="2" customFormat="1" ht="17.100000000000001" customHeight="1">
      <c r="A35" s="12" t="s">
        <v>23</v>
      </c>
      <c r="B35" s="24">
        <v>35415.5</v>
      </c>
      <c r="C35" s="24">
        <v>32807.921770000001</v>
      </c>
      <c r="D35" s="4">
        <f t="shared" si="2"/>
        <v>0.92637183634284426</v>
      </c>
      <c r="E35" s="10">
        <v>15</v>
      </c>
      <c r="F35" s="5">
        <v>1</v>
      </c>
      <c r="G35" s="5">
        <v>10</v>
      </c>
      <c r="H35" s="24">
        <v>1691.3</v>
      </c>
      <c r="I35" s="24">
        <v>1684.9</v>
      </c>
      <c r="J35" s="4">
        <f t="shared" si="21"/>
        <v>0.996215928575652</v>
      </c>
      <c r="K35" s="5">
        <v>10</v>
      </c>
      <c r="L35" s="75">
        <v>1837</v>
      </c>
      <c r="M35" s="75">
        <v>1928</v>
      </c>
      <c r="N35" s="4">
        <f t="shared" si="4"/>
        <v>1.0495372890582471</v>
      </c>
      <c r="O35" s="5">
        <v>15</v>
      </c>
      <c r="P35" s="76">
        <v>5354</v>
      </c>
      <c r="Q35" s="76">
        <v>5418.9430000000002</v>
      </c>
      <c r="R35" s="4">
        <f t="shared" si="22"/>
        <v>1.0121298094882332</v>
      </c>
      <c r="S35" s="5">
        <v>10</v>
      </c>
      <c r="T35" s="76">
        <v>1105</v>
      </c>
      <c r="U35" s="76">
        <v>774.51300000000003</v>
      </c>
      <c r="V35" s="4">
        <f t="shared" si="23"/>
        <v>0.70091674208144794</v>
      </c>
      <c r="W35" s="5">
        <v>10</v>
      </c>
      <c r="X35" s="5" t="s">
        <v>400</v>
      </c>
      <c r="Y35" s="5" t="s">
        <v>400</v>
      </c>
      <c r="Z35" s="5" t="s">
        <v>400</v>
      </c>
      <c r="AA35" s="5"/>
      <c r="AB35" s="31">
        <f t="shared" si="24"/>
        <v>0.9533037383209958</v>
      </c>
      <c r="AC35" s="32">
        <v>18455</v>
      </c>
      <c r="AD35" s="24">
        <f t="shared" si="6"/>
        <v>15099.545454545454</v>
      </c>
      <c r="AE35" s="24">
        <f t="shared" si="7"/>
        <v>14394.5</v>
      </c>
      <c r="AF35" s="24">
        <f t="shared" si="8"/>
        <v>-705.04545454545405</v>
      </c>
      <c r="AG35" s="24">
        <v>1516.2</v>
      </c>
      <c r="AH35" s="24">
        <v>1534.1</v>
      </c>
      <c r="AI35" s="24">
        <v>1455.8</v>
      </c>
      <c r="AJ35" s="24">
        <v>1842.4</v>
      </c>
      <c r="AK35" s="24">
        <v>1401.1</v>
      </c>
      <c r="AL35" s="24">
        <v>1788.7</v>
      </c>
      <c r="AM35" s="24">
        <v>1425.9</v>
      </c>
      <c r="AN35" s="24">
        <v>1880.1</v>
      </c>
      <c r="AO35" s="24">
        <v>201.8</v>
      </c>
      <c r="AP35" s="24">
        <f t="shared" si="20"/>
        <v>1348.4</v>
      </c>
      <c r="AQ35" s="46"/>
      <c r="AR35" s="24">
        <f t="shared" si="10"/>
        <v>1348.4</v>
      </c>
      <c r="AS35" s="24"/>
      <c r="AT35" s="24">
        <f t="shared" si="11"/>
        <v>1348.4</v>
      </c>
      <c r="AU35" s="24">
        <v>1560.7</v>
      </c>
      <c r="AV35" s="24">
        <f t="shared" si="12"/>
        <v>-212.3</v>
      </c>
      <c r="AW35" s="41"/>
      <c r="AX35" s="41"/>
      <c r="AY35" s="41"/>
      <c r="AZ35" s="41"/>
      <c r="BA35" s="41"/>
      <c r="BB35" s="41"/>
      <c r="BC35" s="41"/>
      <c r="BD35" s="41"/>
      <c r="BE35" s="41"/>
    </row>
    <row r="36" spans="1:57" s="2" customFormat="1" ht="17.100000000000001" customHeight="1">
      <c r="A36" s="12" t="s">
        <v>24</v>
      </c>
      <c r="B36" s="24">
        <v>49996.7</v>
      </c>
      <c r="C36" s="24">
        <v>52107.397899999996</v>
      </c>
      <c r="D36" s="4">
        <f t="shared" si="2"/>
        <v>1.0422167443051242</v>
      </c>
      <c r="E36" s="10">
        <v>15</v>
      </c>
      <c r="F36" s="5">
        <v>1</v>
      </c>
      <c r="G36" s="5">
        <v>10</v>
      </c>
      <c r="H36" s="24">
        <v>2019.2</v>
      </c>
      <c r="I36" s="24">
        <v>2306.8000000000002</v>
      </c>
      <c r="J36" s="4">
        <f t="shared" si="21"/>
        <v>1.1424326465927102</v>
      </c>
      <c r="K36" s="5">
        <v>10</v>
      </c>
      <c r="L36" s="75">
        <v>1837</v>
      </c>
      <c r="M36" s="75">
        <v>2542</v>
      </c>
      <c r="N36" s="4">
        <f t="shared" si="4"/>
        <v>1.2183777898747958</v>
      </c>
      <c r="O36" s="5">
        <v>15</v>
      </c>
      <c r="P36" s="76">
        <v>18000</v>
      </c>
      <c r="Q36" s="76">
        <v>18354.572</v>
      </c>
      <c r="R36" s="4">
        <f t="shared" si="22"/>
        <v>1.0196984444444444</v>
      </c>
      <c r="S36" s="5">
        <v>10</v>
      </c>
      <c r="T36" s="76">
        <v>1757</v>
      </c>
      <c r="U36" s="76">
        <v>1922.421</v>
      </c>
      <c r="V36" s="4">
        <f t="shared" si="23"/>
        <v>1.09414968696642</v>
      </c>
      <c r="W36" s="5">
        <v>10</v>
      </c>
      <c r="X36" s="5" t="s">
        <v>400</v>
      </c>
      <c r="Y36" s="5" t="s">
        <v>400</v>
      </c>
      <c r="Z36" s="5" t="s">
        <v>400</v>
      </c>
      <c r="AA36" s="5"/>
      <c r="AB36" s="31">
        <f t="shared" si="24"/>
        <v>1.0924532256104933</v>
      </c>
      <c r="AC36" s="32">
        <v>41170</v>
      </c>
      <c r="AD36" s="24">
        <f t="shared" si="6"/>
        <v>33684.545454545456</v>
      </c>
      <c r="AE36" s="24">
        <f t="shared" si="7"/>
        <v>36798.800000000003</v>
      </c>
      <c r="AF36" s="24">
        <f t="shared" si="8"/>
        <v>3114.254545454547</v>
      </c>
      <c r="AG36" s="24">
        <v>3549.5</v>
      </c>
      <c r="AH36" s="24">
        <v>3548.7</v>
      </c>
      <c r="AI36" s="24">
        <v>3712.8</v>
      </c>
      <c r="AJ36" s="24">
        <v>3459.8</v>
      </c>
      <c r="AK36" s="24">
        <v>3077.1</v>
      </c>
      <c r="AL36" s="24">
        <v>4048.2</v>
      </c>
      <c r="AM36" s="24">
        <v>5840.8</v>
      </c>
      <c r="AN36" s="24">
        <v>3947.8</v>
      </c>
      <c r="AO36" s="24">
        <v>132.4</v>
      </c>
      <c r="AP36" s="24">
        <f t="shared" si="20"/>
        <v>5481.7</v>
      </c>
      <c r="AQ36" s="46"/>
      <c r="AR36" s="24">
        <f t="shared" si="10"/>
        <v>5481.7</v>
      </c>
      <c r="AS36" s="24"/>
      <c r="AT36" s="24">
        <f t="shared" si="11"/>
        <v>5481.7</v>
      </c>
      <c r="AU36" s="24">
        <v>3766.4</v>
      </c>
      <c r="AV36" s="24">
        <f t="shared" si="12"/>
        <v>1715.3</v>
      </c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57" s="2" customFormat="1" ht="17.100000000000001" customHeight="1">
      <c r="A37" s="12" t="s">
        <v>25</v>
      </c>
      <c r="B37" s="24">
        <v>31549.200000000001</v>
      </c>
      <c r="C37" s="24">
        <v>32187.033500000001</v>
      </c>
      <c r="D37" s="4">
        <f t="shared" si="2"/>
        <v>1.0202171053465698</v>
      </c>
      <c r="E37" s="10">
        <v>15</v>
      </c>
      <c r="F37" s="5">
        <v>1</v>
      </c>
      <c r="G37" s="5">
        <v>10</v>
      </c>
      <c r="H37" s="24">
        <v>1755.1</v>
      </c>
      <c r="I37" s="24">
        <v>1747.7</v>
      </c>
      <c r="J37" s="4">
        <f t="shared" si="21"/>
        <v>0.99578371602757687</v>
      </c>
      <c r="K37" s="5">
        <v>10</v>
      </c>
      <c r="L37" s="75">
        <v>1837</v>
      </c>
      <c r="M37" s="75">
        <v>1587</v>
      </c>
      <c r="N37" s="4">
        <f t="shared" si="4"/>
        <v>0.86390854654327709</v>
      </c>
      <c r="O37" s="5">
        <v>15</v>
      </c>
      <c r="P37" s="76">
        <v>3216</v>
      </c>
      <c r="Q37" s="76">
        <v>3480.0740000000001</v>
      </c>
      <c r="R37" s="4">
        <f t="shared" si="22"/>
        <v>1.0821125621890548</v>
      </c>
      <c r="S37" s="5">
        <v>10</v>
      </c>
      <c r="T37" s="76">
        <v>320</v>
      </c>
      <c r="U37" s="76">
        <v>498.517</v>
      </c>
      <c r="V37" s="4">
        <f t="shared" si="23"/>
        <v>1.2357865625</v>
      </c>
      <c r="W37" s="5">
        <v>10</v>
      </c>
      <c r="X37" s="5" t="s">
        <v>400</v>
      </c>
      <c r="Y37" s="5" t="s">
        <v>400</v>
      </c>
      <c r="Z37" s="5" t="s">
        <v>400</v>
      </c>
      <c r="AA37" s="5"/>
      <c r="AB37" s="31">
        <f t="shared" si="24"/>
        <v>1.0199816169359146</v>
      </c>
      <c r="AC37" s="32">
        <v>23375</v>
      </c>
      <c r="AD37" s="24">
        <f t="shared" si="6"/>
        <v>19125</v>
      </c>
      <c r="AE37" s="24">
        <f t="shared" si="7"/>
        <v>19507.099999999999</v>
      </c>
      <c r="AF37" s="24">
        <f t="shared" si="8"/>
        <v>382.09999999999854</v>
      </c>
      <c r="AG37" s="24">
        <v>1718.6</v>
      </c>
      <c r="AH37" s="24">
        <v>1787.7</v>
      </c>
      <c r="AI37" s="24">
        <v>2243</v>
      </c>
      <c r="AJ37" s="24">
        <v>1649.6</v>
      </c>
      <c r="AK37" s="24">
        <v>1785.7</v>
      </c>
      <c r="AL37" s="24">
        <v>2896.4</v>
      </c>
      <c r="AM37" s="24">
        <v>2322.4</v>
      </c>
      <c r="AN37" s="24">
        <v>1473</v>
      </c>
      <c r="AO37" s="24"/>
      <c r="AP37" s="24">
        <f t="shared" si="20"/>
        <v>3630.7</v>
      </c>
      <c r="AQ37" s="46"/>
      <c r="AR37" s="24">
        <f t="shared" si="10"/>
        <v>3630.7</v>
      </c>
      <c r="AS37" s="24"/>
      <c r="AT37" s="24">
        <f t="shared" si="11"/>
        <v>3630.7</v>
      </c>
      <c r="AU37" s="24">
        <v>1926.5</v>
      </c>
      <c r="AV37" s="24">
        <f t="shared" si="12"/>
        <v>1704.2</v>
      </c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s="2" customFormat="1" ht="17.100000000000001" customHeight="1">
      <c r="A38" s="12" t="s">
        <v>26</v>
      </c>
      <c r="B38" s="24">
        <v>198034</v>
      </c>
      <c r="C38" s="24">
        <v>206140.00787999999</v>
      </c>
      <c r="D38" s="4">
        <f t="shared" si="2"/>
        <v>1.0409324049405657</v>
      </c>
      <c r="E38" s="10">
        <v>15</v>
      </c>
      <c r="F38" s="5">
        <v>1</v>
      </c>
      <c r="G38" s="5">
        <v>10</v>
      </c>
      <c r="H38" s="24">
        <v>4161.7</v>
      </c>
      <c r="I38" s="24">
        <v>5117.3999999999996</v>
      </c>
      <c r="J38" s="4">
        <f t="shared" si="21"/>
        <v>1.2029641732945671</v>
      </c>
      <c r="K38" s="5">
        <v>10</v>
      </c>
      <c r="L38" s="75">
        <v>4593</v>
      </c>
      <c r="M38" s="75">
        <v>4605</v>
      </c>
      <c r="N38" s="4">
        <f t="shared" si="4"/>
        <v>1.0026126714565644</v>
      </c>
      <c r="O38" s="5">
        <v>15</v>
      </c>
      <c r="P38" s="76">
        <v>15500</v>
      </c>
      <c r="Q38" s="76">
        <v>17789.599999999999</v>
      </c>
      <c r="R38" s="4">
        <f t="shared" si="22"/>
        <v>1.1477161290322579</v>
      </c>
      <c r="S38" s="5">
        <v>10</v>
      </c>
      <c r="T38" s="76">
        <v>5300</v>
      </c>
      <c r="U38" s="76">
        <v>6433.9</v>
      </c>
      <c r="V38" s="4">
        <f t="shared" si="23"/>
        <v>1.2013943396226414</v>
      </c>
      <c r="W38" s="5">
        <v>10</v>
      </c>
      <c r="X38" s="5" t="s">
        <v>400</v>
      </c>
      <c r="Y38" s="5" t="s">
        <v>400</v>
      </c>
      <c r="Z38" s="5" t="s">
        <v>400</v>
      </c>
      <c r="AA38" s="5"/>
      <c r="AB38" s="31">
        <f t="shared" si="24"/>
        <v>1.0881988937921661</v>
      </c>
      <c r="AC38" s="32">
        <v>14981</v>
      </c>
      <c r="AD38" s="24">
        <f t="shared" si="6"/>
        <v>12257.18181818182</v>
      </c>
      <c r="AE38" s="24">
        <f t="shared" si="7"/>
        <v>13338.3</v>
      </c>
      <c r="AF38" s="24">
        <f t="shared" si="8"/>
        <v>1081.1181818181794</v>
      </c>
      <c r="AG38" s="24">
        <v>1277.2</v>
      </c>
      <c r="AH38" s="24">
        <v>1517.7</v>
      </c>
      <c r="AI38" s="24">
        <v>1618.7</v>
      </c>
      <c r="AJ38" s="24">
        <v>1327.4</v>
      </c>
      <c r="AK38" s="24">
        <v>1404.6</v>
      </c>
      <c r="AL38" s="24">
        <v>1462.7</v>
      </c>
      <c r="AM38" s="24">
        <v>1514.1</v>
      </c>
      <c r="AN38" s="24">
        <v>1472</v>
      </c>
      <c r="AO38" s="24"/>
      <c r="AP38" s="24">
        <f t="shared" si="20"/>
        <v>1743.9</v>
      </c>
      <c r="AQ38" s="46"/>
      <c r="AR38" s="24">
        <f t="shared" si="10"/>
        <v>1743.9</v>
      </c>
      <c r="AS38" s="24"/>
      <c r="AT38" s="24">
        <f t="shared" si="11"/>
        <v>1743.9</v>
      </c>
      <c r="AU38" s="24">
        <v>1588.6</v>
      </c>
      <c r="AV38" s="24">
        <f t="shared" si="12"/>
        <v>155.30000000000001</v>
      </c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s="2" customFormat="1" ht="17.100000000000001" customHeight="1">
      <c r="A39" s="12" t="s">
        <v>27</v>
      </c>
      <c r="B39" s="24">
        <v>248957.3</v>
      </c>
      <c r="C39" s="24">
        <v>223961.60256</v>
      </c>
      <c r="D39" s="4">
        <f t="shared" si="2"/>
        <v>0.89959845547810813</v>
      </c>
      <c r="E39" s="10">
        <v>15</v>
      </c>
      <c r="F39" s="5">
        <v>1</v>
      </c>
      <c r="G39" s="5">
        <v>10</v>
      </c>
      <c r="H39" s="24">
        <v>8151.7</v>
      </c>
      <c r="I39" s="24">
        <v>9476.6</v>
      </c>
      <c r="J39" s="4">
        <f t="shared" si="21"/>
        <v>1.1625305151072782</v>
      </c>
      <c r="K39" s="5">
        <v>10</v>
      </c>
      <c r="L39" s="75">
        <v>2297</v>
      </c>
      <c r="M39" s="75">
        <v>2372</v>
      </c>
      <c r="N39" s="4">
        <f t="shared" si="4"/>
        <v>1.0326512842838484</v>
      </c>
      <c r="O39" s="5">
        <v>15</v>
      </c>
      <c r="P39" s="76">
        <v>12150</v>
      </c>
      <c r="Q39" s="76">
        <v>11571.814</v>
      </c>
      <c r="R39" s="4">
        <f t="shared" si="22"/>
        <v>0.95241267489711934</v>
      </c>
      <c r="S39" s="5">
        <v>10</v>
      </c>
      <c r="T39" s="76">
        <v>32295</v>
      </c>
      <c r="U39" s="76">
        <v>34092.995000000003</v>
      </c>
      <c r="V39" s="4">
        <f t="shared" si="23"/>
        <v>1.0556740981576096</v>
      </c>
      <c r="W39" s="5">
        <v>10</v>
      </c>
      <c r="X39" s="5" t="s">
        <v>400</v>
      </c>
      <c r="Y39" s="5" t="s">
        <v>400</v>
      </c>
      <c r="Z39" s="5" t="s">
        <v>400</v>
      </c>
      <c r="AA39" s="5"/>
      <c r="AB39" s="31">
        <f t="shared" si="24"/>
        <v>1.0098559854007061</v>
      </c>
      <c r="AC39" s="32">
        <v>24466</v>
      </c>
      <c r="AD39" s="24">
        <f t="shared" si="6"/>
        <v>20017.63636363636</v>
      </c>
      <c r="AE39" s="24">
        <f t="shared" si="7"/>
        <v>20214.900000000001</v>
      </c>
      <c r="AF39" s="24">
        <f t="shared" si="8"/>
        <v>197.26363636364113</v>
      </c>
      <c r="AG39" s="24">
        <v>1862.3</v>
      </c>
      <c r="AH39" s="24">
        <v>1943.6</v>
      </c>
      <c r="AI39" s="24">
        <v>2671</v>
      </c>
      <c r="AJ39" s="24">
        <v>2403.6999999999998</v>
      </c>
      <c r="AK39" s="24">
        <v>2056.9</v>
      </c>
      <c r="AL39" s="24">
        <v>2698.4</v>
      </c>
      <c r="AM39" s="24">
        <v>1999.8</v>
      </c>
      <c r="AN39" s="24">
        <v>2414.1999999999998</v>
      </c>
      <c r="AO39" s="24"/>
      <c r="AP39" s="24">
        <f t="shared" si="20"/>
        <v>2165</v>
      </c>
      <c r="AQ39" s="46"/>
      <c r="AR39" s="24">
        <f t="shared" si="10"/>
        <v>2165</v>
      </c>
      <c r="AS39" s="24"/>
      <c r="AT39" s="24">
        <f t="shared" si="11"/>
        <v>2165</v>
      </c>
      <c r="AU39" s="24">
        <v>2036</v>
      </c>
      <c r="AV39" s="24">
        <f t="shared" si="12"/>
        <v>129</v>
      </c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s="2" customFormat="1" ht="17.100000000000001" customHeight="1">
      <c r="A40" s="12" t="s">
        <v>28</v>
      </c>
      <c r="B40" s="24">
        <v>73808</v>
      </c>
      <c r="C40" s="24">
        <v>64241.838250000001</v>
      </c>
      <c r="D40" s="4">
        <f t="shared" si="2"/>
        <v>0.87039126178734016</v>
      </c>
      <c r="E40" s="10">
        <v>15</v>
      </c>
      <c r="F40" s="5">
        <v>1</v>
      </c>
      <c r="G40" s="5">
        <v>10</v>
      </c>
      <c r="H40" s="24">
        <v>2156.4</v>
      </c>
      <c r="I40" s="24">
        <v>2406.6</v>
      </c>
      <c r="J40" s="4">
        <f t="shared" si="21"/>
        <v>1.1160267111853088</v>
      </c>
      <c r="K40" s="5">
        <v>10</v>
      </c>
      <c r="L40" s="75">
        <v>1837</v>
      </c>
      <c r="M40" s="75">
        <v>1866</v>
      </c>
      <c r="N40" s="4">
        <f t="shared" si="4"/>
        <v>1.0157866086009799</v>
      </c>
      <c r="O40" s="5">
        <v>15</v>
      </c>
      <c r="P40" s="76">
        <v>5199</v>
      </c>
      <c r="Q40" s="76">
        <v>5186.7889999999998</v>
      </c>
      <c r="R40" s="4">
        <f t="shared" si="22"/>
        <v>0.99765127909213303</v>
      </c>
      <c r="S40" s="5">
        <v>10</v>
      </c>
      <c r="T40" s="76">
        <v>814</v>
      </c>
      <c r="U40" s="76">
        <v>790.49300000000005</v>
      </c>
      <c r="V40" s="4">
        <f t="shared" si="23"/>
        <v>0.97112162162162163</v>
      </c>
      <c r="W40" s="5">
        <v>10</v>
      </c>
      <c r="X40" s="5" t="s">
        <v>400</v>
      </c>
      <c r="Y40" s="5" t="s">
        <v>400</v>
      </c>
      <c r="Z40" s="5" t="s">
        <v>400</v>
      </c>
      <c r="AA40" s="5"/>
      <c r="AB40" s="31">
        <f t="shared" si="24"/>
        <v>0.98772377392593491</v>
      </c>
      <c r="AC40" s="32">
        <v>27849</v>
      </c>
      <c r="AD40" s="24">
        <f t="shared" si="6"/>
        <v>22785.545454545452</v>
      </c>
      <c r="AE40" s="24">
        <f t="shared" si="7"/>
        <v>22505.8</v>
      </c>
      <c r="AF40" s="24">
        <f t="shared" si="8"/>
        <v>-279.74545454545296</v>
      </c>
      <c r="AG40" s="24">
        <v>1529.7</v>
      </c>
      <c r="AH40" s="24">
        <v>2126.8000000000002</v>
      </c>
      <c r="AI40" s="24">
        <v>1501.2</v>
      </c>
      <c r="AJ40" s="24">
        <v>1975.9</v>
      </c>
      <c r="AK40" s="24">
        <v>1625.4</v>
      </c>
      <c r="AL40" s="24">
        <v>4649.3999999999996</v>
      </c>
      <c r="AM40" s="24">
        <v>1427.8</v>
      </c>
      <c r="AN40" s="24">
        <v>2590.3000000000002</v>
      </c>
      <c r="AO40" s="24">
        <v>348.8</v>
      </c>
      <c r="AP40" s="24">
        <f t="shared" si="20"/>
        <v>4730.5</v>
      </c>
      <c r="AQ40" s="46"/>
      <c r="AR40" s="24">
        <f t="shared" si="10"/>
        <v>4730.5</v>
      </c>
      <c r="AS40" s="24"/>
      <c r="AT40" s="24">
        <f t="shared" si="11"/>
        <v>4730.5</v>
      </c>
      <c r="AU40" s="24">
        <v>2114.8000000000002</v>
      </c>
      <c r="AV40" s="24">
        <f t="shared" si="12"/>
        <v>2615.6999999999998</v>
      </c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s="2" customFormat="1" ht="17.100000000000001" customHeight="1">
      <c r="A41" s="12" t="s">
        <v>29</v>
      </c>
      <c r="B41" s="24">
        <v>113667.2</v>
      </c>
      <c r="C41" s="24">
        <v>92103.428930000009</v>
      </c>
      <c r="D41" s="4">
        <f t="shared" si="2"/>
        <v>0.81029029420976328</v>
      </c>
      <c r="E41" s="10">
        <v>15</v>
      </c>
      <c r="F41" s="5">
        <v>1</v>
      </c>
      <c r="G41" s="5">
        <v>10</v>
      </c>
      <c r="H41" s="24">
        <v>7583</v>
      </c>
      <c r="I41" s="24">
        <v>8690.5</v>
      </c>
      <c r="J41" s="4">
        <f t="shared" si="21"/>
        <v>1.1460503758406964</v>
      </c>
      <c r="K41" s="5">
        <v>10</v>
      </c>
      <c r="L41" s="75">
        <v>2297</v>
      </c>
      <c r="M41" s="75">
        <v>2326</v>
      </c>
      <c r="N41" s="4">
        <f t="shared" si="4"/>
        <v>1.0126251632564214</v>
      </c>
      <c r="O41" s="5">
        <v>15</v>
      </c>
      <c r="P41" s="76">
        <v>24100</v>
      </c>
      <c r="Q41" s="76">
        <v>23023.941999999999</v>
      </c>
      <c r="R41" s="4">
        <f t="shared" si="22"/>
        <v>0.95535029045643149</v>
      </c>
      <c r="S41" s="5">
        <v>10</v>
      </c>
      <c r="T41" s="76">
        <v>2800</v>
      </c>
      <c r="U41" s="76">
        <v>3291.0059999999999</v>
      </c>
      <c r="V41" s="4">
        <f t="shared" si="23"/>
        <v>1.1753592857142856</v>
      </c>
      <c r="W41" s="5">
        <v>10</v>
      </c>
      <c r="X41" s="5" t="s">
        <v>400</v>
      </c>
      <c r="Y41" s="5" t="s">
        <v>400</v>
      </c>
      <c r="Z41" s="5" t="s">
        <v>400</v>
      </c>
      <c r="AA41" s="5"/>
      <c r="AB41" s="31">
        <f t="shared" si="24"/>
        <v>1.0015904483158129</v>
      </c>
      <c r="AC41" s="32">
        <v>37318</v>
      </c>
      <c r="AD41" s="24">
        <f t="shared" si="6"/>
        <v>30532.909090909092</v>
      </c>
      <c r="AE41" s="24">
        <f t="shared" si="7"/>
        <v>30581.5</v>
      </c>
      <c r="AF41" s="24">
        <f t="shared" si="8"/>
        <v>48.590909090908099</v>
      </c>
      <c r="AG41" s="24">
        <v>3528.1</v>
      </c>
      <c r="AH41" s="24">
        <v>3489</v>
      </c>
      <c r="AI41" s="24">
        <v>3237.2</v>
      </c>
      <c r="AJ41" s="24">
        <v>3435.5</v>
      </c>
      <c r="AK41" s="24">
        <v>3629.2</v>
      </c>
      <c r="AL41" s="24">
        <v>2305.8000000000002</v>
      </c>
      <c r="AM41" s="24">
        <v>5176.2</v>
      </c>
      <c r="AN41" s="24">
        <v>2787.4</v>
      </c>
      <c r="AO41" s="24"/>
      <c r="AP41" s="24">
        <f t="shared" si="20"/>
        <v>2993.1</v>
      </c>
      <c r="AQ41" s="46"/>
      <c r="AR41" s="24">
        <f t="shared" si="10"/>
        <v>2993.1</v>
      </c>
      <c r="AS41" s="24"/>
      <c r="AT41" s="24">
        <f t="shared" si="11"/>
        <v>2993.1</v>
      </c>
      <c r="AU41" s="24">
        <v>1736.2</v>
      </c>
      <c r="AV41" s="24">
        <f t="shared" si="12"/>
        <v>1256.9000000000001</v>
      </c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s="2" customFormat="1" ht="17.100000000000001" customHeight="1">
      <c r="A42" s="12" t="s">
        <v>30</v>
      </c>
      <c r="B42" s="24">
        <v>84217.9</v>
      </c>
      <c r="C42" s="24">
        <v>94204.049099999989</v>
      </c>
      <c r="D42" s="4">
        <f t="shared" si="2"/>
        <v>1.1185751378269939</v>
      </c>
      <c r="E42" s="10">
        <v>15</v>
      </c>
      <c r="F42" s="5">
        <v>1</v>
      </c>
      <c r="G42" s="5">
        <v>10</v>
      </c>
      <c r="H42" s="24">
        <v>2759.1</v>
      </c>
      <c r="I42" s="24">
        <v>3315.4</v>
      </c>
      <c r="J42" s="4">
        <f t="shared" si="21"/>
        <v>1.2001623717879017</v>
      </c>
      <c r="K42" s="5">
        <v>10</v>
      </c>
      <c r="L42" s="75">
        <v>2297</v>
      </c>
      <c r="M42" s="75">
        <v>2316</v>
      </c>
      <c r="N42" s="4">
        <f t="shared" si="4"/>
        <v>1.0082716586852416</v>
      </c>
      <c r="O42" s="5">
        <v>15</v>
      </c>
      <c r="P42" s="76">
        <v>11697</v>
      </c>
      <c r="Q42" s="76">
        <v>12472.529</v>
      </c>
      <c r="R42" s="4">
        <f t="shared" si="22"/>
        <v>1.0663015303069163</v>
      </c>
      <c r="S42" s="5">
        <v>10</v>
      </c>
      <c r="T42" s="76">
        <v>1740</v>
      </c>
      <c r="U42" s="76">
        <v>1911.117</v>
      </c>
      <c r="V42" s="4">
        <f t="shared" si="23"/>
        <v>1.0983431034482758</v>
      </c>
      <c r="W42" s="5">
        <v>10</v>
      </c>
      <c r="X42" s="5" t="s">
        <v>400</v>
      </c>
      <c r="Y42" s="5" t="s">
        <v>400</v>
      </c>
      <c r="Z42" s="5" t="s">
        <v>400</v>
      </c>
      <c r="AA42" s="5"/>
      <c r="AB42" s="31">
        <f t="shared" si="24"/>
        <v>1.0792967429016354</v>
      </c>
      <c r="AC42" s="32">
        <v>32140</v>
      </c>
      <c r="AD42" s="24">
        <f t="shared" si="6"/>
        <v>26296.36363636364</v>
      </c>
      <c r="AE42" s="24">
        <f t="shared" si="7"/>
        <v>28381.599999999999</v>
      </c>
      <c r="AF42" s="24">
        <f t="shared" si="8"/>
        <v>2085.2363636363589</v>
      </c>
      <c r="AG42" s="24">
        <v>3019.5</v>
      </c>
      <c r="AH42" s="24">
        <v>2808.6</v>
      </c>
      <c r="AI42" s="24">
        <v>2837.7</v>
      </c>
      <c r="AJ42" s="24">
        <v>2614</v>
      </c>
      <c r="AK42" s="24">
        <v>2984.9</v>
      </c>
      <c r="AL42" s="24">
        <v>5170.1000000000004</v>
      </c>
      <c r="AM42" s="24">
        <v>0</v>
      </c>
      <c r="AN42" s="24">
        <v>2893.1</v>
      </c>
      <c r="AO42" s="24"/>
      <c r="AP42" s="24">
        <f t="shared" si="20"/>
        <v>6053.7</v>
      </c>
      <c r="AQ42" s="46"/>
      <c r="AR42" s="24">
        <f t="shared" si="10"/>
        <v>6053.7</v>
      </c>
      <c r="AS42" s="24"/>
      <c r="AT42" s="24">
        <f t="shared" si="11"/>
        <v>6053.7</v>
      </c>
      <c r="AU42" s="24">
        <v>6808.7</v>
      </c>
      <c r="AV42" s="24">
        <f t="shared" si="12"/>
        <v>-755</v>
      </c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s="2" customFormat="1" ht="17.100000000000001" customHeight="1">
      <c r="A43" s="12" t="s">
        <v>1</v>
      </c>
      <c r="B43" s="24">
        <v>377183.9</v>
      </c>
      <c r="C43" s="24">
        <v>357225.24468</v>
      </c>
      <c r="D43" s="4">
        <f t="shared" si="2"/>
        <v>0.94708508152124193</v>
      </c>
      <c r="E43" s="10">
        <v>15</v>
      </c>
      <c r="F43" s="5">
        <v>1</v>
      </c>
      <c r="G43" s="5">
        <v>10</v>
      </c>
      <c r="H43" s="24">
        <v>20569.7</v>
      </c>
      <c r="I43" s="24">
        <v>21615</v>
      </c>
      <c r="J43" s="4">
        <f>IF(K43=0,0,IF(H43=0,1,IF(I43&lt;0,0,IF(I43/H43&gt;1.2,IF((I43/H43-1.2)*0.1+1.2&gt;1.3,1.3,(I43/H43-1.2)*0.1+1.2),I43/H43))))</f>
        <v>1.0508174645230606</v>
      </c>
      <c r="K43" s="5">
        <v>10</v>
      </c>
      <c r="L43" s="75">
        <v>3215</v>
      </c>
      <c r="M43" s="75">
        <v>5944</v>
      </c>
      <c r="N43" s="4">
        <f t="shared" si="4"/>
        <v>1.2648833592534992</v>
      </c>
      <c r="O43" s="5">
        <v>15</v>
      </c>
      <c r="P43" s="76">
        <v>14250</v>
      </c>
      <c r="Q43" s="76">
        <v>13635.581</v>
      </c>
      <c r="R43" s="4">
        <f t="shared" si="22"/>
        <v>0.95688287719298248</v>
      </c>
      <c r="S43" s="5">
        <v>10</v>
      </c>
      <c r="T43" s="76">
        <v>3040</v>
      </c>
      <c r="U43" s="76">
        <v>3574.1610000000001</v>
      </c>
      <c r="V43" s="4">
        <f t="shared" si="23"/>
        <v>1.1757108552631579</v>
      </c>
      <c r="W43" s="5">
        <v>10</v>
      </c>
      <c r="X43" s="5" t="s">
        <v>400</v>
      </c>
      <c r="Y43" s="5" t="s">
        <v>400</v>
      </c>
      <c r="Z43" s="5" t="s">
        <v>400</v>
      </c>
      <c r="AA43" s="5"/>
      <c r="AB43" s="31">
        <f t="shared" si="24"/>
        <v>1.0716234083059017</v>
      </c>
      <c r="AC43" s="32">
        <v>53625</v>
      </c>
      <c r="AD43" s="24">
        <f t="shared" si="6"/>
        <v>43875</v>
      </c>
      <c r="AE43" s="24">
        <f t="shared" si="7"/>
        <v>47017.5</v>
      </c>
      <c r="AF43" s="24">
        <f t="shared" si="8"/>
        <v>3142.5</v>
      </c>
      <c r="AG43" s="24">
        <v>4241.2</v>
      </c>
      <c r="AH43" s="24">
        <v>5389.6</v>
      </c>
      <c r="AI43" s="24">
        <v>2933.4</v>
      </c>
      <c r="AJ43" s="24">
        <v>4382.8999999999996</v>
      </c>
      <c r="AK43" s="24">
        <v>5471.1</v>
      </c>
      <c r="AL43" s="24">
        <v>5369.5</v>
      </c>
      <c r="AM43" s="24">
        <v>6375.3</v>
      </c>
      <c r="AN43" s="24">
        <v>5065.3</v>
      </c>
      <c r="AO43" s="24">
        <v>1190.7</v>
      </c>
      <c r="AP43" s="24">
        <f t="shared" si="20"/>
        <v>6598.5</v>
      </c>
      <c r="AQ43" s="46"/>
      <c r="AR43" s="24">
        <f t="shared" si="10"/>
        <v>6598.5</v>
      </c>
      <c r="AS43" s="24"/>
      <c r="AT43" s="24">
        <f t="shared" si="11"/>
        <v>6598.5</v>
      </c>
      <c r="AU43" s="24">
        <v>3098</v>
      </c>
      <c r="AV43" s="24">
        <f t="shared" si="12"/>
        <v>3500.5</v>
      </c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s="2" customFormat="1" ht="17.100000000000001" customHeight="1">
      <c r="A44" s="12" t="s">
        <v>31</v>
      </c>
      <c r="B44" s="24">
        <v>181562.7</v>
      </c>
      <c r="C44" s="24">
        <v>165428.05509000001</v>
      </c>
      <c r="D44" s="4">
        <f t="shared" si="2"/>
        <v>0.91113458375536382</v>
      </c>
      <c r="E44" s="10">
        <v>15</v>
      </c>
      <c r="F44" s="5">
        <v>1</v>
      </c>
      <c r="G44" s="5">
        <v>10</v>
      </c>
      <c r="H44" s="24">
        <v>9810.2999999999993</v>
      </c>
      <c r="I44" s="24">
        <v>11309.5</v>
      </c>
      <c r="J44" s="4">
        <f t="shared" si="21"/>
        <v>1.1528189759742313</v>
      </c>
      <c r="K44" s="5">
        <v>10</v>
      </c>
      <c r="L44" s="75">
        <v>2297</v>
      </c>
      <c r="M44" s="75">
        <v>2054</v>
      </c>
      <c r="N44" s="4">
        <f t="shared" si="4"/>
        <v>0.8942098389203309</v>
      </c>
      <c r="O44" s="5">
        <v>15</v>
      </c>
      <c r="P44" s="76">
        <v>5874</v>
      </c>
      <c r="Q44" s="76">
        <v>6735.9059999999999</v>
      </c>
      <c r="R44" s="4">
        <f t="shared" si="22"/>
        <v>1.146732379979571</v>
      </c>
      <c r="S44" s="5">
        <v>10</v>
      </c>
      <c r="T44" s="76">
        <v>1490</v>
      </c>
      <c r="U44" s="76">
        <v>1234.92</v>
      </c>
      <c r="V44" s="4">
        <f t="shared" si="23"/>
        <v>0.82880536912751679</v>
      </c>
      <c r="W44" s="5">
        <v>10</v>
      </c>
      <c r="X44" s="5" t="s">
        <v>400</v>
      </c>
      <c r="Y44" s="5" t="s">
        <v>400</v>
      </c>
      <c r="Z44" s="5" t="s">
        <v>400</v>
      </c>
      <c r="AA44" s="5"/>
      <c r="AB44" s="31">
        <f t="shared" si="24"/>
        <v>0.97662476558498013</v>
      </c>
      <c r="AC44" s="32">
        <v>34417</v>
      </c>
      <c r="AD44" s="24">
        <f t="shared" si="6"/>
        <v>28159.36363636364</v>
      </c>
      <c r="AE44" s="24">
        <f t="shared" si="7"/>
        <v>27501.1</v>
      </c>
      <c r="AF44" s="24">
        <f t="shared" si="8"/>
        <v>-658.26363636364113</v>
      </c>
      <c r="AG44" s="24">
        <v>3431.9</v>
      </c>
      <c r="AH44" s="24">
        <v>2910.5</v>
      </c>
      <c r="AI44" s="24">
        <v>3149.9</v>
      </c>
      <c r="AJ44" s="24">
        <v>2742.4</v>
      </c>
      <c r="AK44" s="24">
        <v>2935.5</v>
      </c>
      <c r="AL44" s="24">
        <v>3020</v>
      </c>
      <c r="AM44" s="24">
        <v>4528.3999999999996</v>
      </c>
      <c r="AN44" s="24">
        <v>2594.9</v>
      </c>
      <c r="AO44" s="24"/>
      <c r="AP44" s="24">
        <f t="shared" si="20"/>
        <v>2187.6</v>
      </c>
      <c r="AQ44" s="46"/>
      <c r="AR44" s="24">
        <f t="shared" si="10"/>
        <v>2187.6</v>
      </c>
      <c r="AS44" s="24"/>
      <c r="AT44" s="24">
        <f t="shared" si="11"/>
        <v>2187.6</v>
      </c>
      <c r="AU44" s="24">
        <v>3002.9</v>
      </c>
      <c r="AV44" s="24">
        <f t="shared" si="12"/>
        <v>-815.3</v>
      </c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s="2" customFormat="1" ht="17.100000000000001" customHeight="1">
      <c r="A45" s="12" t="s">
        <v>32</v>
      </c>
      <c r="B45" s="24">
        <v>77091.7</v>
      </c>
      <c r="C45" s="24">
        <v>78064.819570000007</v>
      </c>
      <c r="D45" s="4">
        <f t="shared" si="2"/>
        <v>1.0126228837864519</v>
      </c>
      <c r="E45" s="10">
        <v>15</v>
      </c>
      <c r="F45" s="5">
        <v>1</v>
      </c>
      <c r="G45" s="5">
        <v>10</v>
      </c>
      <c r="H45" s="24">
        <v>2223.8000000000002</v>
      </c>
      <c r="I45" s="24">
        <v>2677.2</v>
      </c>
      <c r="J45" s="4">
        <f t="shared" si="21"/>
        <v>1.2003885241478549</v>
      </c>
      <c r="K45" s="5">
        <v>10</v>
      </c>
      <c r="L45" s="75">
        <v>1837</v>
      </c>
      <c r="M45" s="75">
        <v>1644</v>
      </c>
      <c r="N45" s="4">
        <f t="shared" si="4"/>
        <v>0.89493739793140992</v>
      </c>
      <c r="O45" s="5">
        <v>15</v>
      </c>
      <c r="P45" s="76">
        <v>7000</v>
      </c>
      <c r="Q45" s="76">
        <v>5658.6109999999999</v>
      </c>
      <c r="R45" s="4">
        <f t="shared" si="22"/>
        <v>0.80837300000000001</v>
      </c>
      <c r="S45" s="5">
        <v>10</v>
      </c>
      <c r="T45" s="76">
        <v>1050</v>
      </c>
      <c r="U45" s="76">
        <v>1348.9079999999999</v>
      </c>
      <c r="V45" s="4">
        <f t="shared" si="23"/>
        <v>1.2084674285714285</v>
      </c>
      <c r="W45" s="5">
        <v>10</v>
      </c>
      <c r="X45" s="5" t="s">
        <v>400</v>
      </c>
      <c r="Y45" s="5" t="s">
        <v>400</v>
      </c>
      <c r="Z45" s="5" t="s">
        <v>400</v>
      </c>
      <c r="AA45" s="5"/>
      <c r="AB45" s="31">
        <f t="shared" si="24"/>
        <v>1.0112241964708681</v>
      </c>
      <c r="AC45" s="32">
        <v>25696</v>
      </c>
      <c r="AD45" s="24">
        <f t="shared" si="6"/>
        <v>21024</v>
      </c>
      <c r="AE45" s="24">
        <f t="shared" si="7"/>
        <v>21260</v>
      </c>
      <c r="AF45" s="24">
        <f t="shared" si="8"/>
        <v>236</v>
      </c>
      <c r="AG45" s="24">
        <v>2270.5</v>
      </c>
      <c r="AH45" s="24">
        <v>2562.9</v>
      </c>
      <c r="AI45" s="24">
        <v>2169.8000000000002</v>
      </c>
      <c r="AJ45" s="24">
        <v>2619.6999999999998</v>
      </c>
      <c r="AK45" s="24">
        <v>2426.5</v>
      </c>
      <c r="AL45" s="24">
        <v>3329.7</v>
      </c>
      <c r="AM45" s="24">
        <v>2012.7</v>
      </c>
      <c r="AN45" s="24">
        <v>2289.4</v>
      </c>
      <c r="AO45" s="24"/>
      <c r="AP45" s="24">
        <f t="shared" si="20"/>
        <v>1578.8</v>
      </c>
      <c r="AQ45" s="46"/>
      <c r="AR45" s="24">
        <f t="shared" si="10"/>
        <v>1578.8</v>
      </c>
      <c r="AS45" s="24"/>
      <c r="AT45" s="24">
        <f t="shared" si="11"/>
        <v>1578.8</v>
      </c>
      <c r="AU45" s="24">
        <v>2660.2</v>
      </c>
      <c r="AV45" s="24">
        <f t="shared" si="12"/>
        <v>-1081.4000000000001</v>
      </c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s="2" customFormat="1" ht="17.100000000000001" customHeight="1">
      <c r="A46" s="12" t="s">
        <v>33</v>
      </c>
      <c r="B46" s="24">
        <v>83403.3</v>
      </c>
      <c r="C46" s="24">
        <v>76264.148639999999</v>
      </c>
      <c r="D46" s="4">
        <f t="shared" si="2"/>
        <v>0.91440205171737809</v>
      </c>
      <c r="E46" s="10">
        <v>15</v>
      </c>
      <c r="F46" s="5">
        <v>1</v>
      </c>
      <c r="G46" s="5">
        <v>10</v>
      </c>
      <c r="H46" s="24">
        <v>2960.4</v>
      </c>
      <c r="I46" s="24">
        <v>3710.2</v>
      </c>
      <c r="J46" s="4">
        <f t="shared" si="21"/>
        <v>1.2053276584245372</v>
      </c>
      <c r="K46" s="5">
        <v>10</v>
      </c>
      <c r="L46" s="75">
        <v>2297</v>
      </c>
      <c r="M46" s="75">
        <v>2609</v>
      </c>
      <c r="N46" s="4">
        <f t="shared" si="4"/>
        <v>1.1358293426208097</v>
      </c>
      <c r="O46" s="5">
        <v>15</v>
      </c>
      <c r="P46" s="76">
        <v>16684</v>
      </c>
      <c r="Q46" s="76">
        <v>14659.621999999999</v>
      </c>
      <c r="R46" s="4">
        <f t="shared" si="22"/>
        <v>0.87866350994965237</v>
      </c>
      <c r="S46" s="5">
        <v>10</v>
      </c>
      <c r="T46" s="76">
        <v>6366</v>
      </c>
      <c r="U46" s="76">
        <v>6801.9380000000001</v>
      </c>
      <c r="V46" s="4">
        <f t="shared" si="23"/>
        <v>1.0684791077599749</v>
      </c>
      <c r="W46" s="5">
        <v>10</v>
      </c>
      <c r="X46" s="5" t="s">
        <v>400</v>
      </c>
      <c r="Y46" s="5" t="s">
        <v>400</v>
      </c>
      <c r="Z46" s="5" t="s">
        <v>400</v>
      </c>
      <c r="AA46" s="5"/>
      <c r="AB46" s="31">
        <f t="shared" si="24"/>
        <v>1.0325453382344922</v>
      </c>
      <c r="AC46" s="32">
        <v>44259</v>
      </c>
      <c r="AD46" s="24">
        <f t="shared" si="6"/>
        <v>36211.909090909088</v>
      </c>
      <c r="AE46" s="24">
        <f t="shared" si="7"/>
        <v>37390.400000000001</v>
      </c>
      <c r="AF46" s="24">
        <f t="shared" si="8"/>
        <v>1178.4909090909132</v>
      </c>
      <c r="AG46" s="24">
        <v>4105.3999999999996</v>
      </c>
      <c r="AH46" s="24">
        <v>4317.5</v>
      </c>
      <c r="AI46" s="24">
        <v>4058.4</v>
      </c>
      <c r="AJ46" s="24">
        <v>4432.5</v>
      </c>
      <c r="AK46" s="24">
        <v>4041.8</v>
      </c>
      <c r="AL46" s="24">
        <v>3477.6</v>
      </c>
      <c r="AM46" s="24">
        <v>4041.1</v>
      </c>
      <c r="AN46" s="24">
        <v>4179.5</v>
      </c>
      <c r="AO46" s="24"/>
      <c r="AP46" s="24">
        <f t="shared" si="20"/>
        <v>4736.6000000000004</v>
      </c>
      <c r="AQ46" s="46"/>
      <c r="AR46" s="24">
        <f t="shared" si="10"/>
        <v>4736.6000000000004</v>
      </c>
      <c r="AS46" s="24"/>
      <c r="AT46" s="24">
        <f t="shared" si="11"/>
        <v>4736.6000000000004</v>
      </c>
      <c r="AU46" s="24">
        <v>4354.1000000000004</v>
      </c>
      <c r="AV46" s="24">
        <f t="shared" si="12"/>
        <v>382.5</v>
      </c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s="2" customFormat="1" ht="17.100000000000001" customHeight="1">
      <c r="A47" s="12" t="s">
        <v>34</v>
      </c>
      <c r="B47" s="24">
        <v>86960.7</v>
      </c>
      <c r="C47" s="24">
        <v>85701.499699999986</v>
      </c>
      <c r="D47" s="4">
        <f t="shared" si="2"/>
        <v>0.98551989231917392</v>
      </c>
      <c r="E47" s="10">
        <v>15</v>
      </c>
      <c r="F47" s="5">
        <v>1</v>
      </c>
      <c r="G47" s="5">
        <v>10</v>
      </c>
      <c r="H47" s="24">
        <v>2724.2</v>
      </c>
      <c r="I47" s="24">
        <v>3844.8</v>
      </c>
      <c r="J47" s="4">
        <f t="shared" si="21"/>
        <v>1.2211350121136479</v>
      </c>
      <c r="K47" s="5">
        <v>10</v>
      </c>
      <c r="L47" s="75">
        <v>1837</v>
      </c>
      <c r="M47" s="75">
        <v>3223</v>
      </c>
      <c r="N47" s="4">
        <f t="shared" si="4"/>
        <v>1.2554491017964071</v>
      </c>
      <c r="O47" s="5">
        <v>15</v>
      </c>
      <c r="P47" s="76">
        <v>7050</v>
      </c>
      <c r="Q47" s="76">
        <v>7558.2619999999997</v>
      </c>
      <c r="R47" s="4">
        <f t="shared" si="22"/>
        <v>1.0720939007092198</v>
      </c>
      <c r="S47" s="5">
        <v>10</v>
      </c>
      <c r="T47" s="76">
        <v>2150</v>
      </c>
      <c r="U47" s="76">
        <v>2185.067</v>
      </c>
      <c r="V47" s="4">
        <f t="shared" si="23"/>
        <v>1.0163102325581395</v>
      </c>
      <c r="W47" s="5">
        <v>10</v>
      </c>
      <c r="X47" s="5" t="s">
        <v>400</v>
      </c>
      <c r="Y47" s="5" t="s">
        <v>400</v>
      </c>
      <c r="Z47" s="5" t="s">
        <v>400</v>
      </c>
      <c r="AA47" s="5"/>
      <c r="AB47" s="31">
        <f t="shared" si="24"/>
        <v>1.0958560909363397</v>
      </c>
      <c r="AC47" s="32">
        <v>40836</v>
      </c>
      <c r="AD47" s="24">
        <f t="shared" si="6"/>
        <v>33411.272727272728</v>
      </c>
      <c r="AE47" s="24">
        <f t="shared" si="7"/>
        <v>36613.9</v>
      </c>
      <c r="AF47" s="24">
        <f t="shared" si="8"/>
        <v>3202.6272727272735</v>
      </c>
      <c r="AG47" s="24">
        <v>3829</v>
      </c>
      <c r="AH47" s="24">
        <v>4263.8</v>
      </c>
      <c r="AI47" s="24">
        <v>2175.6</v>
      </c>
      <c r="AJ47" s="24">
        <v>4130.8</v>
      </c>
      <c r="AK47" s="24">
        <v>4033.7</v>
      </c>
      <c r="AL47" s="24">
        <v>4428.2</v>
      </c>
      <c r="AM47" s="24">
        <v>4492.3</v>
      </c>
      <c r="AN47" s="24">
        <v>4151.2</v>
      </c>
      <c r="AO47" s="24">
        <v>1615.4</v>
      </c>
      <c r="AP47" s="24">
        <f t="shared" si="20"/>
        <v>3493.9</v>
      </c>
      <c r="AQ47" s="46"/>
      <c r="AR47" s="24">
        <f t="shared" si="10"/>
        <v>3493.9</v>
      </c>
      <c r="AS47" s="24"/>
      <c r="AT47" s="24">
        <f t="shared" si="11"/>
        <v>3493.9</v>
      </c>
      <c r="AU47" s="24">
        <v>2194.9</v>
      </c>
      <c r="AV47" s="24">
        <f t="shared" si="12"/>
        <v>1299</v>
      </c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s="2" customFormat="1" ht="17.100000000000001" customHeight="1">
      <c r="A48" s="12" t="s">
        <v>35</v>
      </c>
      <c r="B48" s="24">
        <v>305401.3</v>
      </c>
      <c r="C48" s="24">
        <v>301584.62482999999</v>
      </c>
      <c r="D48" s="4">
        <f t="shared" si="2"/>
        <v>0.9875027540157818</v>
      </c>
      <c r="E48" s="10">
        <v>15</v>
      </c>
      <c r="F48" s="5">
        <v>1</v>
      </c>
      <c r="G48" s="5">
        <v>10</v>
      </c>
      <c r="H48" s="24">
        <v>9577.5</v>
      </c>
      <c r="I48" s="24">
        <v>11975.1</v>
      </c>
      <c r="J48" s="4">
        <f t="shared" si="21"/>
        <v>1.205033672670321</v>
      </c>
      <c r="K48" s="5">
        <v>10</v>
      </c>
      <c r="L48" s="75">
        <v>2297</v>
      </c>
      <c r="M48" s="75">
        <v>4498</v>
      </c>
      <c r="N48" s="4">
        <f t="shared" si="4"/>
        <v>1.2758206356116673</v>
      </c>
      <c r="O48" s="5">
        <v>15</v>
      </c>
      <c r="P48" s="76">
        <v>7734</v>
      </c>
      <c r="Q48" s="76">
        <v>9190.4599999999991</v>
      </c>
      <c r="R48" s="4">
        <f t="shared" si="22"/>
        <v>1.1883191104215152</v>
      </c>
      <c r="S48" s="5">
        <v>10</v>
      </c>
      <c r="T48" s="76">
        <v>1250</v>
      </c>
      <c r="U48" s="76">
        <v>1460.3869999999999</v>
      </c>
      <c r="V48" s="4">
        <f t="shared" si="23"/>
        <v>1.1683095999999999</v>
      </c>
      <c r="W48" s="5">
        <v>10</v>
      </c>
      <c r="X48" s="5" t="s">
        <v>400</v>
      </c>
      <c r="Y48" s="5" t="s">
        <v>400</v>
      </c>
      <c r="Z48" s="5" t="s">
        <v>400</v>
      </c>
      <c r="AA48" s="5"/>
      <c r="AB48" s="31">
        <f t="shared" si="24"/>
        <v>1.136663923933287</v>
      </c>
      <c r="AC48" s="32">
        <v>32461</v>
      </c>
      <c r="AD48" s="24">
        <f t="shared" si="6"/>
        <v>26559</v>
      </c>
      <c r="AE48" s="24">
        <f t="shared" si="7"/>
        <v>30188.7</v>
      </c>
      <c r="AF48" s="24">
        <f t="shared" si="8"/>
        <v>3629.7000000000007</v>
      </c>
      <c r="AG48" s="24">
        <v>2813.8</v>
      </c>
      <c r="AH48" s="24">
        <v>2973.3</v>
      </c>
      <c r="AI48" s="24">
        <v>3484</v>
      </c>
      <c r="AJ48" s="24">
        <v>2735.4</v>
      </c>
      <c r="AK48" s="24">
        <v>2831.7</v>
      </c>
      <c r="AL48" s="24">
        <v>3225.1</v>
      </c>
      <c r="AM48" s="24">
        <v>5361.1</v>
      </c>
      <c r="AN48" s="24">
        <v>3320.1</v>
      </c>
      <c r="AO48" s="24"/>
      <c r="AP48" s="24">
        <f t="shared" si="20"/>
        <v>3444.2</v>
      </c>
      <c r="AQ48" s="46"/>
      <c r="AR48" s="24">
        <f t="shared" si="10"/>
        <v>3444.2</v>
      </c>
      <c r="AS48" s="24"/>
      <c r="AT48" s="24">
        <f t="shared" si="11"/>
        <v>3444.2</v>
      </c>
      <c r="AU48" s="24">
        <v>1228.0999999999999</v>
      </c>
      <c r="AV48" s="24">
        <f t="shared" si="12"/>
        <v>2216.1</v>
      </c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193" s="2" customFormat="1" ht="17.100000000000001" customHeight="1">
      <c r="A49" s="12" t="s">
        <v>36</v>
      </c>
      <c r="B49" s="24">
        <v>441039</v>
      </c>
      <c r="C49" s="24">
        <v>395107.37718000001</v>
      </c>
      <c r="D49" s="4">
        <f t="shared" si="2"/>
        <v>0.89585587029718461</v>
      </c>
      <c r="E49" s="10">
        <v>15</v>
      </c>
      <c r="F49" s="5">
        <v>1</v>
      </c>
      <c r="G49" s="5">
        <v>10</v>
      </c>
      <c r="H49" s="24">
        <v>24509.9</v>
      </c>
      <c r="I49" s="24">
        <v>27491.599999999999</v>
      </c>
      <c r="J49" s="4">
        <f>IF(K49=0,0,IF(H49=0,1,IF(I49&lt;0,0,IF(I49/H49&gt;1.2,IF((I49/H49-1.2)*0.1+1.2&gt;1.3,1.3,(I49/H49-1.2)*0.1+1.2),I49/H49))))</f>
        <v>1.121652883120698</v>
      </c>
      <c r="K49" s="5">
        <v>10</v>
      </c>
      <c r="L49" s="75">
        <v>3215</v>
      </c>
      <c r="M49" s="75">
        <v>4813</v>
      </c>
      <c r="N49" s="4">
        <f t="shared" si="4"/>
        <v>1.2297045101088646</v>
      </c>
      <c r="O49" s="5">
        <v>15</v>
      </c>
      <c r="P49" s="76">
        <v>28482</v>
      </c>
      <c r="Q49" s="76">
        <v>27906.94</v>
      </c>
      <c r="R49" s="4">
        <f t="shared" si="22"/>
        <v>0.97980970437469272</v>
      </c>
      <c r="S49" s="5">
        <v>10</v>
      </c>
      <c r="T49" s="76">
        <v>10845</v>
      </c>
      <c r="U49" s="76">
        <v>6162.7910000000002</v>
      </c>
      <c r="V49" s="4">
        <f t="shared" si="23"/>
        <v>0.56826104195481786</v>
      </c>
      <c r="W49" s="5">
        <v>10</v>
      </c>
      <c r="X49" s="5" t="s">
        <v>400</v>
      </c>
      <c r="Y49" s="5" t="s">
        <v>400</v>
      </c>
      <c r="Z49" s="5" t="s">
        <v>400</v>
      </c>
      <c r="AA49" s="5"/>
      <c r="AB49" s="31">
        <f t="shared" si="24"/>
        <v>0.97972345715132614</v>
      </c>
      <c r="AC49" s="32">
        <v>69988</v>
      </c>
      <c r="AD49" s="24">
        <f t="shared" si="6"/>
        <v>57262.909090909096</v>
      </c>
      <c r="AE49" s="24">
        <f t="shared" si="7"/>
        <v>56101.8</v>
      </c>
      <c r="AF49" s="24">
        <f t="shared" si="8"/>
        <v>-1161.1090909090926</v>
      </c>
      <c r="AG49" s="24">
        <v>5830.6</v>
      </c>
      <c r="AH49" s="24">
        <v>6870.3</v>
      </c>
      <c r="AI49" s="24">
        <v>5881.8</v>
      </c>
      <c r="AJ49" s="24">
        <v>6868.6</v>
      </c>
      <c r="AK49" s="24">
        <v>5832.6</v>
      </c>
      <c r="AL49" s="24">
        <v>6668.4</v>
      </c>
      <c r="AM49" s="24">
        <v>7440.8</v>
      </c>
      <c r="AN49" s="24">
        <v>5535.2</v>
      </c>
      <c r="AO49" s="24"/>
      <c r="AP49" s="24">
        <f t="shared" si="20"/>
        <v>5173.5</v>
      </c>
      <c r="AQ49" s="46"/>
      <c r="AR49" s="24">
        <f t="shared" si="10"/>
        <v>5173.5</v>
      </c>
      <c r="AS49" s="24"/>
      <c r="AT49" s="24">
        <f t="shared" si="11"/>
        <v>5173.5</v>
      </c>
      <c r="AU49" s="24">
        <v>5769.1</v>
      </c>
      <c r="AV49" s="24">
        <f t="shared" si="12"/>
        <v>-595.6</v>
      </c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193" s="2" customFormat="1" ht="17.100000000000001" customHeight="1">
      <c r="A50" s="12" t="s">
        <v>37</v>
      </c>
      <c r="B50" s="24">
        <v>123769.8</v>
      </c>
      <c r="C50" s="24">
        <v>117333.46478000001</v>
      </c>
      <c r="D50" s="4">
        <f t="shared" si="2"/>
        <v>0.94799753073851623</v>
      </c>
      <c r="E50" s="10">
        <v>15</v>
      </c>
      <c r="F50" s="5">
        <v>1</v>
      </c>
      <c r="G50" s="5">
        <v>10</v>
      </c>
      <c r="H50" s="24">
        <v>5602.8</v>
      </c>
      <c r="I50" s="24">
        <v>5562.5</v>
      </c>
      <c r="J50" s="4">
        <f>IF(K50=0,0,IF(H50=0,1,IF(I50&lt;0,0,IF(I50/H50&gt;1.2,IF((I50/H50-1.2)*0.1+1.2&gt;1.3,1.3,(I50/H50-1.2)*0.1+1.2),I50/H50))))</f>
        <v>0.99280716784464906</v>
      </c>
      <c r="K50" s="5">
        <v>10</v>
      </c>
      <c r="L50" s="75">
        <v>2297</v>
      </c>
      <c r="M50" s="75">
        <v>3428</v>
      </c>
      <c r="N50" s="4">
        <f t="shared" si="4"/>
        <v>1.2292381367000436</v>
      </c>
      <c r="O50" s="5">
        <v>15</v>
      </c>
      <c r="P50" s="76">
        <v>8900</v>
      </c>
      <c r="Q50" s="76">
        <v>8580.39</v>
      </c>
      <c r="R50" s="4">
        <f t="shared" si="22"/>
        <v>0.9640887640449437</v>
      </c>
      <c r="S50" s="5">
        <v>10</v>
      </c>
      <c r="T50" s="76">
        <v>1440</v>
      </c>
      <c r="U50" s="76">
        <v>1921.5039999999999</v>
      </c>
      <c r="V50" s="4">
        <f t="shared" si="23"/>
        <v>1.2134377777777776</v>
      </c>
      <c r="W50" s="5">
        <v>10</v>
      </c>
      <c r="X50" s="5" t="s">
        <v>400</v>
      </c>
      <c r="Y50" s="5" t="s">
        <v>400</v>
      </c>
      <c r="Z50" s="5" t="s">
        <v>400</v>
      </c>
      <c r="AA50" s="5"/>
      <c r="AB50" s="31">
        <f t="shared" si="24"/>
        <v>1.0623124586893158</v>
      </c>
      <c r="AC50" s="32">
        <v>36489</v>
      </c>
      <c r="AD50" s="24">
        <f t="shared" si="6"/>
        <v>29854.63636363636</v>
      </c>
      <c r="AE50" s="24">
        <f t="shared" si="7"/>
        <v>31715</v>
      </c>
      <c r="AF50" s="24">
        <f t="shared" si="8"/>
        <v>1860.3636363636397</v>
      </c>
      <c r="AG50" s="24">
        <v>3370.7</v>
      </c>
      <c r="AH50" s="24">
        <v>3152.7</v>
      </c>
      <c r="AI50" s="24">
        <v>3377.4</v>
      </c>
      <c r="AJ50" s="24">
        <v>3372.2</v>
      </c>
      <c r="AK50" s="24">
        <v>3718.2</v>
      </c>
      <c r="AL50" s="24">
        <v>3350.4</v>
      </c>
      <c r="AM50" s="24">
        <v>4337.2</v>
      </c>
      <c r="AN50" s="24">
        <v>2936.1</v>
      </c>
      <c r="AO50" s="24"/>
      <c r="AP50" s="24">
        <f t="shared" si="20"/>
        <v>4100.1000000000004</v>
      </c>
      <c r="AQ50" s="46"/>
      <c r="AR50" s="24">
        <f t="shared" si="10"/>
        <v>4100.1000000000004</v>
      </c>
      <c r="AS50" s="24"/>
      <c r="AT50" s="24">
        <f t="shared" si="11"/>
        <v>4100.1000000000004</v>
      </c>
      <c r="AU50" s="24">
        <v>1513</v>
      </c>
      <c r="AV50" s="24">
        <f t="shared" si="12"/>
        <v>2587.1</v>
      </c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193" s="2" customFormat="1" ht="17.100000000000001" customHeight="1">
      <c r="A51" s="12" t="s">
        <v>2</v>
      </c>
      <c r="B51" s="24">
        <v>54156.1</v>
      </c>
      <c r="C51" s="24">
        <v>48010.184459999997</v>
      </c>
      <c r="D51" s="4">
        <f t="shared" si="2"/>
        <v>0.8865148055343719</v>
      </c>
      <c r="E51" s="10">
        <v>15</v>
      </c>
      <c r="F51" s="5">
        <v>1</v>
      </c>
      <c r="G51" s="5">
        <v>10</v>
      </c>
      <c r="H51" s="24">
        <v>2579.4</v>
      </c>
      <c r="I51" s="24">
        <v>2745.6</v>
      </c>
      <c r="J51" s="4">
        <f t="shared" si="21"/>
        <v>1.0644335892067922</v>
      </c>
      <c r="K51" s="5">
        <v>10</v>
      </c>
      <c r="L51" s="75">
        <v>1837</v>
      </c>
      <c r="M51" s="75">
        <v>1570</v>
      </c>
      <c r="N51" s="4">
        <f t="shared" si="4"/>
        <v>0.85465432770821992</v>
      </c>
      <c r="O51" s="5">
        <v>15</v>
      </c>
      <c r="P51" s="76">
        <v>16200</v>
      </c>
      <c r="Q51" s="76">
        <v>18021.901999999998</v>
      </c>
      <c r="R51" s="4">
        <f t="shared" si="22"/>
        <v>1.1124630864197529</v>
      </c>
      <c r="S51" s="5">
        <v>10</v>
      </c>
      <c r="T51" s="76">
        <v>2050</v>
      </c>
      <c r="U51" s="76">
        <v>2366.127</v>
      </c>
      <c r="V51" s="4">
        <f t="shared" si="23"/>
        <v>1.1542082926829269</v>
      </c>
      <c r="W51" s="5">
        <v>10</v>
      </c>
      <c r="X51" s="5" t="s">
        <v>400</v>
      </c>
      <c r="Y51" s="5" t="s">
        <v>400</v>
      </c>
      <c r="Z51" s="5" t="s">
        <v>400</v>
      </c>
      <c r="AA51" s="5"/>
      <c r="AB51" s="31">
        <f t="shared" si="24"/>
        <v>0.9918369525961942</v>
      </c>
      <c r="AC51" s="32">
        <v>28621</v>
      </c>
      <c r="AD51" s="24">
        <f t="shared" si="6"/>
        <v>23417.18181818182</v>
      </c>
      <c r="AE51" s="24">
        <f t="shared" si="7"/>
        <v>23226</v>
      </c>
      <c r="AF51" s="24">
        <f t="shared" si="8"/>
        <v>-191.18181818181984</v>
      </c>
      <c r="AG51" s="24">
        <v>2477.5</v>
      </c>
      <c r="AH51" s="24">
        <v>2547.6999999999998</v>
      </c>
      <c r="AI51" s="24">
        <v>2766.8</v>
      </c>
      <c r="AJ51" s="24">
        <v>2803.2</v>
      </c>
      <c r="AK51" s="24">
        <v>2842.5</v>
      </c>
      <c r="AL51" s="24">
        <v>2064.5</v>
      </c>
      <c r="AM51" s="24">
        <v>1735.2</v>
      </c>
      <c r="AN51" s="24">
        <v>2644</v>
      </c>
      <c r="AO51" s="24"/>
      <c r="AP51" s="24">
        <f t="shared" si="20"/>
        <v>3344.6</v>
      </c>
      <c r="AQ51" s="46"/>
      <c r="AR51" s="24">
        <f t="shared" si="10"/>
        <v>3344.6</v>
      </c>
      <c r="AS51" s="24"/>
      <c r="AT51" s="24">
        <f t="shared" si="11"/>
        <v>3344.6</v>
      </c>
      <c r="AU51" s="24">
        <v>2252.6999999999998</v>
      </c>
      <c r="AV51" s="24">
        <f t="shared" si="12"/>
        <v>1091.9000000000001</v>
      </c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193" s="2" customFormat="1" ht="17.100000000000001" customHeight="1">
      <c r="A52" s="12" t="s">
        <v>38</v>
      </c>
      <c r="B52" s="24">
        <v>45790</v>
      </c>
      <c r="C52" s="24">
        <v>46564.032709999999</v>
      </c>
      <c r="D52" s="4">
        <f t="shared" si="2"/>
        <v>1.0169039683336973</v>
      </c>
      <c r="E52" s="10">
        <v>15</v>
      </c>
      <c r="F52" s="5">
        <v>1</v>
      </c>
      <c r="G52" s="5">
        <v>10</v>
      </c>
      <c r="H52" s="24">
        <v>1529.3</v>
      </c>
      <c r="I52" s="24">
        <v>2537.4</v>
      </c>
      <c r="J52" s="4">
        <f t="shared" si="21"/>
        <v>1.2459190479304256</v>
      </c>
      <c r="K52" s="5">
        <v>10</v>
      </c>
      <c r="L52" s="75">
        <v>1837</v>
      </c>
      <c r="M52" s="75">
        <v>2424</v>
      </c>
      <c r="N52" s="4">
        <f t="shared" si="4"/>
        <v>1.2119542732716384</v>
      </c>
      <c r="O52" s="5">
        <v>15</v>
      </c>
      <c r="P52" s="76">
        <v>12546</v>
      </c>
      <c r="Q52" s="76">
        <v>11868.921</v>
      </c>
      <c r="R52" s="4">
        <f t="shared" si="22"/>
        <v>0.94603228120516503</v>
      </c>
      <c r="S52" s="5">
        <v>10</v>
      </c>
      <c r="T52" s="76">
        <v>2112</v>
      </c>
      <c r="U52" s="76">
        <v>2178.4290000000001</v>
      </c>
      <c r="V52" s="4">
        <f t="shared" si="23"/>
        <v>1.0314531250000001</v>
      </c>
      <c r="W52" s="5">
        <v>10</v>
      </c>
      <c r="X52" s="5" t="s">
        <v>400</v>
      </c>
      <c r="Y52" s="5" t="s">
        <v>400</v>
      </c>
      <c r="Z52" s="5" t="s">
        <v>400</v>
      </c>
      <c r="AA52" s="5"/>
      <c r="AB52" s="31">
        <f t="shared" si="24"/>
        <v>1.0809559737919421</v>
      </c>
      <c r="AC52" s="32">
        <v>28961</v>
      </c>
      <c r="AD52" s="24">
        <f t="shared" si="6"/>
        <v>23695.36363636364</v>
      </c>
      <c r="AE52" s="24">
        <f t="shared" si="7"/>
        <v>25613.599999999999</v>
      </c>
      <c r="AF52" s="24">
        <f t="shared" si="8"/>
        <v>1918.2363636363589</v>
      </c>
      <c r="AG52" s="24">
        <v>2749.2</v>
      </c>
      <c r="AH52" s="24">
        <v>2848.1</v>
      </c>
      <c r="AI52" s="24">
        <v>2443.9</v>
      </c>
      <c r="AJ52" s="24">
        <v>2784.5</v>
      </c>
      <c r="AK52" s="24">
        <v>2747.2</v>
      </c>
      <c r="AL52" s="24">
        <v>3703.4</v>
      </c>
      <c r="AM52" s="24">
        <v>1989.2</v>
      </c>
      <c r="AN52" s="24">
        <v>2219.8000000000002</v>
      </c>
      <c r="AO52" s="24">
        <v>72.3</v>
      </c>
      <c r="AP52" s="24">
        <f t="shared" si="20"/>
        <v>4056</v>
      </c>
      <c r="AQ52" s="46"/>
      <c r="AR52" s="24">
        <f t="shared" si="10"/>
        <v>4056</v>
      </c>
      <c r="AS52" s="24"/>
      <c r="AT52" s="24">
        <f t="shared" si="11"/>
        <v>4056</v>
      </c>
      <c r="AU52" s="24">
        <v>3974.3</v>
      </c>
      <c r="AV52" s="24">
        <f t="shared" si="12"/>
        <v>81.7</v>
      </c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193" s="2" customFormat="1" ht="17.100000000000001" customHeight="1">
      <c r="A53" s="12" t="s">
        <v>3</v>
      </c>
      <c r="B53" s="24">
        <v>53431.5</v>
      </c>
      <c r="C53" s="24">
        <v>50381.087279999992</v>
      </c>
      <c r="D53" s="4">
        <f t="shared" si="2"/>
        <v>0.94290984307009895</v>
      </c>
      <c r="E53" s="10">
        <v>15</v>
      </c>
      <c r="F53" s="5">
        <v>1</v>
      </c>
      <c r="G53" s="5">
        <v>10</v>
      </c>
      <c r="H53" s="24">
        <v>3830.9</v>
      </c>
      <c r="I53" s="24">
        <v>5010.6000000000004</v>
      </c>
      <c r="J53" s="4">
        <f t="shared" si="21"/>
        <v>1.2107943303140254</v>
      </c>
      <c r="K53" s="5">
        <v>10</v>
      </c>
      <c r="L53" s="75">
        <v>1837</v>
      </c>
      <c r="M53" s="75">
        <v>2296</v>
      </c>
      <c r="N53" s="4">
        <f t="shared" si="4"/>
        <v>1.2049863908546543</v>
      </c>
      <c r="O53" s="5">
        <v>15</v>
      </c>
      <c r="P53" s="76">
        <v>9150</v>
      </c>
      <c r="Q53" s="76">
        <v>9877.5409999999993</v>
      </c>
      <c r="R53" s="4">
        <f t="shared" si="22"/>
        <v>1.0795126775956283</v>
      </c>
      <c r="S53" s="5">
        <v>10</v>
      </c>
      <c r="T53" s="76">
        <v>2589</v>
      </c>
      <c r="U53" s="76">
        <v>3011.7979999999998</v>
      </c>
      <c r="V53" s="4">
        <f t="shared" si="23"/>
        <v>1.1633055233680958</v>
      </c>
      <c r="W53" s="5">
        <v>10</v>
      </c>
      <c r="X53" s="5" t="s">
        <v>400</v>
      </c>
      <c r="Y53" s="5" t="s">
        <v>400</v>
      </c>
      <c r="Z53" s="5" t="s">
        <v>400</v>
      </c>
      <c r="AA53" s="5"/>
      <c r="AB53" s="31">
        <f t="shared" si="24"/>
        <v>1.0964938403092683</v>
      </c>
      <c r="AC53" s="32">
        <v>28029</v>
      </c>
      <c r="AD53" s="24">
        <f t="shared" si="6"/>
        <v>22932.81818181818</v>
      </c>
      <c r="AE53" s="24">
        <f t="shared" si="7"/>
        <v>25145.7</v>
      </c>
      <c r="AF53" s="24">
        <f t="shared" si="8"/>
        <v>2212.8818181818206</v>
      </c>
      <c r="AG53" s="24">
        <v>2753.1</v>
      </c>
      <c r="AH53" s="24">
        <v>2488.3000000000002</v>
      </c>
      <c r="AI53" s="24">
        <v>1949</v>
      </c>
      <c r="AJ53" s="24">
        <v>2269.9</v>
      </c>
      <c r="AK53" s="24">
        <v>1993.7</v>
      </c>
      <c r="AL53" s="24">
        <v>3100.5</v>
      </c>
      <c r="AM53" s="24">
        <v>4176.3999999999996</v>
      </c>
      <c r="AN53" s="24">
        <v>2856.8</v>
      </c>
      <c r="AO53" s="24">
        <v>620.29999999999995</v>
      </c>
      <c r="AP53" s="24">
        <f t="shared" si="20"/>
        <v>2937.7</v>
      </c>
      <c r="AQ53" s="46"/>
      <c r="AR53" s="24">
        <f t="shared" si="10"/>
        <v>2937.7</v>
      </c>
      <c r="AS53" s="24"/>
      <c r="AT53" s="24">
        <f t="shared" si="11"/>
        <v>2937.7</v>
      </c>
      <c r="AU53" s="24">
        <v>1544.9</v>
      </c>
      <c r="AV53" s="24">
        <f t="shared" si="12"/>
        <v>1392.8</v>
      </c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193" s="2" customFormat="1" ht="17.100000000000001" customHeight="1">
      <c r="A54" s="12" t="s">
        <v>39</v>
      </c>
      <c r="B54" s="24">
        <v>79214</v>
      </c>
      <c r="C54" s="24">
        <v>75391.263250000004</v>
      </c>
      <c r="D54" s="4">
        <f t="shared" si="2"/>
        <v>0.95174165235943142</v>
      </c>
      <c r="E54" s="10">
        <v>15</v>
      </c>
      <c r="F54" s="5">
        <v>1</v>
      </c>
      <c r="G54" s="5">
        <v>10</v>
      </c>
      <c r="H54" s="24">
        <v>5119.3999999999996</v>
      </c>
      <c r="I54" s="24">
        <v>5464.3</v>
      </c>
      <c r="J54" s="4">
        <f t="shared" si="21"/>
        <v>1.067371176309724</v>
      </c>
      <c r="K54" s="5">
        <v>10</v>
      </c>
      <c r="L54" s="75">
        <v>2297</v>
      </c>
      <c r="M54" s="75">
        <v>3829</v>
      </c>
      <c r="N54" s="4">
        <f t="shared" si="4"/>
        <v>1.2466956900304744</v>
      </c>
      <c r="O54" s="5">
        <v>15</v>
      </c>
      <c r="P54" s="76">
        <v>5950</v>
      </c>
      <c r="Q54" s="76">
        <v>7007.9110000000001</v>
      </c>
      <c r="R54" s="4">
        <f t="shared" si="22"/>
        <v>1.177800168067227</v>
      </c>
      <c r="S54" s="5">
        <v>10</v>
      </c>
      <c r="T54" s="76">
        <v>1880</v>
      </c>
      <c r="U54" s="76">
        <v>1645.0940000000001</v>
      </c>
      <c r="V54" s="4">
        <f t="shared" si="23"/>
        <v>0.87504999999999999</v>
      </c>
      <c r="W54" s="5">
        <v>10</v>
      </c>
      <c r="X54" s="5" t="s">
        <v>400</v>
      </c>
      <c r="Y54" s="5" t="s">
        <v>400</v>
      </c>
      <c r="Z54" s="5" t="s">
        <v>400</v>
      </c>
      <c r="AA54" s="5"/>
      <c r="AB54" s="31">
        <f>(D54*E54+F54*G54+J54*K54+N54*O54+R54*S54+V54*W54)/(E54+G54+K54+O54+S54+W54)</f>
        <v>1.0596967654231157</v>
      </c>
      <c r="AC54" s="32">
        <v>39093</v>
      </c>
      <c r="AD54" s="24">
        <f t="shared" si="6"/>
        <v>31985.18181818182</v>
      </c>
      <c r="AE54" s="24">
        <f t="shared" si="7"/>
        <v>33894.6</v>
      </c>
      <c r="AF54" s="24">
        <f t="shared" si="8"/>
        <v>1909.4181818181787</v>
      </c>
      <c r="AG54" s="24">
        <v>3466.2</v>
      </c>
      <c r="AH54" s="24">
        <v>3746.7</v>
      </c>
      <c r="AI54" s="24">
        <v>3746.8</v>
      </c>
      <c r="AJ54" s="24">
        <v>3267.4</v>
      </c>
      <c r="AK54" s="24">
        <v>3583.5</v>
      </c>
      <c r="AL54" s="24">
        <v>3836.4</v>
      </c>
      <c r="AM54" s="24">
        <v>3709.9</v>
      </c>
      <c r="AN54" s="24">
        <v>3638</v>
      </c>
      <c r="AO54" s="24"/>
      <c r="AP54" s="24">
        <f t="shared" si="20"/>
        <v>4899.7</v>
      </c>
      <c r="AQ54" s="46"/>
      <c r="AR54" s="24">
        <f t="shared" si="10"/>
        <v>4899.7</v>
      </c>
      <c r="AS54" s="24"/>
      <c r="AT54" s="24">
        <f t="shared" si="11"/>
        <v>4899.7</v>
      </c>
      <c r="AU54" s="24">
        <v>2248.3000000000002</v>
      </c>
      <c r="AV54" s="24">
        <f t="shared" si="12"/>
        <v>2651.4</v>
      </c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193" s="2" customFormat="1" ht="17.100000000000001" customHeight="1">
      <c r="A55" s="16" t="s">
        <v>40</v>
      </c>
      <c r="B55" s="23">
        <f>SUM(B56:B378)</f>
        <v>1466879.3</v>
      </c>
      <c r="C55" s="23">
        <f>SUM(C56:C378)</f>
        <v>1187808.5778700004</v>
      </c>
      <c r="D55" s="6">
        <f>IF(C55/B55&gt;1.2,IF((C55/B55-1.2)*0.1+1.2&gt;1.3,1.3,(C55/B55-1.2)*0.1+1.2),C55/B55)</f>
        <v>0.80975208926187747</v>
      </c>
      <c r="E55" s="15"/>
      <c r="F55" s="15"/>
      <c r="G55" s="15"/>
      <c r="H55" s="23"/>
      <c r="I55" s="23"/>
      <c r="J55" s="6">
        <f>J27</f>
        <v>1.1622303700387735</v>
      </c>
      <c r="K55" s="15"/>
      <c r="L55" s="23"/>
      <c r="M55" s="23"/>
      <c r="N55" s="6"/>
      <c r="O55" s="15"/>
      <c r="P55" s="23"/>
      <c r="Q55" s="23"/>
      <c r="R55" s="23"/>
      <c r="S55" s="15"/>
      <c r="T55" s="23"/>
      <c r="U55" s="23"/>
      <c r="V55" s="23"/>
      <c r="W55" s="15"/>
      <c r="X55" s="15"/>
      <c r="Y55" s="15"/>
      <c r="Z55" s="43"/>
      <c r="AA55" s="15"/>
      <c r="AB55" s="7"/>
      <c r="AC55" s="19">
        <f>SUM(AC56:AC378)</f>
        <v>448086</v>
      </c>
      <c r="AD55" s="23">
        <f t="shared" ref="AD55:AE55" si="25">SUM(AD56:AD378)</f>
        <v>366615.81818181818</v>
      </c>
      <c r="AE55" s="23">
        <f t="shared" si="25"/>
        <v>374125.30000000005</v>
      </c>
      <c r="AF55" s="23">
        <f>SUM(AF56:AF378)</f>
        <v>7509.4818181818164</v>
      </c>
      <c r="AG55" s="23">
        <f t="shared" ref="AG55:AR55" si="26">SUM(AG56:AG378)</f>
        <v>35168.999999999985</v>
      </c>
      <c r="AH55" s="23">
        <f t="shared" si="26"/>
        <v>36218.700000000004</v>
      </c>
      <c r="AI55" s="23">
        <f t="shared" si="26"/>
        <v>36052.799999999981</v>
      </c>
      <c r="AJ55" s="23">
        <f t="shared" si="26"/>
        <v>36358.399999999987</v>
      </c>
      <c r="AK55" s="23">
        <f t="shared" si="26"/>
        <v>35122.699999999983</v>
      </c>
      <c r="AL55" s="23">
        <f t="shared" si="26"/>
        <v>49403.199999999997</v>
      </c>
      <c r="AM55" s="23">
        <f t="shared" si="26"/>
        <v>46027.500000000015</v>
      </c>
      <c r="AN55" s="23">
        <f t="shared" si="26"/>
        <v>35641.69999999999</v>
      </c>
      <c r="AO55" s="23">
        <f t="shared" si="26"/>
        <v>8669.1999999999971</v>
      </c>
      <c r="AP55" s="23">
        <f t="shared" si="26"/>
        <v>55462.100000000006</v>
      </c>
      <c r="AQ55" s="45"/>
      <c r="AR55" s="23">
        <f t="shared" si="26"/>
        <v>55520.200000000004</v>
      </c>
      <c r="AS55" s="23">
        <f t="shared" ref="AS55:AV55" si="27">SUM(AS56:AS378)</f>
        <v>51.2</v>
      </c>
      <c r="AT55" s="23">
        <f t="shared" si="27"/>
        <v>55468.999999999993</v>
      </c>
      <c r="AU55" s="23">
        <f t="shared" si="27"/>
        <v>40049.499999999985</v>
      </c>
      <c r="AV55" s="23">
        <f t="shared" si="27"/>
        <v>15419.500000000015</v>
      </c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193" s="2" customFormat="1" ht="17.100000000000001" customHeight="1">
      <c r="A56" s="17" t="s">
        <v>41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24"/>
      <c r="AV56" s="24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193" s="2" customFormat="1" ht="17.100000000000001" customHeight="1">
      <c r="A57" s="13" t="s">
        <v>42</v>
      </c>
      <c r="B57" s="24">
        <v>2146.6</v>
      </c>
      <c r="C57" s="24">
        <v>1381.1600499999997</v>
      </c>
      <c r="D57" s="4">
        <f t="shared" ref="D57:D120" si="28">IF(E57=0,0,IF(B57=0,1,IF(C57&lt;0,0,IF(C57/B57&gt;1.2,IF((C57/B57-1.2)*0.1+1.2&gt;1.3,1.3,(C57/B57-1.2)*0.1+1.2),C57/B57))))</f>
        <v>0.64341752073045733</v>
      </c>
      <c r="E57" s="10">
        <v>15</v>
      </c>
      <c r="F57" s="5">
        <f>F$28</f>
        <v>1</v>
      </c>
      <c r="G57" s="5">
        <v>10</v>
      </c>
      <c r="H57" s="5"/>
      <c r="I57" s="5"/>
      <c r="J57" s="4">
        <f>J$28</f>
        <v>1.0193775372124492</v>
      </c>
      <c r="K57" s="5">
        <v>10</v>
      </c>
      <c r="L57" s="5"/>
      <c r="M57" s="5"/>
      <c r="N57" s="4">
        <f>N$28</f>
        <v>1.0974414806750137</v>
      </c>
      <c r="O57" s="5">
        <v>15</v>
      </c>
      <c r="P57" s="5"/>
      <c r="Q57" s="5"/>
      <c r="R57" s="4">
        <f>R$28</f>
        <v>1.1822580760626398</v>
      </c>
      <c r="S57" s="5">
        <v>10</v>
      </c>
      <c r="T57" s="5"/>
      <c r="U57" s="5"/>
      <c r="V57" s="4">
        <f>V$28</f>
        <v>1.1139942664418212</v>
      </c>
      <c r="W57" s="5">
        <v>10</v>
      </c>
      <c r="X57" s="5" t="s">
        <v>400</v>
      </c>
      <c r="Y57" s="5" t="s">
        <v>400</v>
      </c>
      <c r="Z57" s="5" t="s">
        <v>400</v>
      </c>
      <c r="AA57" s="5"/>
      <c r="AB57" s="31">
        <f>(D57*E57+F57*G57+J57*K57+N57*O57+R57*S57+V57*W57)/(E57+G57+K57+O57+S57+W57)</f>
        <v>0.98955976883215946</v>
      </c>
      <c r="AC57" s="32">
        <v>1491</v>
      </c>
      <c r="AD57" s="24">
        <f t="shared" ref="AD57:AD120" si="29">AC57/11*9</f>
        <v>1219.9090909090908</v>
      </c>
      <c r="AE57" s="24">
        <f t="shared" ref="AE57:AE120" si="30">ROUND(AB57*AD57,1)</f>
        <v>1207.2</v>
      </c>
      <c r="AF57" s="24">
        <f t="shared" ref="AF57:AF120" si="31">AE57-AD57</f>
        <v>-12.709090909090719</v>
      </c>
      <c r="AG57" s="24">
        <v>64.3</v>
      </c>
      <c r="AH57" s="24">
        <v>101.9</v>
      </c>
      <c r="AI57" s="24">
        <v>194.8</v>
      </c>
      <c r="AJ57" s="24">
        <v>108.1</v>
      </c>
      <c r="AK57" s="24">
        <v>147.1</v>
      </c>
      <c r="AL57" s="24">
        <v>115.9</v>
      </c>
      <c r="AM57" s="24">
        <v>41.3</v>
      </c>
      <c r="AN57" s="24">
        <v>157</v>
      </c>
      <c r="AO57" s="24"/>
      <c r="AP57" s="24">
        <f t="shared" ref="AP57:AP120" si="32">ROUND(AE57-SUM(AG57:AO57),1)</f>
        <v>276.8</v>
      </c>
      <c r="AQ57" s="46"/>
      <c r="AR57" s="24">
        <f t="shared" ref="AR57:AR120" si="33">IF(OR(AP57&lt;0,AQ57="+"),0,AP57)</f>
        <v>276.8</v>
      </c>
      <c r="AS57" s="24"/>
      <c r="AT57" s="24">
        <f t="shared" ref="AT57:AT120" si="34">ROUND(AR57-AS57,1)</f>
        <v>276.8</v>
      </c>
      <c r="AU57" s="24">
        <v>109.8</v>
      </c>
      <c r="AV57" s="24">
        <f>ROUND(AT57-AU57,1)</f>
        <v>167</v>
      </c>
      <c r="AW57" s="41"/>
      <c r="AX57" s="41"/>
      <c r="AY57" s="41"/>
      <c r="AZ57" s="41"/>
      <c r="BA57" s="41"/>
      <c r="BB57" s="41"/>
      <c r="BC57" s="41"/>
      <c r="BD57" s="41"/>
      <c r="BE57" s="41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9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9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9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9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9"/>
      <c r="GJ57" s="8"/>
      <c r="GK57" s="8"/>
    </row>
    <row r="58" spans="1:193" s="2" customFormat="1" ht="17.100000000000001" customHeight="1">
      <c r="A58" s="13" t="s">
        <v>43</v>
      </c>
      <c r="B58" s="24">
        <v>6495.8</v>
      </c>
      <c r="C58" s="24">
        <v>6261.7860400000009</v>
      </c>
      <c r="D58" s="4">
        <f t="shared" si="28"/>
        <v>0.96397457434034306</v>
      </c>
      <c r="E58" s="10">
        <v>15</v>
      </c>
      <c r="F58" s="5">
        <f t="shared" ref="F58:F60" si="35">F$28</f>
        <v>1</v>
      </c>
      <c r="G58" s="5">
        <v>10</v>
      </c>
      <c r="H58" s="5"/>
      <c r="I58" s="5"/>
      <c r="J58" s="4">
        <f t="shared" ref="J58:J60" si="36">J$28</f>
        <v>1.0193775372124492</v>
      </c>
      <c r="K58" s="5">
        <v>10</v>
      </c>
      <c r="L58" s="5"/>
      <c r="M58" s="5"/>
      <c r="N58" s="4">
        <f t="shared" ref="N58:N60" si="37">N$28</f>
        <v>1.0974414806750137</v>
      </c>
      <c r="O58" s="5">
        <v>15</v>
      </c>
      <c r="P58" s="5"/>
      <c r="Q58" s="5"/>
      <c r="R58" s="4">
        <f t="shared" ref="R58:R60" si="38">R$28</f>
        <v>1.1822580760626398</v>
      </c>
      <c r="S58" s="5">
        <v>10</v>
      </c>
      <c r="T58" s="5"/>
      <c r="U58" s="5"/>
      <c r="V58" s="4">
        <f t="shared" ref="V58:V60" si="39">V$28</f>
        <v>1.1139942664418212</v>
      </c>
      <c r="W58" s="5">
        <v>10</v>
      </c>
      <c r="X58" s="5" t="s">
        <v>400</v>
      </c>
      <c r="Y58" s="5" t="s">
        <v>400</v>
      </c>
      <c r="Z58" s="5" t="s">
        <v>400</v>
      </c>
      <c r="AA58" s="5"/>
      <c r="AB58" s="31">
        <f t="shared" ref="AB58:AB121" si="40">(D58*E58+F58*G58+J58*K58+N58*O58+R58*S58+V58*W58)/(E58+G58+K58+O58+S58+W58)</f>
        <v>1.058250566034278</v>
      </c>
      <c r="AC58" s="32">
        <v>1835</v>
      </c>
      <c r="AD58" s="24">
        <f t="shared" si="29"/>
        <v>1501.3636363636363</v>
      </c>
      <c r="AE58" s="24">
        <f t="shared" si="30"/>
        <v>1588.8</v>
      </c>
      <c r="AF58" s="24">
        <f t="shared" si="31"/>
        <v>87.436363636363694</v>
      </c>
      <c r="AG58" s="24">
        <v>152</v>
      </c>
      <c r="AH58" s="24">
        <v>139.69999999999999</v>
      </c>
      <c r="AI58" s="24">
        <v>225.8</v>
      </c>
      <c r="AJ58" s="24">
        <v>150.5</v>
      </c>
      <c r="AK58" s="24">
        <v>129.1</v>
      </c>
      <c r="AL58" s="24">
        <v>153.19999999999999</v>
      </c>
      <c r="AM58" s="24">
        <v>72.7</v>
      </c>
      <c r="AN58" s="24">
        <v>164.7</v>
      </c>
      <c r="AO58" s="24"/>
      <c r="AP58" s="24">
        <f t="shared" si="32"/>
        <v>401.1</v>
      </c>
      <c r="AQ58" s="46"/>
      <c r="AR58" s="24">
        <f t="shared" si="33"/>
        <v>401.1</v>
      </c>
      <c r="AS58" s="24"/>
      <c r="AT58" s="24">
        <f t="shared" si="34"/>
        <v>401.1</v>
      </c>
      <c r="AU58" s="24">
        <v>298.8</v>
      </c>
      <c r="AV58" s="24">
        <f t="shared" ref="AV58:AV121" si="41">ROUND(AT58-AU58,1)</f>
        <v>102.3</v>
      </c>
      <c r="AW58" s="41"/>
      <c r="AX58" s="41"/>
      <c r="AY58" s="41"/>
      <c r="AZ58" s="41"/>
      <c r="BA58" s="41"/>
      <c r="BB58" s="41"/>
      <c r="BC58" s="41"/>
      <c r="BD58" s="41"/>
      <c r="BE58" s="41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9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9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9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9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9"/>
      <c r="GJ58" s="8"/>
      <c r="GK58" s="8"/>
    </row>
    <row r="59" spans="1:193" s="2" customFormat="1" ht="17.100000000000001" customHeight="1">
      <c r="A59" s="13" t="s">
        <v>44</v>
      </c>
      <c r="B59" s="24">
        <v>1493.9</v>
      </c>
      <c r="C59" s="24">
        <v>659.38360999999998</v>
      </c>
      <c r="D59" s="4">
        <f t="shared" si="28"/>
        <v>0.44138403507597557</v>
      </c>
      <c r="E59" s="10">
        <v>15</v>
      </c>
      <c r="F59" s="5">
        <f t="shared" si="35"/>
        <v>1</v>
      </c>
      <c r="G59" s="5">
        <v>10</v>
      </c>
      <c r="H59" s="5"/>
      <c r="I59" s="5"/>
      <c r="J59" s="4">
        <f t="shared" si="36"/>
        <v>1.0193775372124492</v>
      </c>
      <c r="K59" s="5">
        <v>10</v>
      </c>
      <c r="L59" s="5"/>
      <c r="M59" s="5"/>
      <c r="N59" s="4">
        <f t="shared" si="37"/>
        <v>1.0974414806750137</v>
      </c>
      <c r="O59" s="5">
        <v>15</v>
      </c>
      <c r="P59" s="5"/>
      <c r="Q59" s="5"/>
      <c r="R59" s="4">
        <f t="shared" si="38"/>
        <v>1.1822580760626398</v>
      </c>
      <c r="S59" s="5">
        <v>10</v>
      </c>
      <c r="T59" s="5"/>
      <c r="U59" s="5"/>
      <c r="V59" s="4">
        <f t="shared" si="39"/>
        <v>1.1139942664418212</v>
      </c>
      <c r="W59" s="5">
        <v>10</v>
      </c>
      <c r="X59" s="5" t="s">
        <v>400</v>
      </c>
      <c r="Y59" s="5" t="s">
        <v>400</v>
      </c>
      <c r="Z59" s="5" t="s">
        <v>400</v>
      </c>
      <c r="AA59" s="5"/>
      <c r="AB59" s="31">
        <f t="shared" si="40"/>
        <v>0.94626687904905638</v>
      </c>
      <c r="AC59" s="32">
        <v>1478</v>
      </c>
      <c r="AD59" s="24">
        <f t="shared" si="29"/>
        <v>1209.2727272727275</v>
      </c>
      <c r="AE59" s="24">
        <f t="shared" si="30"/>
        <v>1144.3</v>
      </c>
      <c r="AF59" s="24">
        <f t="shared" si="31"/>
        <v>-64.972727272727525</v>
      </c>
      <c r="AG59" s="24">
        <v>143.19999999999999</v>
      </c>
      <c r="AH59" s="24">
        <v>86.8</v>
      </c>
      <c r="AI59" s="24">
        <v>155.6</v>
      </c>
      <c r="AJ59" s="24">
        <v>66.900000000000006</v>
      </c>
      <c r="AK59" s="24">
        <v>92.4</v>
      </c>
      <c r="AL59" s="24">
        <v>87.7</v>
      </c>
      <c r="AM59" s="24">
        <v>103.8</v>
      </c>
      <c r="AN59" s="24">
        <v>98.7</v>
      </c>
      <c r="AO59" s="24"/>
      <c r="AP59" s="24">
        <f t="shared" si="32"/>
        <v>309.2</v>
      </c>
      <c r="AQ59" s="46"/>
      <c r="AR59" s="24">
        <f t="shared" si="33"/>
        <v>309.2</v>
      </c>
      <c r="AS59" s="24"/>
      <c r="AT59" s="24">
        <f t="shared" si="34"/>
        <v>309.2</v>
      </c>
      <c r="AU59" s="24">
        <v>91.4</v>
      </c>
      <c r="AV59" s="24">
        <f t="shared" si="41"/>
        <v>217.8</v>
      </c>
      <c r="AW59" s="41"/>
      <c r="AX59" s="41"/>
      <c r="AY59" s="41"/>
      <c r="AZ59" s="41"/>
      <c r="BA59" s="41"/>
      <c r="BB59" s="41"/>
      <c r="BC59" s="41"/>
      <c r="BD59" s="41"/>
      <c r="BE59" s="41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9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9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9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9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9"/>
      <c r="GJ59" s="8"/>
      <c r="GK59" s="8"/>
    </row>
    <row r="60" spans="1:193" s="2" customFormat="1" ht="17.100000000000001" customHeight="1">
      <c r="A60" s="13" t="s">
        <v>45</v>
      </c>
      <c r="B60" s="24">
        <v>1334.2</v>
      </c>
      <c r="C60" s="24">
        <v>1333.07512</v>
      </c>
      <c r="D60" s="4">
        <f t="shared" si="28"/>
        <v>0.99915688802278513</v>
      </c>
      <c r="E60" s="10">
        <v>15</v>
      </c>
      <c r="F60" s="5">
        <f t="shared" si="35"/>
        <v>1</v>
      </c>
      <c r="G60" s="5">
        <v>10</v>
      </c>
      <c r="H60" s="5"/>
      <c r="I60" s="5"/>
      <c r="J60" s="4">
        <f t="shared" si="36"/>
        <v>1.0193775372124492</v>
      </c>
      <c r="K60" s="5">
        <v>10</v>
      </c>
      <c r="L60" s="5"/>
      <c r="M60" s="5"/>
      <c r="N60" s="4">
        <f t="shared" si="37"/>
        <v>1.0974414806750137</v>
      </c>
      <c r="O60" s="5">
        <v>15</v>
      </c>
      <c r="P60" s="5"/>
      <c r="Q60" s="5"/>
      <c r="R60" s="4">
        <f t="shared" si="38"/>
        <v>1.1822580760626398</v>
      </c>
      <c r="S60" s="5">
        <v>10</v>
      </c>
      <c r="T60" s="5"/>
      <c r="U60" s="5"/>
      <c r="V60" s="4">
        <f t="shared" si="39"/>
        <v>1.1139942664418212</v>
      </c>
      <c r="W60" s="5">
        <v>10</v>
      </c>
      <c r="X60" s="5" t="s">
        <v>400</v>
      </c>
      <c r="Y60" s="5" t="s">
        <v>400</v>
      </c>
      <c r="Z60" s="5" t="s">
        <v>400</v>
      </c>
      <c r="AA60" s="5"/>
      <c r="AB60" s="31">
        <f t="shared" si="40"/>
        <v>1.0657896332519441</v>
      </c>
      <c r="AC60" s="32">
        <v>940</v>
      </c>
      <c r="AD60" s="24">
        <f t="shared" si="29"/>
        <v>769.09090909090912</v>
      </c>
      <c r="AE60" s="24">
        <f t="shared" si="30"/>
        <v>819.7</v>
      </c>
      <c r="AF60" s="24">
        <f t="shared" si="31"/>
        <v>50.609090909090924</v>
      </c>
      <c r="AG60" s="24">
        <v>111.1</v>
      </c>
      <c r="AH60" s="24">
        <v>103.6</v>
      </c>
      <c r="AI60" s="24">
        <v>76.900000000000006</v>
      </c>
      <c r="AJ60" s="24">
        <v>100.8</v>
      </c>
      <c r="AK60" s="24">
        <v>44.6</v>
      </c>
      <c r="AL60" s="24">
        <v>114.7</v>
      </c>
      <c r="AM60" s="24">
        <v>0</v>
      </c>
      <c r="AN60" s="24">
        <v>57.7</v>
      </c>
      <c r="AO60" s="24">
        <v>9.9</v>
      </c>
      <c r="AP60" s="24">
        <f t="shared" si="32"/>
        <v>200.4</v>
      </c>
      <c r="AQ60" s="46"/>
      <c r="AR60" s="24">
        <f t="shared" si="33"/>
        <v>200.4</v>
      </c>
      <c r="AS60" s="24"/>
      <c r="AT60" s="24">
        <f t="shared" si="34"/>
        <v>200.4</v>
      </c>
      <c r="AU60" s="24">
        <v>153.80000000000001</v>
      </c>
      <c r="AV60" s="24">
        <f t="shared" si="41"/>
        <v>46.6</v>
      </c>
      <c r="AW60" s="41"/>
      <c r="AX60" s="41"/>
      <c r="AY60" s="41"/>
      <c r="AZ60" s="41"/>
      <c r="BA60" s="41"/>
      <c r="BB60" s="41"/>
      <c r="BC60" s="41"/>
      <c r="BD60" s="41"/>
      <c r="BE60" s="41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9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9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9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9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9"/>
      <c r="GJ60" s="8"/>
      <c r="GK60" s="8"/>
    </row>
    <row r="61" spans="1:193" s="2" customFormat="1" ht="17.100000000000001" customHeight="1">
      <c r="A61" s="13" t="s">
        <v>46</v>
      </c>
      <c r="B61" s="24">
        <v>807.9</v>
      </c>
      <c r="C61" s="24">
        <v>556.42738000000008</v>
      </c>
      <c r="D61" s="4">
        <f t="shared" si="28"/>
        <v>0.68873298675578676</v>
      </c>
      <c r="E61" s="10">
        <v>15</v>
      </c>
      <c r="F61" s="5">
        <f>F$28</f>
        <v>1</v>
      </c>
      <c r="G61" s="5">
        <v>10</v>
      </c>
      <c r="H61" s="5"/>
      <c r="I61" s="5"/>
      <c r="J61" s="4">
        <f>J$28</f>
        <v>1.0193775372124492</v>
      </c>
      <c r="K61" s="5">
        <v>10</v>
      </c>
      <c r="L61" s="5"/>
      <c r="M61" s="5"/>
      <c r="N61" s="4">
        <f>N$28</f>
        <v>1.0974414806750137</v>
      </c>
      <c r="O61" s="5">
        <v>15</v>
      </c>
      <c r="P61" s="5"/>
      <c r="Q61" s="5"/>
      <c r="R61" s="4">
        <f>R$28</f>
        <v>1.1822580760626398</v>
      </c>
      <c r="S61" s="5">
        <v>10</v>
      </c>
      <c r="T61" s="5"/>
      <c r="U61" s="5"/>
      <c r="V61" s="4">
        <f>V$28</f>
        <v>1.1139942664418212</v>
      </c>
      <c r="W61" s="5">
        <v>10</v>
      </c>
      <c r="X61" s="5" t="s">
        <v>400</v>
      </c>
      <c r="Y61" s="5" t="s">
        <v>400</v>
      </c>
      <c r="Z61" s="5" t="s">
        <v>400</v>
      </c>
      <c r="AA61" s="5"/>
      <c r="AB61" s="31">
        <f t="shared" si="40"/>
        <v>0.99927022583758729</v>
      </c>
      <c r="AC61" s="32">
        <v>1954</v>
      </c>
      <c r="AD61" s="24">
        <f t="shared" si="29"/>
        <v>1598.7272727272725</v>
      </c>
      <c r="AE61" s="24">
        <f t="shared" si="30"/>
        <v>1597.6</v>
      </c>
      <c r="AF61" s="24">
        <f t="shared" si="31"/>
        <v>-1.1272727272726115</v>
      </c>
      <c r="AG61" s="24">
        <v>83.1</v>
      </c>
      <c r="AH61" s="24">
        <v>59.8</v>
      </c>
      <c r="AI61" s="24">
        <v>159.4</v>
      </c>
      <c r="AJ61" s="24">
        <v>129.5</v>
      </c>
      <c r="AK61" s="24">
        <v>163</v>
      </c>
      <c r="AL61" s="24">
        <v>217.7</v>
      </c>
      <c r="AM61" s="24">
        <v>120.4</v>
      </c>
      <c r="AN61" s="24">
        <v>163.6</v>
      </c>
      <c r="AO61" s="24">
        <v>83.8</v>
      </c>
      <c r="AP61" s="24">
        <f t="shared" si="32"/>
        <v>417.3</v>
      </c>
      <c r="AQ61" s="46"/>
      <c r="AR61" s="24">
        <f t="shared" si="33"/>
        <v>417.3</v>
      </c>
      <c r="AS61" s="24"/>
      <c r="AT61" s="24">
        <f t="shared" si="34"/>
        <v>417.3</v>
      </c>
      <c r="AU61" s="24">
        <v>214</v>
      </c>
      <c r="AV61" s="24">
        <f t="shared" si="41"/>
        <v>203.3</v>
      </c>
      <c r="AW61" s="41"/>
      <c r="AX61" s="41"/>
      <c r="AY61" s="41"/>
      <c r="AZ61" s="41"/>
      <c r="BA61" s="41"/>
      <c r="BB61" s="41"/>
      <c r="BC61" s="41"/>
      <c r="BD61" s="41"/>
      <c r="BE61" s="41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9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9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9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9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9"/>
      <c r="GJ61" s="8"/>
      <c r="GK61" s="8"/>
    </row>
    <row r="62" spans="1:193" s="2" customFormat="1" ht="17.100000000000001" customHeight="1">
      <c r="A62" s="17" t="s">
        <v>47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24"/>
      <c r="AV62" s="24"/>
      <c r="AW62" s="41"/>
      <c r="AX62" s="41"/>
      <c r="AY62" s="41"/>
      <c r="AZ62" s="41"/>
      <c r="BA62" s="41"/>
      <c r="BB62" s="41"/>
      <c r="BC62" s="41"/>
      <c r="BD62" s="41"/>
      <c r="BE62" s="41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9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9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9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9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9"/>
      <c r="GJ62" s="8"/>
      <c r="GK62" s="8"/>
    </row>
    <row r="63" spans="1:193" s="2" customFormat="1" ht="17.100000000000001" customHeight="1">
      <c r="A63" s="13" t="s">
        <v>48</v>
      </c>
      <c r="B63" s="24">
        <v>41409.1</v>
      </c>
      <c r="C63" s="24">
        <v>36394.900309999997</v>
      </c>
      <c r="D63" s="4">
        <f t="shared" si="28"/>
        <v>0.87891068171005882</v>
      </c>
      <c r="E63" s="10">
        <v>15</v>
      </c>
      <c r="F63" s="5">
        <f>F$29</f>
        <v>1</v>
      </c>
      <c r="G63" s="5">
        <v>10</v>
      </c>
      <c r="H63" s="5"/>
      <c r="I63" s="5"/>
      <c r="J63" s="4">
        <f>J$29</f>
        <v>1.2061088678763097</v>
      </c>
      <c r="K63" s="5">
        <v>10</v>
      </c>
      <c r="L63" s="5"/>
      <c r="M63" s="5"/>
      <c r="N63" s="4">
        <f>N$29</f>
        <v>1.1057901610796692</v>
      </c>
      <c r="O63" s="5">
        <v>15</v>
      </c>
      <c r="P63" s="5"/>
      <c r="Q63" s="5"/>
      <c r="R63" s="4">
        <f>R$29</f>
        <v>0.98509210191082797</v>
      </c>
      <c r="S63" s="5">
        <v>10</v>
      </c>
      <c r="T63" s="5"/>
      <c r="U63" s="5"/>
      <c r="V63" s="4">
        <f>V$29</f>
        <v>1.0597931578947368</v>
      </c>
      <c r="W63" s="5">
        <v>10</v>
      </c>
      <c r="X63" s="5" t="s">
        <v>400</v>
      </c>
      <c r="Y63" s="5" t="s">
        <v>400</v>
      </c>
      <c r="Z63" s="5" t="s">
        <v>400</v>
      </c>
      <c r="AA63" s="5"/>
      <c r="AB63" s="31">
        <f t="shared" si="40"/>
        <v>1.0325779131237811</v>
      </c>
      <c r="AC63" s="32">
        <v>57</v>
      </c>
      <c r="AD63" s="24">
        <f t="shared" si="29"/>
        <v>46.636363636363633</v>
      </c>
      <c r="AE63" s="24">
        <f t="shared" si="30"/>
        <v>48.2</v>
      </c>
      <c r="AF63" s="24">
        <f t="shared" si="31"/>
        <v>1.5636363636363697</v>
      </c>
      <c r="AG63" s="24">
        <v>3.7</v>
      </c>
      <c r="AH63" s="24">
        <v>4</v>
      </c>
      <c r="AI63" s="24">
        <v>5.8</v>
      </c>
      <c r="AJ63" s="24">
        <v>5.9</v>
      </c>
      <c r="AK63" s="24">
        <v>4.8</v>
      </c>
      <c r="AL63" s="24">
        <v>6.3</v>
      </c>
      <c r="AM63" s="24">
        <v>7</v>
      </c>
      <c r="AN63" s="24">
        <v>4.5999999999999996</v>
      </c>
      <c r="AO63" s="24"/>
      <c r="AP63" s="24">
        <f t="shared" si="32"/>
        <v>6.1</v>
      </c>
      <c r="AQ63" s="46"/>
      <c r="AR63" s="24">
        <f t="shared" si="33"/>
        <v>6.1</v>
      </c>
      <c r="AS63" s="24"/>
      <c r="AT63" s="24">
        <f t="shared" si="34"/>
        <v>6.1</v>
      </c>
      <c r="AU63" s="24">
        <v>4.9000000000000004</v>
      </c>
      <c r="AV63" s="24">
        <f t="shared" si="41"/>
        <v>1.2</v>
      </c>
      <c r="AW63" s="41"/>
      <c r="AX63" s="41"/>
      <c r="AY63" s="41"/>
      <c r="AZ63" s="41"/>
      <c r="BA63" s="41"/>
      <c r="BB63" s="41"/>
      <c r="BC63" s="41"/>
      <c r="BD63" s="41"/>
      <c r="BE63" s="41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9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9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9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9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9"/>
      <c r="GJ63" s="8"/>
      <c r="GK63" s="8"/>
    </row>
    <row r="64" spans="1:193" s="2" customFormat="1" ht="17.100000000000001" customHeight="1">
      <c r="A64" s="13" t="s">
        <v>49</v>
      </c>
      <c r="B64" s="24">
        <v>462.7</v>
      </c>
      <c r="C64" s="24">
        <v>550.07508999999993</v>
      </c>
      <c r="D64" s="4">
        <f t="shared" si="28"/>
        <v>1.1888374540739139</v>
      </c>
      <c r="E64" s="10">
        <v>15</v>
      </c>
      <c r="F64" s="5">
        <f t="shared" ref="F64:F73" si="42">F$29</f>
        <v>1</v>
      </c>
      <c r="G64" s="5">
        <v>10</v>
      </c>
      <c r="H64" s="5"/>
      <c r="I64" s="5"/>
      <c r="J64" s="4">
        <f t="shared" ref="J64:J73" si="43">J$29</f>
        <v>1.2061088678763097</v>
      </c>
      <c r="K64" s="5">
        <v>10</v>
      </c>
      <c r="L64" s="5"/>
      <c r="M64" s="5"/>
      <c r="N64" s="4">
        <f t="shared" ref="N64:N73" si="44">N$29</f>
        <v>1.1057901610796692</v>
      </c>
      <c r="O64" s="5">
        <v>15</v>
      </c>
      <c r="P64" s="5"/>
      <c r="Q64" s="5"/>
      <c r="R64" s="4">
        <f t="shared" ref="R64:R73" si="45">R$29</f>
        <v>0.98509210191082797</v>
      </c>
      <c r="S64" s="5">
        <v>10</v>
      </c>
      <c r="T64" s="5"/>
      <c r="U64" s="5"/>
      <c r="V64" s="4">
        <f t="shared" ref="V64:V73" si="46">V$29</f>
        <v>1.0597931578947368</v>
      </c>
      <c r="W64" s="5">
        <v>10</v>
      </c>
      <c r="X64" s="5" t="s">
        <v>400</v>
      </c>
      <c r="Y64" s="5" t="s">
        <v>400</v>
      </c>
      <c r="Z64" s="5" t="s">
        <v>400</v>
      </c>
      <c r="AA64" s="5"/>
      <c r="AB64" s="31">
        <f t="shared" si="40"/>
        <v>1.0989907929160356</v>
      </c>
      <c r="AC64" s="32">
        <v>683</v>
      </c>
      <c r="AD64" s="24">
        <f t="shared" si="29"/>
        <v>558.81818181818187</v>
      </c>
      <c r="AE64" s="24">
        <f t="shared" si="30"/>
        <v>614.1</v>
      </c>
      <c r="AF64" s="24">
        <f t="shared" si="31"/>
        <v>55.281818181818153</v>
      </c>
      <c r="AG64" s="24">
        <v>72.400000000000006</v>
      </c>
      <c r="AH64" s="24">
        <v>73.3</v>
      </c>
      <c r="AI64" s="24">
        <v>64.900000000000006</v>
      </c>
      <c r="AJ64" s="24">
        <v>70.099999999999994</v>
      </c>
      <c r="AK64" s="24">
        <v>64.599999999999994</v>
      </c>
      <c r="AL64" s="24">
        <v>85.4</v>
      </c>
      <c r="AM64" s="24">
        <v>32.200000000000003</v>
      </c>
      <c r="AN64" s="24">
        <v>50.1</v>
      </c>
      <c r="AO64" s="24"/>
      <c r="AP64" s="24">
        <f t="shared" si="32"/>
        <v>101.1</v>
      </c>
      <c r="AQ64" s="46"/>
      <c r="AR64" s="24">
        <f t="shared" si="33"/>
        <v>101.1</v>
      </c>
      <c r="AS64" s="24"/>
      <c r="AT64" s="24">
        <f t="shared" si="34"/>
        <v>101.1</v>
      </c>
      <c r="AU64" s="24">
        <v>124</v>
      </c>
      <c r="AV64" s="24">
        <f t="shared" si="41"/>
        <v>-22.9</v>
      </c>
      <c r="AW64" s="41"/>
      <c r="AX64" s="41"/>
      <c r="AY64" s="41"/>
      <c r="AZ64" s="41"/>
      <c r="BA64" s="41"/>
      <c r="BB64" s="41"/>
      <c r="BC64" s="41"/>
      <c r="BD64" s="41"/>
      <c r="BE64" s="41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9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9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9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9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9"/>
      <c r="GJ64" s="8"/>
      <c r="GK64" s="8"/>
    </row>
    <row r="65" spans="1:193" s="2" customFormat="1" ht="17.100000000000001" customHeight="1">
      <c r="A65" s="13" t="s">
        <v>50</v>
      </c>
      <c r="B65" s="24">
        <v>3889.5</v>
      </c>
      <c r="C65" s="24">
        <v>3413.1134699999998</v>
      </c>
      <c r="D65" s="4">
        <f t="shared" si="28"/>
        <v>0.87751985345160044</v>
      </c>
      <c r="E65" s="10">
        <v>15</v>
      </c>
      <c r="F65" s="5">
        <f t="shared" si="42"/>
        <v>1</v>
      </c>
      <c r="G65" s="5">
        <v>10</v>
      </c>
      <c r="H65" s="5"/>
      <c r="I65" s="5"/>
      <c r="J65" s="4">
        <f t="shared" si="43"/>
        <v>1.2061088678763097</v>
      </c>
      <c r="K65" s="5">
        <v>10</v>
      </c>
      <c r="L65" s="5"/>
      <c r="M65" s="5"/>
      <c r="N65" s="4">
        <f t="shared" si="44"/>
        <v>1.1057901610796692</v>
      </c>
      <c r="O65" s="5">
        <v>15</v>
      </c>
      <c r="P65" s="5"/>
      <c r="Q65" s="5"/>
      <c r="R65" s="4">
        <f t="shared" si="45"/>
        <v>0.98509210191082797</v>
      </c>
      <c r="S65" s="5">
        <v>10</v>
      </c>
      <c r="T65" s="5"/>
      <c r="U65" s="5"/>
      <c r="V65" s="4">
        <f t="shared" si="46"/>
        <v>1.0597931578947368</v>
      </c>
      <c r="W65" s="5">
        <v>10</v>
      </c>
      <c r="X65" s="5" t="s">
        <v>400</v>
      </c>
      <c r="Y65" s="5" t="s">
        <v>400</v>
      </c>
      <c r="Z65" s="5" t="s">
        <v>400</v>
      </c>
      <c r="AA65" s="5"/>
      <c r="AB65" s="31">
        <f t="shared" si="40"/>
        <v>1.0322798784969685</v>
      </c>
      <c r="AC65" s="32">
        <v>654</v>
      </c>
      <c r="AD65" s="24">
        <f t="shared" si="29"/>
        <v>535.09090909090912</v>
      </c>
      <c r="AE65" s="24">
        <f t="shared" si="30"/>
        <v>552.4</v>
      </c>
      <c r="AF65" s="24">
        <f t="shared" si="31"/>
        <v>17.309090909090855</v>
      </c>
      <c r="AG65" s="24">
        <v>30.6</v>
      </c>
      <c r="AH65" s="24">
        <v>77.3</v>
      </c>
      <c r="AI65" s="24">
        <v>90</v>
      </c>
      <c r="AJ65" s="24">
        <v>58.3</v>
      </c>
      <c r="AK65" s="24">
        <v>46.9</v>
      </c>
      <c r="AL65" s="24">
        <v>63.8</v>
      </c>
      <c r="AM65" s="24">
        <v>39.700000000000003</v>
      </c>
      <c r="AN65" s="24">
        <v>59.1</v>
      </c>
      <c r="AO65" s="24"/>
      <c r="AP65" s="24">
        <f t="shared" si="32"/>
        <v>86.7</v>
      </c>
      <c r="AQ65" s="46"/>
      <c r="AR65" s="24">
        <f t="shared" si="33"/>
        <v>86.7</v>
      </c>
      <c r="AS65" s="24"/>
      <c r="AT65" s="24">
        <f t="shared" si="34"/>
        <v>86.7</v>
      </c>
      <c r="AU65" s="24">
        <v>72.8</v>
      </c>
      <c r="AV65" s="24">
        <f t="shared" si="41"/>
        <v>13.9</v>
      </c>
      <c r="AW65" s="41"/>
      <c r="AX65" s="41"/>
      <c r="AY65" s="41"/>
      <c r="AZ65" s="41"/>
      <c r="BA65" s="41"/>
      <c r="BB65" s="41"/>
      <c r="BC65" s="41"/>
      <c r="BD65" s="41"/>
      <c r="BE65" s="41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9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9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9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9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9"/>
      <c r="GJ65" s="8"/>
      <c r="GK65" s="8"/>
    </row>
    <row r="66" spans="1:193" s="2" customFormat="1" ht="17.100000000000001" customHeight="1">
      <c r="A66" s="13" t="s">
        <v>51</v>
      </c>
      <c r="B66" s="24">
        <v>442.8</v>
      </c>
      <c r="C66" s="24">
        <v>802.34723999999994</v>
      </c>
      <c r="D66" s="4">
        <f t="shared" si="28"/>
        <v>1.2611985636856369</v>
      </c>
      <c r="E66" s="10">
        <v>15</v>
      </c>
      <c r="F66" s="5">
        <f t="shared" si="42"/>
        <v>1</v>
      </c>
      <c r="G66" s="5">
        <v>10</v>
      </c>
      <c r="H66" s="5"/>
      <c r="I66" s="5"/>
      <c r="J66" s="4">
        <f t="shared" si="43"/>
        <v>1.2061088678763097</v>
      </c>
      <c r="K66" s="5">
        <v>10</v>
      </c>
      <c r="L66" s="5"/>
      <c r="M66" s="5"/>
      <c r="N66" s="4">
        <f t="shared" si="44"/>
        <v>1.1057901610796692</v>
      </c>
      <c r="O66" s="5">
        <v>15</v>
      </c>
      <c r="P66" s="5"/>
      <c r="Q66" s="5"/>
      <c r="R66" s="4">
        <f t="shared" si="45"/>
        <v>0.98509210191082797</v>
      </c>
      <c r="S66" s="5">
        <v>10</v>
      </c>
      <c r="T66" s="5"/>
      <c r="U66" s="5"/>
      <c r="V66" s="4">
        <f t="shared" si="46"/>
        <v>1.0597931578947368</v>
      </c>
      <c r="W66" s="5">
        <v>10</v>
      </c>
      <c r="X66" s="5" t="s">
        <v>400</v>
      </c>
      <c r="Y66" s="5" t="s">
        <v>400</v>
      </c>
      <c r="Z66" s="5" t="s">
        <v>400</v>
      </c>
      <c r="AA66" s="5"/>
      <c r="AB66" s="31">
        <f t="shared" si="40"/>
        <v>1.1144967449756906</v>
      </c>
      <c r="AC66" s="32">
        <v>1217</v>
      </c>
      <c r="AD66" s="24">
        <f t="shared" si="29"/>
        <v>995.72727272727275</v>
      </c>
      <c r="AE66" s="24">
        <f t="shared" si="30"/>
        <v>1109.7</v>
      </c>
      <c r="AF66" s="24">
        <f t="shared" si="31"/>
        <v>113.9727272727273</v>
      </c>
      <c r="AG66" s="24">
        <v>53.9</v>
      </c>
      <c r="AH66" s="24">
        <v>136.69999999999999</v>
      </c>
      <c r="AI66" s="24">
        <v>61.2</v>
      </c>
      <c r="AJ66" s="24">
        <v>109.2</v>
      </c>
      <c r="AK66" s="24">
        <v>110.5</v>
      </c>
      <c r="AL66" s="24">
        <v>197</v>
      </c>
      <c r="AM66" s="24">
        <v>145.80000000000001</v>
      </c>
      <c r="AN66" s="24">
        <v>130.30000000000001</v>
      </c>
      <c r="AO66" s="24"/>
      <c r="AP66" s="24">
        <f t="shared" si="32"/>
        <v>165.1</v>
      </c>
      <c r="AQ66" s="46"/>
      <c r="AR66" s="24">
        <f t="shared" si="33"/>
        <v>165.1</v>
      </c>
      <c r="AS66" s="24"/>
      <c r="AT66" s="24">
        <f t="shared" si="34"/>
        <v>165.1</v>
      </c>
      <c r="AU66" s="24">
        <v>221.2</v>
      </c>
      <c r="AV66" s="24">
        <f t="shared" si="41"/>
        <v>-56.1</v>
      </c>
      <c r="AW66" s="41"/>
      <c r="AX66" s="41"/>
      <c r="AY66" s="41"/>
      <c r="AZ66" s="41"/>
      <c r="BA66" s="41"/>
      <c r="BB66" s="41"/>
      <c r="BC66" s="41"/>
      <c r="BD66" s="41"/>
      <c r="BE66" s="41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9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9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9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9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9"/>
      <c r="GJ66" s="8"/>
      <c r="GK66" s="8"/>
    </row>
    <row r="67" spans="1:193" s="2" customFormat="1" ht="17.100000000000001" customHeight="1">
      <c r="A67" s="13" t="s">
        <v>52</v>
      </c>
      <c r="B67" s="24">
        <v>659.2</v>
      </c>
      <c r="C67" s="24">
        <v>926.57130000000006</v>
      </c>
      <c r="D67" s="4">
        <f t="shared" si="28"/>
        <v>1.2205599666262135</v>
      </c>
      <c r="E67" s="10">
        <v>15</v>
      </c>
      <c r="F67" s="5">
        <f t="shared" si="42"/>
        <v>1</v>
      </c>
      <c r="G67" s="5">
        <v>10</v>
      </c>
      <c r="H67" s="5"/>
      <c r="I67" s="5"/>
      <c r="J67" s="4">
        <f t="shared" si="43"/>
        <v>1.2061088678763097</v>
      </c>
      <c r="K67" s="5">
        <v>10</v>
      </c>
      <c r="L67" s="5"/>
      <c r="M67" s="5"/>
      <c r="N67" s="4">
        <f t="shared" si="44"/>
        <v>1.1057901610796692</v>
      </c>
      <c r="O67" s="5">
        <v>15</v>
      </c>
      <c r="P67" s="5"/>
      <c r="Q67" s="5"/>
      <c r="R67" s="4">
        <f t="shared" si="45"/>
        <v>0.98509210191082797</v>
      </c>
      <c r="S67" s="5">
        <v>10</v>
      </c>
      <c r="T67" s="5"/>
      <c r="U67" s="5"/>
      <c r="V67" s="4">
        <f t="shared" si="46"/>
        <v>1.0597931578947368</v>
      </c>
      <c r="W67" s="5">
        <v>10</v>
      </c>
      <c r="X67" s="5" t="s">
        <v>400</v>
      </c>
      <c r="Y67" s="5" t="s">
        <v>400</v>
      </c>
      <c r="Z67" s="5" t="s">
        <v>400</v>
      </c>
      <c r="AA67" s="5"/>
      <c r="AB67" s="31">
        <f t="shared" si="40"/>
        <v>1.1057884741772428</v>
      </c>
      <c r="AC67" s="32">
        <v>1290</v>
      </c>
      <c r="AD67" s="24">
        <f t="shared" si="29"/>
        <v>1055.4545454545455</v>
      </c>
      <c r="AE67" s="24">
        <f t="shared" si="30"/>
        <v>1167.0999999999999</v>
      </c>
      <c r="AF67" s="24">
        <f t="shared" si="31"/>
        <v>111.64545454545441</v>
      </c>
      <c r="AG67" s="24">
        <v>91.9</v>
      </c>
      <c r="AH67" s="24">
        <v>113</v>
      </c>
      <c r="AI67" s="24">
        <v>114.2</v>
      </c>
      <c r="AJ67" s="24">
        <v>119.5</v>
      </c>
      <c r="AK67" s="24">
        <v>99</v>
      </c>
      <c r="AL67" s="24">
        <v>160.9</v>
      </c>
      <c r="AM67" s="24">
        <v>122.5</v>
      </c>
      <c r="AN67" s="24">
        <v>138.4</v>
      </c>
      <c r="AO67" s="24">
        <v>72.2</v>
      </c>
      <c r="AP67" s="24">
        <f t="shared" si="32"/>
        <v>135.5</v>
      </c>
      <c r="AQ67" s="46"/>
      <c r="AR67" s="24">
        <f t="shared" si="33"/>
        <v>135.5</v>
      </c>
      <c r="AS67" s="24"/>
      <c r="AT67" s="24">
        <f t="shared" si="34"/>
        <v>135.5</v>
      </c>
      <c r="AU67" s="24">
        <v>185.8</v>
      </c>
      <c r="AV67" s="24">
        <f t="shared" si="41"/>
        <v>-50.3</v>
      </c>
      <c r="AW67" s="41"/>
      <c r="AX67" s="41"/>
      <c r="AY67" s="41"/>
      <c r="AZ67" s="41"/>
      <c r="BA67" s="41"/>
      <c r="BB67" s="41"/>
      <c r="BC67" s="41"/>
      <c r="BD67" s="41"/>
      <c r="BE67" s="41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9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9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9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9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9"/>
      <c r="GJ67" s="8"/>
      <c r="GK67" s="8"/>
    </row>
    <row r="68" spans="1:193" s="2" customFormat="1" ht="17.100000000000001" customHeight="1">
      <c r="A68" s="13" t="s">
        <v>53</v>
      </c>
      <c r="B68" s="24">
        <v>1214.4000000000001</v>
      </c>
      <c r="C68" s="24">
        <v>688.39530999999999</v>
      </c>
      <c r="D68" s="4">
        <f t="shared" si="28"/>
        <v>0.56686043313570478</v>
      </c>
      <c r="E68" s="10">
        <v>15</v>
      </c>
      <c r="F68" s="5">
        <f t="shared" si="42"/>
        <v>1</v>
      </c>
      <c r="G68" s="5">
        <v>10</v>
      </c>
      <c r="H68" s="5"/>
      <c r="I68" s="5"/>
      <c r="J68" s="4">
        <f t="shared" si="43"/>
        <v>1.2061088678763097</v>
      </c>
      <c r="K68" s="5">
        <v>10</v>
      </c>
      <c r="L68" s="5"/>
      <c r="M68" s="5"/>
      <c r="N68" s="4">
        <f t="shared" si="44"/>
        <v>1.1057901610796692</v>
      </c>
      <c r="O68" s="5">
        <v>15</v>
      </c>
      <c r="P68" s="5"/>
      <c r="Q68" s="5"/>
      <c r="R68" s="4">
        <f t="shared" si="45"/>
        <v>0.98509210191082797</v>
      </c>
      <c r="S68" s="5">
        <v>10</v>
      </c>
      <c r="T68" s="5"/>
      <c r="U68" s="5"/>
      <c r="V68" s="4">
        <f t="shared" si="46"/>
        <v>1.0597931578947368</v>
      </c>
      <c r="W68" s="5">
        <v>10</v>
      </c>
      <c r="X68" s="5" t="s">
        <v>400</v>
      </c>
      <c r="Y68" s="5" t="s">
        <v>400</v>
      </c>
      <c r="Z68" s="5" t="s">
        <v>400</v>
      </c>
      <c r="AA68" s="5"/>
      <c r="AB68" s="31">
        <f t="shared" si="40"/>
        <v>0.96571000271499086</v>
      </c>
      <c r="AC68" s="32">
        <v>1006</v>
      </c>
      <c r="AD68" s="24">
        <f t="shared" si="29"/>
        <v>823.09090909090912</v>
      </c>
      <c r="AE68" s="24">
        <f t="shared" si="30"/>
        <v>794.9</v>
      </c>
      <c r="AF68" s="24">
        <f t="shared" si="31"/>
        <v>-28.190909090909145</v>
      </c>
      <c r="AG68" s="24">
        <v>40.200000000000003</v>
      </c>
      <c r="AH68" s="24">
        <v>14.9</v>
      </c>
      <c r="AI68" s="24">
        <v>203.2</v>
      </c>
      <c r="AJ68" s="24">
        <v>27.9</v>
      </c>
      <c r="AK68" s="24">
        <v>28.1</v>
      </c>
      <c r="AL68" s="24">
        <v>116.3</v>
      </c>
      <c r="AM68" s="24">
        <v>0</v>
      </c>
      <c r="AN68" s="24">
        <v>0</v>
      </c>
      <c r="AO68" s="24">
        <v>246.3</v>
      </c>
      <c r="AP68" s="24">
        <f t="shared" si="32"/>
        <v>118</v>
      </c>
      <c r="AQ68" s="46"/>
      <c r="AR68" s="24">
        <f t="shared" si="33"/>
        <v>118</v>
      </c>
      <c r="AS68" s="24">
        <f>MIN(AR68,45.7)</f>
        <v>45.7</v>
      </c>
      <c r="AT68" s="24">
        <f t="shared" si="34"/>
        <v>72.3</v>
      </c>
      <c r="AU68" s="24">
        <v>0</v>
      </c>
      <c r="AV68" s="24">
        <f t="shared" si="41"/>
        <v>72.3</v>
      </c>
      <c r="AW68" s="41"/>
      <c r="AX68" s="41"/>
      <c r="AY68" s="41"/>
      <c r="AZ68" s="41"/>
      <c r="BA68" s="41"/>
      <c r="BB68" s="41"/>
      <c r="BC68" s="41"/>
      <c r="BD68" s="41"/>
      <c r="BE68" s="41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9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9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9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9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9"/>
      <c r="GJ68" s="8"/>
      <c r="GK68" s="8"/>
    </row>
    <row r="69" spans="1:193" s="2" customFormat="1" ht="17.100000000000001" customHeight="1">
      <c r="A69" s="13" t="s">
        <v>54</v>
      </c>
      <c r="B69" s="24">
        <v>1321.1</v>
      </c>
      <c r="C69" s="24">
        <v>1168.2840800000001</v>
      </c>
      <c r="D69" s="4">
        <f t="shared" si="28"/>
        <v>0.88432675800469318</v>
      </c>
      <c r="E69" s="10">
        <v>15</v>
      </c>
      <c r="F69" s="5">
        <f t="shared" si="42"/>
        <v>1</v>
      </c>
      <c r="G69" s="5">
        <v>10</v>
      </c>
      <c r="H69" s="5"/>
      <c r="I69" s="5"/>
      <c r="J69" s="4">
        <f t="shared" si="43"/>
        <v>1.2061088678763097</v>
      </c>
      <c r="K69" s="5">
        <v>10</v>
      </c>
      <c r="L69" s="5"/>
      <c r="M69" s="5"/>
      <c r="N69" s="4">
        <f t="shared" si="44"/>
        <v>1.1057901610796692</v>
      </c>
      <c r="O69" s="5">
        <v>15</v>
      </c>
      <c r="P69" s="5"/>
      <c r="Q69" s="5"/>
      <c r="R69" s="4">
        <f t="shared" si="45"/>
        <v>0.98509210191082797</v>
      </c>
      <c r="S69" s="5">
        <v>10</v>
      </c>
      <c r="T69" s="5"/>
      <c r="U69" s="5"/>
      <c r="V69" s="4">
        <f t="shared" si="46"/>
        <v>1.0597931578947368</v>
      </c>
      <c r="W69" s="5">
        <v>10</v>
      </c>
      <c r="X69" s="5" t="s">
        <v>400</v>
      </c>
      <c r="Y69" s="5" t="s">
        <v>400</v>
      </c>
      <c r="Z69" s="5" t="s">
        <v>400</v>
      </c>
      <c r="AA69" s="5"/>
      <c r="AB69" s="31">
        <f t="shared" si="40"/>
        <v>1.0337385009012023</v>
      </c>
      <c r="AC69" s="32">
        <v>1430</v>
      </c>
      <c r="AD69" s="24">
        <f t="shared" si="29"/>
        <v>1170</v>
      </c>
      <c r="AE69" s="24">
        <f t="shared" si="30"/>
        <v>1209.5</v>
      </c>
      <c r="AF69" s="24">
        <f t="shared" si="31"/>
        <v>39.5</v>
      </c>
      <c r="AG69" s="24">
        <v>84.6</v>
      </c>
      <c r="AH69" s="24">
        <v>159.80000000000001</v>
      </c>
      <c r="AI69" s="24">
        <v>42.4</v>
      </c>
      <c r="AJ69" s="24">
        <v>93.8</v>
      </c>
      <c r="AK69" s="24">
        <v>141.5</v>
      </c>
      <c r="AL69" s="24">
        <v>239.2</v>
      </c>
      <c r="AM69" s="24">
        <v>114.5</v>
      </c>
      <c r="AN69" s="24">
        <v>88</v>
      </c>
      <c r="AO69" s="24">
        <v>124.6</v>
      </c>
      <c r="AP69" s="24">
        <f t="shared" si="32"/>
        <v>121.1</v>
      </c>
      <c r="AQ69" s="46"/>
      <c r="AR69" s="24">
        <f t="shared" si="33"/>
        <v>121.1</v>
      </c>
      <c r="AS69" s="24"/>
      <c r="AT69" s="24">
        <f t="shared" si="34"/>
        <v>121.1</v>
      </c>
      <c r="AU69" s="24">
        <v>92.5</v>
      </c>
      <c r="AV69" s="24">
        <f t="shared" si="41"/>
        <v>28.6</v>
      </c>
      <c r="AW69" s="41"/>
      <c r="AX69" s="41"/>
      <c r="AY69" s="41"/>
      <c r="AZ69" s="41"/>
      <c r="BA69" s="41"/>
      <c r="BB69" s="41"/>
      <c r="BC69" s="41"/>
      <c r="BD69" s="41"/>
      <c r="BE69" s="41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9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9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9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9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9"/>
      <c r="GJ69" s="8"/>
      <c r="GK69" s="8"/>
    </row>
    <row r="70" spans="1:193" s="2" customFormat="1" ht="17.100000000000001" customHeight="1">
      <c r="A70" s="13" t="s">
        <v>55</v>
      </c>
      <c r="B70" s="24">
        <v>7743.6</v>
      </c>
      <c r="C70" s="24">
        <v>7033.6572400000005</v>
      </c>
      <c r="D70" s="4">
        <f t="shared" si="28"/>
        <v>0.90831877163076602</v>
      </c>
      <c r="E70" s="10">
        <v>15</v>
      </c>
      <c r="F70" s="5">
        <f t="shared" si="42"/>
        <v>1</v>
      </c>
      <c r="G70" s="5">
        <v>10</v>
      </c>
      <c r="H70" s="5"/>
      <c r="I70" s="5"/>
      <c r="J70" s="4">
        <f t="shared" si="43"/>
        <v>1.2061088678763097</v>
      </c>
      <c r="K70" s="5">
        <v>10</v>
      </c>
      <c r="L70" s="5"/>
      <c r="M70" s="5"/>
      <c r="N70" s="4">
        <f t="shared" si="44"/>
        <v>1.1057901610796692</v>
      </c>
      <c r="O70" s="5">
        <v>15</v>
      </c>
      <c r="P70" s="5"/>
      <c r="Q70" s="5"/>
      <c r="R70" s="4">
        <f t="shared" si="45"/>
        <v>0.98509210191082797</v>
      </c>
      <c r="S70" s="5">
        <v>10</v>
      </c>
      <c r="T70" s="5"/>
      <c r="U70" s="5"/>
      <c r="V70" s="4">
        <f t="shared" si="46"/>
        <v>1.0597931578947368</v>
      </c>
      <c r="W70" s="5">
        <v>10</v>
      </c>
      <c r="X70" s="5" t="s">
        <v>400</v>
      </c>
      <c r="Y70" s="5" t="s">
        <v>400</v>
      </c>
      <c r="Z70" s="5" t="s">
        <v>400</v>
      </c>
      <c r="AA70" s="5"/>
      <c r="AB70" s="31">
        <f t="shared" si="40"/>
        <v>1.038879646678218</v>
      </c>
      <c r="AC70" s="32">
        <v>81</v>
      </c>
      <c r="AD70" s="24">
        <f t="shared" si="29"/>
        <v>66.272727272727266</v>
      </c>
      <c r="AE70" s="24">
        <f t="shared" si="30"/>
        <v>68.8</v>
      </c>
      <c r="AF70" s="24">
        <f t="shared" si="31"/>
        <v>2.5272727272727309</v>
      </c>
      <c r="AG70" s="24">
        <v>6.2</v>
      </c>
      <c r="AH70" s="24">
        <v>5.2</v>
      </c>
      <c r="AI70" s="24">
        <v>6.4</v>
      </c>
      <c r="AJ70" s="24">
        <v>5.9</v>
      </c>
      <c r="AK70" s="24">
        <v>6.4</v>
      </c>
      <c r="AL70" s="24">
        <v>11.9</v>
      </c>
      <c r="AM70" s="24">
        <v>9.1</v>
      </c>
      <c r="AN70" s="24">
        <v>8.1999999999999993</v>
      </c>
      <c r="AO70" s="24"/>
      <c r="AP70" s="24">
        <f t="shared" si="32"/>
        <v>9.5</v>
      </c>
      <c r="AQ70" s="46"/>
      <c r="AR70" s="24">
        <f t="shared" si="33"/>
        <v>9.5</v>
      </c>
      <c r="AS70" s="24"/>
      <c r="AT70" s="24">
        <f t="shared" si="34"/>
        <v>9.5</v>
      </c>
      <c r="AU70" s="24">
        <v>8.3000000000000007</v>
      </c>
      <c r="AV70" s="24">
        <f t="shared" si="41"/>
        <v>1.2</v>
      </c>
      <c r="AW70" s="41"/>
      <c r="AX70" s="41"/>
      <c r="AY70" s="41"/>
      <c r="AZ70" s="41"/>
      <c r="BA70" s="41"/>
      <c r="BB70" s="41"/>
      <c r="BC70" s="41"/>
      <c r="BD70" s="41"/>
      <c r="BE70" s="41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9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9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9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9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9"/>
      <c r="GJ70" s="8"/>
      <c r="GK70" s="8"/>
    </row>
    <row r="71" spans="1:193" s="2" customFormat="1" ht="17.100000000000001" customHeight="1">
      <c r="A71" s="13" t="s">
        <v>56</v>
      </c>
      <c r="B71" s="24">
        <v>1638.5</v>
      </c>
      <c r="C71" s="24">
        <v>2453.5887699999998</v>
      </c>
      <c r="D71" s="4">
        <f t="shared" si="28"/>
        <v>1.2297460341776014</v>
      </c>
      <c r="E71" s="10">
        <v>15</v>
      </c>
      <c r="F71" s="5">
        <f t="shared" si="42"/>
        <v>1</v>
      </c>
      <c r="G71" s="5">
        <v>10</v>
      </c>
      <c r="H71" s="5"/>
      <c r="I71" s="5"/>
      <c r="J71" s="4">
        <f t="shared" si="43"/>
        <v>1.2061088678763097</v>
      </c>
      <c r="K71" s="5">
        <v>10</v>
      </c>
      <c r="L71" s="5"/>
      <c r="M71" s="5"/>
      <c r="N71" s="4">
        <f t="shared" si="44"/>
        <v>1.1057901610796692</v>
      </c>
      <c r="O71" s="5">
        <v>15</v>
      </c>
      <c r="P71" s="5"/>
      <c r="Q71" s="5"/>
      <c r="R71" s="4">
        <f t="shared" si="45"/>
        <v>0.98509210191082797</v>
      </c>
      <c r="S71" s="5">
        <v>10</v>
      </c>
      <c r="T71" s="5"/>
      <c r="U71" s="5"/>
      <c r="V71" s="4">
        <f t="shared" si="46"/>
        <v>1.0597931578947368</v>
      </c>
      <c r="W71" s="5">
        <v>10</v>
      </c>
      <c r="X71" s="5" t="s">
        <v>400</v>
      </c>
      <c r="Y71" s="5" t="s">
        <v>400</v>
      </c>
      <c r="Z71" s="5" t="s">
        <v>400</v>
      </c>
      <c r="AA71" s="5"/>
      <c r="AB71" s="31">
        <f t="shared" si="40"/>
        <v>1.1077569172239687</v>
      </c>
      <c r="AC71" s="32">
        <v>834</v>
      </c>
      <c r="AD71" s="24">
        <f t="shared" si="29"/>
        <v>682.36363636363626</v>
      </c>
      <c r="AE71" s="24">
        <f t="shared" si="30"/>
        <v>755.9</v>
      </c>
      <c r="AF71" s="24">
        <f t="shared" si="31"/>
        <v>73.536363636363717</v>
      </c>
      <c r="AG71" s="24">
        <v>73.8</v>
      </c>
      <c r="AH71" s="24">
        <v>98.6</v>
      </c>
      <c r="AI71" s="24">
        <v>92.4</v>
      </c>
      <c r="AJ71" s="24">
        <v>89.5</v>
      </c>
      <c r="AK71" s="24">
        <v>80.400000000000006</v>
      </c>
      <c r="AL71" s="24">
        <v>97.9</v>
      </c>
      <c r="AM71" s="24">
        <v>36</v>
      </c>
      <c r="AN71" s="24">
        <v>85.3</v>
      </c>
      <c r="AO71" s="24"/>
      <c r="AP71" s="24">
        <f t="shared" si="32"/>
        <v>102</v>
      </c>
      <c r="AQ71" s="46"/>
      <c r="AR71" s="24">
        <f t="shared" si="33"/>
        <v>102</v>
      </c>
      <c r="AS71" s="24"/>
      <c r="AT71" s="24">
        <f t="shared" si="34"/>
        <v>102</v>
      </c>
      <c r="AU71" s="24">
        <v>135.80000000000001</v>
      </c>
      <c r="AV71" s="24">
        <f t="shared" si="41"/>
        <v>-33.799999999999997</v>
      </c>
      <c r="AW71" s="41"/>
      <c r="AX71" s="41"/>
      <c r="AY71" s="41"/>
      <c r="AZ71" s="41"/>
      <c r="BA71" s="41"/>
      <c r="BB71" s="41"/>
      <c r="BC71" s="41"/>
      <c r="BD71" s="41"/>
      <c r="BE71" s="41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9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9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9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9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9"/>
      <c r="GJ71" s="8"/>
      <c r="GK71" s="8"/>
    </row>
    <row r="72" spans="1:193" s="2" customFormat="1" ht="17.100000000000001" customHeight="1">
      <c r="A72" s="13" t="s">
        <v>57</v>
      </c>
      <c r="B72" s="24">
        <v>683.2</v>
      </c>
      <c r="C72" s="24">
        <v>1031.4607100000001</v>
      </c>
      <c r="D72" s="4">
        <f t="shared" si="28"/>
        <v>1.2309749282786884</v>
      </c>
      <c r="E72" s="10">
        <v>15</v>
      </c>
      <c r="F72" s="5">
        <f t="shared" si="42"/>
        <v>1</v>
      </c>
      <c r="G72" s="5">
        <v>10</v>
      </c>
      <c r="H72" s="5"/>
      <c r="I72" s="5"/>
      <c r="J72" s="4">
        <f t="shared" si="43"/>
        <v>1.2061088678763097</v>
      </c>
      <c r="K72" s="5">
        <v>10</v>
      </c>
      <c r="L72" s="5"/>
      <c r="M72" s="5"/>
      <c r="N72" s="4">
        <f t="shared" si="44"/>
        <v>1.1057901610796692</v>
      </c>
      <c r="O72" s="5">
        <v>15</v>
      </c>
      <c r="P72" s="5"/>
      <c r="Q72" s="5"/>
      <c r="R72" s="4">
        <f t="shared" si="45"/>
        <v>0.98509210191082797</v>
      </c>
      <c r="S72" s="5">
        <v>10</v>
      </c>
      <c r="T72" s="5"/>
      <c r="U72" s="5"/>
      <c r="V72" s="4">
        <f t="shared" si="46"/>
        <v>1.0597931578947368</v>
      </c>
      <c r="W72" s="5">
        <v>10</v>
      </c>
      <c r="X72" s="5" t="s">
        <v>400</v>
      </c>
      <c r="Y72" s="5" t="s">
        <v>400</v>
      </c>
      <c r="Z72" s="5" t="s">
        <v>400</v>
      </c>
      <c r="AA72" s="5"/>
      <c r="AB72" s="31">
        <f t="shared" si="40"/>
        <v>1.1080202516742015</v>
      </c>
      <c r="AC72" s="32">
        <v>668</v>
      </c>
      <c r="AD72" s="24">
        <f t="shared" si="29"/>
        <v>546.5454545454545</v>
      </c>
      <c r="AE72" s="24">
        <f t="shared" si="30"/>
        <v>605.6</v>
      </c>
      <c r="AF72" s="24">
        <f t="shared" si="31"/>
        <v>59.054545454545519</v>
      </c>
      <c r="AG72" s="24">
        <v>78.900000000000006</v>
      </c>
      <c r="AH72" s="24">
        <v>51.5</v>
      </c>
      <c r="AI72" s="24">
        <v>16.5</v>
      </c>
      <c r="AJ72" s="24">
        <v>71.7</v>
      </c>
      <c r="AK72" s="24">
        <v>68.3</v>
      </c>
      <c r="AL72" s="24">
        <v>126.8</v>
      </c>
      <c r="AM72" s="24">
        <v>53.8</v>
      </c>
      <c r="AN72" s="24">
        <v>53</v>
      </c>
      <c r="AO72" s="24"/>
      <c r="AP72" s="24">
        <f t="shared" si="32"/>
        <v>85.1</v>
      </c>
      <c r="AQ72" s="46"/>
      <c r="AR72" s="24">
        <f t="shared" si="33"/>
        <v>85.1</v>
      </c>
      <c r="AS72" s="24"/>
      <c r="AT72" s="24">
        <f t="shared" si="34"/>
        <v>85.1</v>
      </c>
      <c r="AU72" s="24">
        <v>112.3</v>
      </c>
      <c r="AV72" s="24">
        <f t="shared" si="41"/>
        <v>-27.2</v>
      </c>
      <c r="AW72" s="41"/>
      <c r="AX72" s="41"/>
      <c r="AY72" s="41"/>
      <c r="AZ72" s="41"/>
      <c r="BA72" s="41"/>
      <c r="BB72" s="41"/>
      <c r="BC72" s="41"/>
      <c r="BD72" s="41"/>
      <c r="BE72" s="41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9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9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9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9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9"/>
      <c r="GJ72" s="8"/>
      <c r="GK72" s="8"/>
    </row>
    <row r="73" spans="1:193" s="2" customFormat="1" ht="17.100000000000001" customHeight="1">
      <c r="A73" s="13" t="s">
        <v>58</v>
      </c>
      <c r="B73" s="24">
        <v>776.4</v>
      </c>
      <c r="C73" s="24">
        <v>1003.9358399999999</v>
      </c>
      <c r="D73" s="4">
        <f t="shared" si="28"/>
        <v>1.2093065224111283</v>
      </c>
      <c r="E73" s="10">
        <v>15</v>
      </c>
      <c r="F73" s="5">
        <f t="shared" si="42"/>
        <v>1</v>
      </c>
      <c r="G73" s="5">
        <v>10</v>
      </c>
      <c r="H73" s="5"/>
      <c r="I73" s="5"/>
      <c r="J73" s="4">
        <f t="shared" si="43"/>
        <v>1.2061088678763097</v>
      </c>
      <c r="K73" s="5">
        <v>10</v>
      </c>
      <c r="L73" s="5"/>
      <c r="M73" s="5"/>
      <c r="N73" s="4">
        <f t="shared" si="44"/>
        <v>1.1057901610796692</v>
      </c>
      <c r="O73" s="5">
        <v>15</v>
      </c>
      <c r="P73" s="5"/>
      <c r="Q73" s="5"/>
      <c r="R73" s="4">
        <f t="shared" si="45"/>
        <v>0.98509210191082797</v>
      </c>
      <c r="S73" s="5">
        <v>10</v>
      </c>
      <c r="T73" s="5"/>
      <c r="U73" s="5"/>
      <c r="V73" s="4">
        <f t="shared" si="46"/>
        <v>1.0597931578947368</v>
      </c>
      <c r="W73" s="5">
        <v>10</v>
      </c>
      <c r="X73" s="5" t="s">
        <v>400</v>
      </c>
      <c r="Y73" s="5" t="s">
        <v>400</v>
      </c>
      <c r="Z73" s="5" t="s">
        <v>400</v>
      </c>
      <c r="AA73" s="5"/>
      <c r="AB73" s="31">
        <f t="shared" si="40"/>
        <v>1.1033770218454386</v>
      </c>
      <c r="AC73" s="32">
        <v>876</v>
      </c>
      <c r="AD73" s="24">
        <f t="shared" si="29"/>
        <v>716.72727272727275</v>
      </c>
      <c r="AE73" s="24">
        <f t="shared" si="30"/>
        <v>790.8</v>
      </c>
      <c r="AF73" s="24">
        <f t="shared" si="31"/>
        <v>74.072727272727207</v>
      </c>
      <c r="AG73" s="24">
        <v>73.3</v>
      </c>
      <c r="AH73" s="24">
        <v>18.399999999999999</v>
      </c>
      <c r="AI73" s="24">
        <v>82.3</v>
      </c>
      <c r="AJ73" s="24">
        <v>71.099999999999994</v>
      </c>
      <c r="AK73" s="24">
        <v>52.1</v>
      </c>
      <c r="AL73" s="24">
        <v>111.6</v>
      </c>
      <c r="AM73" s="24">
        <v>141.1</v>
      </c>
      <c r="AN73" s="24">
        <v>87.1</v>
      </c>
      <c r="AO73" s="24"/>
      <c r="AP73" s="24">
        <f t="shared" si="32"/>
        <v>153.80000000000001</v>
      </c>
      <c r="AQ73" s="46"/>
      <c r="AR73" s="24">
        <f t="shared" si="33"/>
        <v>153.80000000000001</v>
      </c>
      <c r="AS73" s="24"/>
      <c r="AT73" s="24">
        <f t="shared" si="34"/>
        <v>153.80000000000001</v>
      </c>
      <c r="AU73" s="24">
        <v>186.2</v>
      </c>
      <c r="AV73" s="24">
        <f t="shared" si="41"/>
        <v>-32.4</v>
      </c>
      <c r="AW73" s="41"/>
      <c r="AX73" s="41"/>
      <c r="AY73" s="41"/>
      <c r="AZ73" s="41"/>
      <c r="BA73" s="41"/>
      <c r="BB73" s="41"/>
      <c r="BC73" s="41"/>
      <c r="BD73" s="41"/>
      <c r="BE73" s="41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9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9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9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9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9"/>
      <c r="GJ73" s="8"/>
      <c r="GK73" s="8"/>
    </row>
    <row r="74" spans="1:193" s="2" customFormat="1" ht="17.100000000000001" customHeight="1">
      <c r="A74" s="13" t="s">
        <v>59</v>
      </c>
      <c r="B74" s="24">
        <v>413.2</v>
      </c>
      <c r="C74" s="24">
        <v>1318.16752</v>
      </c>
      <c r="D74" s="4">
        <f t="shared" si="28"/>
        <v>1.3</v>
      </c>
      <c r="E74" s="10">
        <v>15</v>
      </c>
      <c r="F74" s="5">
        <f>F$29</f>
        <v>1</v>
      </c>
      <c r="G74" s="5">
        <v>10</v>
      </c>
      <c r="H74" s="5"/>
      <c r="I74" s="5"/>
      <c r="J74" s="4">
        <f>J$29</f>
        <v>1.2061088678763097</v>
      </c>
      <c r="K74" s="5">
        <v>10</v>
      </c>
      <c r="L74" s="5"/>
      <c r="M74" s="5"/>
      <c r="N74" s="4">
        <f>N$29</f>
        <v>1.1057901610796692</v>
      </c>
      <c r="O74" s="5">
        <v>15</v>
      </c>
      <c r="P74" s="5"/>
      <c r="Q74" s="5"/>
      <c r="R74" s="4">
        <f>R$29</f>
        <v>0.98509210191082797</v>
      </c>
      <c r="S74" s="5">
        <v>10</v>
      </c>
      <c r="T74" s="5"/>
      <c r="U74" s="5"/>
      <c r="V74" s="4">
        <f>V$29</f>
        <v>1.0597931578947368</v>
      </c>
      <c r="W74" s="5">
        <v>10</v>
      </c>
      <c r="X74" s="5" t="s">
        <v>400</v>
      </c>
      <c r="Y74" s="5" t="s">
        <v>400</v>
      </c>
      <c r="Z74" s="5" t="s">
        <v>400</v>
      </c>
      <c r="AA74" s="5"/>
      <c r="AB74" s="31">
        <f t="shared" si="40"/>
        <v>1.1228113384716256</v>
      </c>
      <c r="AC74" s="32">
        <v>985</v>
      </c>
      <c r="AD74" s="24">
        <f t="shared" si="29"/>
        <v>805.90909090909088</v>
      </c>
      <c r="AE74" s="24">
        <f t="shared" si="30"/>
        <v>904.9</v>
      </c>
      <c r="AF74" s="24">
        <f t="shared" si="31"/>
        <v>98.990909090909099</v>
      </c>
      <c r="AG74" s="24">
        <v>104.7</v>
      </c>
      <c r="AH74" s="24">
        <v>58.5</v>
      </c>
      <c r="AI74" s="24">
        <v>41.4</v>
      </c>
      <c r="AJ74" s="24">
        <v>101.7</v>
      </c>
      <c r="AK74" s="24">
        <v>62.1</v>
      </c>
      <c r="AL74" s="24">
        <v>261</v>
      </c>
      <c r="AM74" s="24">
        <v>73.8</v>
      </c>
      <c r="AN74" s="24">
        <v>43.7</v>
      </c>
      <c r="AO74" s="24"/>
      <c r="AP74" s="24">
        <f t="shared" si="32"/>
        <v>158</v>
      </c>
      <c r="AQ74" s="46"/>
      <c r="AR74" s="24">
        <f t="shared" si="33"/>
        <v>158</v>
      </c>
      <c r="AS74" s="24"/>
      <c r="AT74" s="24">
        <f t="shared" si="34"/>
        <v>158</v>
      </c>
      <c r="AU74" s="24">
        <v>210.1</v>
      </c>
      <c r="AV74" s="24">
        <f t="shared" si="41"/>
        <v>-52.1</v>
      </c>
      <c r="AW74" s="41"/>
      <c r="AX74" s="41"/>
      <c r="AY74" s="41"/>
      <c r="AZ74" s="41"/>
      <c r="BA74" s="41"/>
      <c r="BB74" s="41"/>
      <c r="BC74" s="41"/>
      <c r="BD74" s="41"/>
      <c r="BE74" s="41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9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9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9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9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9"/>
      <c r="GJ74" s="8"/>
      <c r="GK74" s="8"/>
    </row>
    <row r="75" spans="1:193" s="2" customFormat="1" ht="17.100000000000001" customHeight="1">
      <c r="A75" s="17" t="s">
        <v>60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24"/>
      <c r="AV75" s="24"/>
      <c r="AW75" s="41"/>
      <c r="AX75" s="41"/>
      <c r="AY75" s="41"/>
      <c r="AZ75" s="41"/>
      <c r="BA75" s="41"/>
      <c r="BB75" s="41"/>
      <c r="BC75" s="41"/>
      <c r="BD75" s="41"/>
      <c r="BE75" s="41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9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9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9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9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9"/>
      <c r="GJ75" s="8"/>
      <c r="GK75" s="8"/>
    </row>
    <row r="76" spans="1:193" s="2" customFormat="1" ht="17.100000000000001" customHeight="1">
      <c r="A76" s="13" t="s">
        <v>61</v>
      </c>
      <c r="B76" s="24">
        <v>2621.5</v>
      </c>
      <c r="C76" s="24">
        <v>1553.1443099999997</v>
      </c>
      <c r="D76" s="4">
        <f t="shared" si="28"/>
        <v>0.59246397482357416</v>
      </c>
      <c r="E76" s="10">
        <v>15</v>
      </c>
      <c r="F76" s="5">
        <f>F$30</f>
        <v>1</v>
      </c>
      <c r="G76" s="5">
        <v>10</v>
      </c>
      <c r="H76" s="5"/>
      <c r="I76" s="5"/>
      <c r="J76" s="4">
        <f>J$30</f>
        <v>1.2168472154795755</v>
      </c>
      <c r="K76" s="5">
        <v>10</v>
      </c>
      <c r="L76" s="5"/>
      <c r="M76" s="5"/>
      <c r="N76" s="4">
        <f>N$30</f>
        <v>1.0814105354810624</v>
      </c>
      <c r="O76" s="5">
        <v>15</v>
      </c>
      <c r="P76" s="5"/>
      <c r="Q76" s="5"/>
      <c r="R76" s="4">
        <f>R$30</f>
        <v>0.95768502901353958</v>
      </c>
      <c r="S76" s="5">
        <v>10</v>
      </c>
      <c r="T76" s="5"/>
      <c r="U76" s="5"/>
      <c r="V76" s="4">
        <f>V$30</f>
        <v>0.88682536830758174</v>
      </c>
      <c r="W76" s="5">
        <v>10</v>
      </c>
      <c r="X76" s="5" t="s">
        <v>400</v>
      </c>
      <c r="Y76" s="5" t="s">
        <v>400</v>
      </c>
      <c r="Z76" s="5" t="s">
        <v>400</v>
      </c>
      <c r="AA76" s="5"/>
      <c r="AB76" s="31">
        <f t="shared" si="40"/>
        <v>0.93888133975109322</v>
      </c>
      <c r="AC76" s="32">
        <v>2187</v>
      </c>
      <c r="AD76" s="24">
        <f t="shared" si="29"/>
        <v>1789.3636363636363</v>
      </c>
      <c r="AE76" s="24">
        <f t="shared" si="30"/>
        <v>1680</v>
      </c>
      <c r="AF76" s="24">
        <f t="shared" si="31"/>
        <v>-109.36363636363626</v>
      </c>
      <c r="AG76" s="24">
        <v>240.3</v>
      </c>
      <c r="AH76" s="24">
        <v>258.5</v>
      </c>
      <c r="AI76" s="24">
        <v>0</v>
      </c>
      <c r="AJ76" s="24">
        <v>126</v>
      </c>
      <c r="AK76" s="24">
        <v>202.2</v>
      </c>
      <c r="AL76" s="24">
        <v>239.1</v>
      </c>
      <c r="AM76" s="24">
        <v>135.5</v>
      </c>
      <c r="AN76" s="24">
        <v>115.2</v>
      </c>
      <c r="AO76" s="24">
        <v>79.300000000000011</v>
      </c>
      <c r="AP76" s="24">
        <f t="shared" si="32"/>
        <v>283.89999999999998</v>
      </c>
      <c r="AQ76" s="46"/>
      <c r="AR76" s="24">
        <f t="shared" si="33"/>
        <v>283.89999999999998</v>
      </c>
      <c r="AS76" s="24"/>
      <c r="AT76" s="24">
        <f t="shared" si="34"/>
        <v>283.89999999999998</v>
      </c>
      <c r="AU76" s="24">
        <v>191.6</v>
      </c>
      <c r="AV76" s="24">
        <f t="shared" si="41"/>
        <v>92.3</v>
      </c>
      <c r="AW76" s="41"/>
      <c r="AX76" s="41"/>
      <c r="AY76" s="41"/>
      <c r="AZ76" s="41"/>
      <c r="BA76" s="41"/>
      <c r="BB76" s="41"/>
      <c r="BC76" s="41"/>
      <c r="BD76" s="41"/>
      <c r="BE76" s="41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9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9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9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9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9"/>
      <c r="GJ76" s="8"/>
      <c r="GK76" s="8"/>
    </row>
    <row r="77" spans="1:193" s="2" customFormat="1" ht="17.100000000000001" customHeight="1">
      <c r="A77" s="13" t="s">
        <v>62</v>
      </c>
      <c r="B77" s="24">
        <v>12044.1</v>
      </c>
      <c r="C77" s="24">
        <v>8878.584429999999</v>
      </c>
      <c r="D77" s="4">
        <f t="shared" si="28"/>
        <v>0.73717292533273537</v>
      </c>
      <c r="E77" s="10">
        <v>15</v>
      </c>
      <c r="F77" s="5">
        <f t="shared" ref="F77:F80" si="47">F$30</f>
        <v>1</v>
      </c>
      <c r="G77" s="5">
        <v>10</v>
      </c>
      <c r="H77" s="5"/>
      <c r="I77" s="5"/>
      <c r="J77" s="4">
        <f t="shared" ref="J77:J80" si="48">J$30</f>
        <v>1.2168472154795755</v>
      </c>
      <c r="K77" s="5">
        <v>10</v>
      </c>
      <c r="L77" s="5"/>
      <c r="M77" s="5"/>
      <c r="N77" s="4">
        <f t="shared" ref="N77:N80" si="49">N$30</f>
        <v>1.0814105354810624</v>
      </c>
      <c r="O77" s="5">
        <v>15</v>
      </c>
      <c r="P77" s="5"/>
      <c r="Q77" s="5"/>
      <c r="R77" s="4">
        <f t="shared" ref="R77:R80" si="50">R$30</f>
        <v>0.95768502901353958</v>
      </c>
      <c r="S77" s="5">
        <v>10</v>
      </c>
      <c r="T77" s="5"/>
      <c r="U77" s="5"/>
      <c r="V77" s="4">
        <f t="shared" ref="V77:V80" si="51">V$30</f>
        <v>0.88682536830758174</v>
      </c>
      <c r="W77" s="5">
        <v>10</v>
      </c>
      <c r="X77" s="5" t="s">
        <v>400</v>
      </c>
      <c r="Y77" s="5" t="s">
        <v>400</v>
      </c>
      <c r="Z77" s="5" t="s">
        <v>400</v>
      </c>
      <c r="AA77" s="5"/>
      <c r="AB77" s="31">
        <f t="shared" si="40"/>
        <v>0.96989040057448483</v>
      </c>
      <c r="AC77" s="32">
        <v>2378</v>
      </c>
      <c r="AD77" s="24">
        <f t="shared" si="29"/>
        <v>1945.6363636363637</v>
      </c>
      <c r="AE77" s="24">
        <f t="shared" si="30"/>
        <v>1887.1</v>
      </c>
      <c r="AF77" s="24">
        <f t="shared" si="31"/>
        <v>-58.536363636363831</v>
      </c>
      <c r="AG77" s="24">
        <v>227.9</v>
      </c>
      <c r="AH77" s="24">
        <v>218.9</v>
      </c>
      <c r="AI77" s="24">
        <v>141.19999999999999</v>
      </c>
      <c r="AJ77" s="24">
        <v>201.2</v>
      </c>
      <c r="AK77" s="24">
        <v>172.5</v>
      </c>
      <c r="AL77" s="24">
        <v>260.89999999999998</v>
      </c>
      <c r="AM77" s="24">
        <v>176.4</v>
      </c>
      <c r="AN77" s="24">
        <v>242.9</v>
      </c>
      <c r="AO77" s="24">
        <v>9</v>
      </c>
      <c r="AP77" s="24">
        <f t="shared" si="32"/>
        <v>236.2</v>
      </c>
      <c r="AQ77" s="46"/>
      <c r="AR77" s="24">
        <f t="shared" si="33"/>
        <v>236.2</v>
      </c>
      <c r="AS77" s="24"/>
      <c r="AT77" s="24">
        <f t="shared" si="34"/>
        <v>236.2</v>
      </c>
      <c r="AU77" s="24">
        <v>196.1</v>
      </c>
      <c r="AV77" s="24">
        <f t="shared" si="41"/>
        <v>40.1</v>
      </c>
      <c r="AW77" s="41"/>
      <c r="AX77" s="41"/>
      <c r="AY77" s="41"/>
      <c r="AZ77" s="41"/>
      <c r="BA77" s="41"/>
      <c r="BB77" s="41"/>
      <c r="BC77" s="41"/>
      <c r="BD77" s="41"/>
      <c r="BE77" s="41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9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9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9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9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9"/>
      <c r="GJ77" s="8"/>
      <c r="GK77" s="8"/>
    </row>
    <row r="78" spans="1:193" s="2" customFormat="1" ht="17.100000000000001" customHeight="1">
      <c r="A78" s="13" t="s">
        <v>63</v>
      </c>
      <c r="B78" s="24">
        <v>2233.4</v>
      </c>
      <c r="C78" s="24">
        <v>1798.29627</v>
      </c>
      <c r="D78" s="4">
        <f t="shared" si="28"/>
        <v>0.80518324975373867</v>
      </c>
      <c r="E78" s="10">
        <v>15</v>
      </c>
      <c r="F78" s="5">
        <f t="shared" si="47"/>
        <v>1</v>
      </c>
      <c r="G78" s="5">
        <v>10</v>
      </c>
      <c r="H78" s="5"/>
      <c r="I78" s="5"/>
      <c r="J78" s="4">
        <f t="shared" si="48"/>
        <v>1.2168472154795755</v>
      </c>
      <c r="K78" s="5">
        <v>10</v>
      </c>
      <c r="L78" s="5"/>
      <c r="M78" s="5"/>
      <c r="N78" s="4">
        <f t="shared" si="49"/>
        <v>1.0814105354810624</v>
      </c>
      <c r="O78" s="5">
        <v>15</v>
      </c>
      <c r="P78" s="5"/>
      <c r="Q78" s="5"/>
      <c r="R78" s="4">
        <f t="shared" si="50"/>
        <v>0.95768502901353958</v>
      </c>
      <c r="S78" s="5">
        <v>10</v>
      </c>
      <c r="T78" s="5"/>
      <c r="U78" s="5"/>
      <c r="V78" s="4">
        <f t="shared" si="51"/>
        <v>0.88682536830758174</v>
      </c>
      <c r="W78" s="5">
        <v>10</v>
      </c>
      <c r="X78" s="5" t="s">
        <v>400</v>
      </c>
      <c r="Y78" s="5" t="s">
        <v>400</v>
      </c>
      <c r="Z78" s="5" t="s">
        <v>400</v>
      </c>
      <c r="AA78" s="5"/>
      <c r="AB78" s="31">
        <f t="shared" si="40"/>
        <v>0.98446404152184275</v>
      </c>
      <c r="AC78" s="32">
        <v>1595</v>
      </c>
      <c r="AD78" s="24">
        <f t="shared" si="29"/>
        <v>1305</v>
      </c>
      <c r="AE78" s="24">
        <f t="shared" si="30"/>
        <v>1284.7</v>
      </c>
      <c r="AF78" s="24">
        <f t="shared" si="31"/>
        <v>-20.299999999999955</v>
      </c>
      <c r="AG78" s="24">
        <v>176.6</v>
      </c>
      <c r="AH78" s="24">
        <v>146.80000000000001</v>
      </c>
      <c r="AI78" s="24">
        <v>176.1</v>
      </c>
      <c r="AJ78" s="24">
        <v>158.80000000000001</v>
      </c>
      <c r="AK78" s="24">
        <v>171.1</v>
      </c>
      <c r="AL78" s="24">
        <v>156.69999999999999</v>
      </c>
      <c r="AM78" s="24">
        <v>67.8</v>
      </c>
      <c r="AN78" s="24">
        <v>112.8</v>
      </c>
      <c r="AO78" s="24"/>
      <c r="AP78" s="24">
        <f t="shared" si="32"/>
        <v>118</v>
      </c>
      <c r="AQ78" s="46"/>
      <c r="AR78" s="24">
        <f t="shared" si="33"/>
        <v>118</v>
      </c>
      <c r="AS78" s="24"/>
      <c r="AT78" s="24">
        <f t="shared" si="34"/>
        <v>118</v>
      </c>
      <c r="AU78" s="24">
        <v>110.2</v>
      </c>
      <c r="AV78" s="24">
        <f t="shared" si="41"/>
        <v>7.8</v>
      </c>
      <c r="AW78" s="41"/>
      <c r="AX78" s="41"/>
      <c r="AY78" s="41"/>
      <c r="AZ78" s="41"/>
      <c r="BA78" s="41"/>
      <c r="BB78" s="41"/>
      <c r="BC78" s="41"/>
      <c r="BD78" s="41"/>
      <c r="BE78" s="41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9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9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9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9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9"/>
      <c r="GJ78" s="8"/>
      <c r="GK78" s="8"/>
    </row>
    <row r="79" spans="1:193" s="2" customFormat="1" ht="17.100000000000001" customHeight="1">
      <c r="A79" s="13" t="s">
        <v>64</v>
      </c>
      <c r="B79" s="24">
        <v>5306.4</v>
      </c>
      <c r="C79" s="24">
        <v>5206.5123400000011</v>
      </c>
      <c r="D79" s="4">
        <f t="shared" si="28"/>
        <v>0.98117600256294313</v>
      </c>
      <c r="E79" s="10">
        <v>15</v>
      </c>
      <c r="F79" s="5">
        <f t="shared" si="47"/>
        <v>1</v>
      </c>
      <c r="G79" s="5">
        <v>10</v>
      </c>
      <c r="H79" s="5"/>
      <c r="I79" s="5"/>
      <c r="J79" s="4">
        <f t="shared" si="48"/>
        <v>1.2168472154795755</v>
      </c>
      <c r="K79" s="5">
        <v>10</v>
      </c>
      <c r="L79" s="5"/>
      <c r="M79" s="5"/>
      <c r="N79" s="4">
        <f t="shared" si="49"/>
        <v>1.0814105354810624</v>
      </c>
      <c r="O79" s="5">
        <v>15</v>
      </c>
      <c r="P79" s="5"/>
      <c r="Q79" s="5"/>
      <c r="R79" s="4">
        <f t="shared" si="50"/>
        <v>0.95768502901353958</v>
      </c>
      <c r="S79" s="5">
        <v>10</v>
      </c>
      <c r="T79" s="5"/>
      <c r="U79" s="5"/>
      <c r="V79" s="4">
        <f t="shared" si="51"/>
        <v>0.88682536830758174</v>
      </c>
      <c r="W79" s="5">
        <v>10</v>
      </c>
      <c r="X79" s="5" t="s">
        <v>400</v>
      </c>
      <c r="Y79" s="5" t="s">
        <v>400</v>
      </c>
      <c r="Z79" s="5" t="s">
        <v>400</v>
      </c>
      <c r="AA79" s="5"/>
      <c r="AB79" s="31">
        <f t="shared" si="40"/>
        <v>1.0221767742666721</v>
      </c>
      <c r="AC79" s="32">
        <v>1537</v>
      </c>
      <c r="AD79" s="24">
        <f t="shared" si="29"/>
        <v>1257.5454545454545</v>
      </c>
      <c r="AE79" s="24">
        <f t="shared" si="30"/>
        <v>1285.4000000000001</v>
      </c>
      <c r="AF79" s="24">
        <f t="shared" si="31"/>
        <v>27.854545454545587</v>
      </c>
      <c r="AG79" s="24">
        <v>162.80000000000001</v>
      </c>
      <c r="AH79" s="24">
        <v>171.7</v>
      </c>
      <c r="AI79" s="24">
        <v>57.8</v>
      </c>
      <c r="AJ79" s="24">
        <v>83.4</v>
      </c>
      <c r="AK79" s="24">
        <v>142.30000000000001</v>
      </c>
      <c r="AL79" s="24">
        <v>193.4</v>
      </c>
      <c r="AM79" s="24">
        <v>112.3</v>
      </c>
      <c r="AN79" s="24">
        <v>126.7</v>
      </c>
      <c r="AO79" s="24">
        <v>108.5</v>
      </c>
      <c r="AP79" s="24">
        <f t="shared" si="32"/>
        <v>126.5</v>
      </c>
      <c r="AQ79" s="46"/>
      <c r="AR79" s="24">
        <f t="shared" si="33"/>
        <v>126.5</v>
      </c>
      <c r="AS79" s="24"/>
      <c r="AT79" s="24">
        <f t="shared" si="34"/>
        <v>126.5</v>
      </c>
      <c r="AU79" s="24">
        <v>166.4</v>
      </c>
      <c r="AV79" s="24">
        <f t="shared" si="41"/>
        <v>-39.9</v>
      </c>
      <c r="AW79" s="41"/>
      <c r="AX79" s="41"/>
      <c r="AY79" s="41"/>
      <c r="AZ79" s="41"/>
      <c r="BA79" s="41"/>
      <c r="BB79" s="41"/>
      <c r="BC79" s="41"/>
      <c r="BD79" s="41"/>
      <c r="BE79" s="41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9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9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9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9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9"/>
      <c r="GJ79" s="8"/>
      <c r="GK79" s="8"/>
    </row>
    <row r="80" spans="1:193" s="2" customFormat="1" ht="17.100000000000001" customHeight="1">
      <c r="A80" s="13" t="s">
        <v>65</v>
      </c>
      <c r="B80" s="24">
        <v>1039.5</v>
      </c>
      <c r="C80" s="24">
        <v>1061.8754199999998</v>
      </c>
      <c r="D80" s="4">
        <f t="shared" si="28"/>
        <v>1.0215251755651755</v>
      </c>
      <c r="E80" s="10">
        <v>15</v>
      </c>
      <c r="F80" s="5">
        <f t="shared" si="47"/>
        <v>1</v>
      </c>
      <c r="G80" s="5">
        <v>10</v>
      </c>
      <c r="H80" s="5"/>
      <c r="I80" s="5"/>
      <c r="J80" s="4">
        <f t="shared" si="48"/>
        <v>1.2168472154795755</v>
      </c>
      <c r="K80" s="5">
        <v>10</v>
      </c>
      <c r="L80" s="5"/>
      <c r="M80" s="5"/>
      <c r="N80" s="4">
        <f t="shared" si="49"/>
        <v>1.0814105354810624</v>
      </c>
      <c r="O80" s="5">
        <v>15</v>
      </c>
      <c r="P80" s="5"/>
      <c r="Q80" s="5"/>
      <c r="R80" s="4">
        <f t="shared" si="50"/>
        <v>0.95768502901353958</v>
      </c>
      <c r="S80" s="5">
        <v>10</v>
      </c>
      <c r="T80" s="5"/>
      <c r="U80" s="5"/>
      <c r="V80" s="4">
        <f t="shared" si="51"/>
        <v>0.88682536830758174</v>
      </c>
      <c r="W80" s="5">
        <v>10</v>
      </c>
      <c r="X80" s="5" t="s">
        <v>400</v>
      </c>
      <c r="Y80" s="5" t="s">
        <v>400</v>
      </c>
      <c r="Z80" s="5" t="s">
        <v>400</v>
      </c>
      <c r="AA80" s="5"/>
      <c r="AB80" s="31">
        <f t="shared" si="40"/>
        <v>1.0308230256242934</v>
      </c>
      <c r="AC80" s="32">
        <v>2350</v>
      </c>
      <c r="AD80" s="24">
        <f t="shared" si="29"/>
        <v>1922.7272727272725</v>
      </c>
      <c r="AE80" s="24">
        <f t="shared" si="30"/>
        <v>1982</v>
      </c>
      <c r="AF80" s="24">
        <f t="shared" si="31"/>
        <v>59.272727272727479</v>
      </c>
      <c r="AG80" s="24">
        <v>263.10000000000002</v>
      </c>
      <c r="AH80" s="24">
        <v>134</v>
      </c>
      <c r="AI80" s="24">
        <v>146.80000000000001</v>
      </c>
      <c r="AJ80" s="24">
        <v>252.1</v>
      </c>
      <c r="AK80" s="24">
        <v>174.1</v>
      </c>
      <c r="AL80" s="24">
        <v>511.8</v>
      </c>
      <c r="AM80" s="24">
        <v>42.3</v>
      </c>
      <c r="AN80" s="24">
        <v>172.7</v>
      </c>
      <c r="AO80" s="24"/>
      <c r="AP80" s="24">
        <f t="shared" si="32"/>
        <v>285.10000000000002</v>
      </c>
      <c r="AQ80" s="46"/>
      <c r="AR80" s="24">
        <f t="shared" si="33"/>
        <v>285.10000000000002</v>
      </c>
      <c r="AS80" s="24"/>
      <c r="AT80" s="24">
        <f t="shared" si="34"/>
        <v>285.10000000000002</v>
      </c>
      <c r="AU80" s="24">
        <v>362.7</v>
      </c>
      <c r="AV80" s="24">
        <f t="shared" si="41"/>
        <v>-77.599999999999994</v>
      </c>
      <c r="AW80" s="41"/>
      <c r="AX80" s="41"/>
      <c r="AY80" s="41"/>
      <c r="AZ80" s="41"/>
      <c r="BA80" s="41"/>
      <c r="BB80" s="41"/>
      <c r="BC80" s="41"/>
      <c r="BD80" s="41"/>
      <c r="BE80" s="41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9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9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9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9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9"/>
      <c r="GJ80" s="8"/>
      <c r="GK80" s="8"/>
    </row>
    <row r="81" spans="1:193" s="2" customFormat="1" ht="17.100000000000001" customHeight="1">
      <c r="A81" s="17" t="s">
        <v>66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24"/>
      <c r="AV81" s="24"/>
      <c r="AW81" s="41"/>
      <c r="AX81" s="41"/>
      <c r="AY81" s="41"/>
      <c r="AZ81" s="41"/>
      <c r="BA81" s="41"/>
      <c r="BB81" s="41"/>
      <c r="BC81" s="41"/>
      <c r="BD81" s="41"/>
      <c r="BE81" s="41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9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9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9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9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9"/>
      <c r="GJ81" s="8"/>
      <c r="GK81" s="8"/>
    </row>
    <row r="82" spans="1:193" s="2" customFormat="1" ht="17.100000000000001" customHeight="1">
      <c r="A82" s="13" t="s">
        <v>67</v>
      </c>
      <c r="B82" s="24">
        <v>3914.5</v>
      </c>
      <c r="C82" s="24">
        <v>2931.6712900000002</v>
      </c>
      <c r="D82" s="4">
        <f t="shared" si="28"/>
        <v>0.74892611827819655</v>
      </c>
      <c r="E82" s="10">
        <v>15</v>
      </c>
      <c r="F82" s="5">
        <f>F$31</f>
        <v>1</v>
      </c>
      <c r="G82" s="5">
        <v>10</v>
      </c>
      <c r="H82" s="5"/>
      <c r="I82" s="5"/>
      <c r="J82" s="4">
        <f>J$31</f>
        <v>1.1707510634245446</v>
      </c>
      <c r="K82" s="5">
        <v>10</v>
      </c>
      <c r="L82" s="5"/>
      <c r="M82" s="5"/>
      <c r="N82" s="4">
        <f>N$31</f>
        <v>0.95372890582471426</v>
      </c>
      <c r="O82" s="5">
        <v>15</v>
      </c>
      <c r="P82" s="5"/>
      <c r="Q82" s="5"/>
      <c r="R82" s="4">
        <f>R$31</f>
        <v>1.0052514074074075</v>
      </c>
      <c r="S82" s="5">
        <v>10</v>
      </c>
      <c r="T82" s="5"/>
      <c r="U82" s="5"/>
      <c r="V82" s="4">
        <f>V$31</f>
        <v>1.2129635999999999</v>
      </c>
      <c r="W82" s="5">
        <v>10</v>
      </c>
      <c r="X82" s="5" t="s">
        <v>400</v>
      </c>
      <c r="Y82" s="5" t="s">
        <v>400</v>
      </c>
      <c r="Z82" s="5" t="s">
        <v>400</v>
      </c>
      <c r="AA82" s="5"/>
      <c r="AB82" s="31">
        <f t="shared" si="40"/>
        <v>0.99184980099804532</v>
      </c>
      <c r="AC82" s="32">
        <v>541</v>
      </c>
      <c r="AD82" s="24">
        <f>AC82/11*9</f>
        <v>442.63636363636363</v>
      </c>
      <c r="AE82" s="24">
        <f t="shared" si="30"/>
        <v>439</v>
      </c>
      <c r="AF82" s="24">
        <f t="shared" si="31"/>
        <v>-3.636363636363626</v>
      </c>
      <c r="AG82" s="24">
        <v>58.7</v>
      </c>
      <c r="AH82" s="24">
        <v>15.4</v>
      </c>
      <c r="AI82" s="24">
        <v>46.3</v>
      </c>
      <c r="AJ82" s="24">
        <v>29.2</v>
      </c>
      <c r="AK82" s="24">
        <v>24.2</v>
      </c>
      <c r="AL82" s="24">
        <v>77.8</v>
      </c>
      <c r="AM82" s="24">
        <v>61.3</v>
      </c>
      <c r="AN82" s="24">
        <v>51.1</v>
      </c>
      <c r="AO82" s="24"/>
      <c r="AP82" s="24">
        <f t="shared" si="32"/>
        <v>75</v>
      </c>
      <c r="AQ82" s="46"/>
      <c r="AR82" s="24">
        <f t="shared" si="33"/>
        <v>75</v>
      </c>
      <c r="AS82" s="24"/>
      <c r="AT82" s="24">
        <f t="shared" si="34"/>
        <v>75</v>
      </c>
      <c r="AU82" s="24">
        <v>52.6</v>
      </c>
      <c r="AV82" s="24">
        <f t="shared" si="41"/>
        <v>22.4</v>
      </c>
      <c r="AW82" s="41"/>
      <c r="AX82" s="41"/>
      <c r="AY82" s="41"/>
      <c r="AZ82" s="41"/>
      <c r="BA82" s="41"/>
      <c r="BB82" s="41"/>
      <c r="BC82" s="41"/>
      <c r="BD82" s="41"/>
      <c r="BE82" s="41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9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9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9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9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9"/>
      <c r="GJ82" s="8"/>
      <c r="GK82" s="8"/>
    </row>
    <row r="83" spans="1:193" s="2" customFormat="1" ht="17.100000000000001" customHeight="1">
      <c r="A83" s="13" t="s">
        <v>68</v>
      </c>
      <c r="B83" s="24">
        <v>16286.5</v>
      </c>
      <c r="C83" s="24">
        <v>10917.637120000001</v>
      </c>
      <c r="D83" s="4">
        <f t="shared" si="28"/>
        <v>0.67034888527307901</v>
      </c>
      <c r="E83" s="10">
        <v>15</v>
      </c>
      <c r="F83" s="5">
        <f t="shared" ref="F83:F89" si="52">F$31</f>
        <v>1</v>
      </c>
      <c r="G83" s="5">
        <v>10</v>
      </c>
      <c r="H83" s="5"/>
      <c r="I83" s="5"/>
      <c r="J83" s="4">
        <f t="shared" ref="J83:J89" si="53">J$31</f>
        <v>1.1707510634245446</v>
      </c>
      <c r="K83" s="5">
        <v>10</v>
      </c>
      <c r="L83" s="5"/>
      <c r="M83" s="5"/>
      <c r="N83" s="4">
        <f t="shared" ref="N83:N89" si="54">N$31</f>
        <v>0.95372890582471426</v>
      </c>
      <c r="O83" s="5">
        <v>15</v>
      </c>
      <c r="P83" s="5"/>
      <c r="Q83" s="5"/>
      <c r="R83" s="4">
        <f t="shared" ref="R83:R89" si="55">R$31</f>
        <v>1.0052514074074075</v>
      </c>
      <c r="S83" s="5">
        <v>10</v>
      </c>
      <c r="T83" s="5"/>
      <c r="U83" s="5"/>
      <c r="V83" s="4">
        <f t="shared" ref="V83:V89" si="56">V$31</f>
        <v>1.2129635999999999</v>
      </c>
      <c r="W83" s="5">
        <v>10</v>
      </c>
      <c r="X83" s="5" t="s">
        <v>400</v>
      </c>
      <c r="Y83" s="5" t="s">
        <v>400</v>
      </c>
      <c r="Z83" s="5" t="s">
        <v>400</v>
      </c>
      <c r="AA83" s="5"/>
      <c r="AB83" s="31">
        <f t="shared" si="40"/>
        <v>0.97501182249694873</v>
      </c>
      <c r="AC83" s="32">
        <v>839</v>
      </c>
      <c r="AD83" s="24">
        <f t="shared" si="29"/>
        <v>686.45454545454538</v>
      </c>
      <c r="AE83" s="24">
        <f t="shared" si="30"/>
        <v>669.3</v>
      </c>
      <c r="AF83" s="24">
        <f t="shared" si="31"/>
        <v>-17.154545454545428</v>
      </c>
      <c r="AG83" s="24">
        <v>56.5</v>
      </c>
      <c r="AH83" s="24">
        <v>61.4</v>
      </c>
      <c r="AI83" s="24">
        <v>81.5</v>
      </c>
      <c r="AJ83" s="24">
        <v>71.3</v>
      </c>
      <c r="AK83" s="24">
        <v>86.4</v>
      </c>
      <c r="AL83" s="24">
        <v>69.7</v>
      </c>
      <c r="AM83" s="24">
        <v>53.4</v>
      </c>
      <c r="AN83" s="24">
        <v>65.5</v>
      </c>
      <c r="AO83" s="24"/>
      <c r="AP83" s="24">
        <f t="shared" si="32"/>
        <v>123.6</v>
      </c>
      <c r="AQ83" s="46"/>
      <c r="AR83" s="24">
        <f t="shared" si="33"/>
        <v>123.6</v>
      </c>
      <c r="AS83" s="24"/>
      <c r="AT83" s="24">
        <f t="shared" si="34"/>
        <v>123.6</v>
      </c>
      <c r="AU83" s="24">
        <v>77.3</v>
      </c>
      <c r="AV83" s="24">
        <f t="shared" si="41"/>
        <v>46.3</v>
      </c>
      <c r="AW83" s="41"/>
      <c r="AX83" s="41"/>
      <c r="AY83" s="41"/>
      <c r="AZ83" s="41"/>
      <c r="BA83" s="41"/>
      <c r="BB83" s="41"/>
      <c r="BC83" s="41"/>
      <c r="BD83" s="41"/>
      <c r="BE83" s="41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9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9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9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9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9"/>
      <c r="GJ83" s="8"/>
      <c r="GK83" s="8"/>
    </row>
    <row r="84" spans="1:193" s="2" customFormat="1" ht="17.100000000000001" customHeight="1">
      <c r="A84" s="13" t="s">
        <v>69</v>
      </c>
      <c r="B84" s="24">
        <v>838</v>
      </c>
      <c r="C84" s="24">
        <v>473.02650999999992</v>
      </c>
      <c r="D84" s="4">
        <f t="shared" si="28"/>
        <v>0.56447077565632453</v>
      </c>
      <c r="E84" s="10">
        <v>15</v>
      </c>
      <c r="F84" s="5">
        <f t="shared" si="52"/>
        <v>1</v>
      </c>
      <c r="G84" s="5">
        <v>10</v>
      </c>
      <c r="H84" s="5"/>
      <c r="I84" s="5"/>
      <c r="J84" s="4">
        <f t="shared" si="53"/>
        <v>1.1707510634245446</v>
      </c>
      <c r="K84" s="5">
        <v>10</v>
      </c>
      <c r="L84" s="5"/>
      <c r="M84" s="5"/>
      <c r="N84" s="4">
        <f t="shared" si="54"/>
        <v>0.95372890582471426</v>
      </c>
      <c r="O84" s="5">
        <v>15</v>
      </c>
      <c r="P84" s="5"/>
      <c r="Q84" s="5"/>
      <c r="R84" s="4">
        <f t="shared" si="55"/>
        <v>1.0052514074074075</v>
      </c>
      <c r="S84" s="5">
        <v>10</v>
      </c>
      <c r="T84" s="5"/>
      <c r="U84" s="5"/>
      <c r="V84" s="4">
        <f t="shared" si="56"/>
        <v>1.2129635999999999</v>
      </c>
      <c r="W84" s="5">
        <v>10</v>
      </c>
      <c r="X84" s="5" t="s">
        <v>400</v>
      </c>
      <c r="Y84" s="5" t="s">
        <v>400</v>
      </c>
      <c r="Z84" s="5" t="s">
        <v>400</v>
      </c>
      <c r="AA84" s="5"/>
      <c r="AB84" s="31">
        <f t="shared" si="40"/>
        <v>0.95232365615050141</v>
      </c>
      <c r="AC84" s="32">
        <v>621</v>
      </c>
      <c r="AD84" s="24">
        <f t="shared" si="29"/>
        <v>508.09090909090907</v>
      </c>
      <c r="AE84" s="24">
        <f t="shared" si="30"/>
        <v>483.9</v>
      </c>
      <c r="AF84" s="24">
        <f t="shared" si="31"/>
        <v>-24.190909090909088</v>
      </c>
      <c r="AG84" s="24">
        <v>25.9</v>
      </c>
      <c r="AH84" s="24">
        <v>34</v>
      </c>
      <c r="AI84" s="24">
        <v>87.3</v>
      </c>
      <c r="AJ84" s="24">
        <v>44.1</v>
      </c>
      <c r="AK84" s="24">
        <v>32.6</v>
      </c>
      <c r="AL84" s="24">
        <v>46.1</v>
      </c>
      <c r="AM84" s="24">
        <v>82.8</v>
      </c>
      <c r="AN84" s="24">
        <v>33.200000000000003</v>
      </c>
      <c r="AO84" s="24"/>
      <c r="AP84" s="24">
        <f t="shared" si="32"/>
        <v>97.9</v>
      </c>
      <c r="AQ84" s="46"/>
      <c r="AR84" s="24">
        <f t="shared" si="33"/>
        <v>97.9</v>
      </c>
      <c r="AS84" s="24"/>
      <c r="AT84" s="24">
        <f t="shared" si="34"/>
        <v>97.9</v>
      </c>
      <c r="AU84" s="24">
        <v>52</v>
      </c>
      <c r="AV84" s="24">
        <f t="shared" si="41"/>
        <v>45.9</v>
      </c>
      <c r="AW84" s="41"/>
      <c r="AX84" s="41"/>
      <c r="AY84" s="41"/>
      <c r="AZ84" s="41"/>
      <c r="BA84" s="41"/>
      <c r="BB84" s="41"/>
      <c r="BC84" s="41"/>
      <c r="BD84" s="41"/>
      <c r="BE84" s="41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9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9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9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9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9"/>
      <c r="GJ84" s="8"/>
      <c r="GK84" s="8"/>
    </row>
    <row r="85" spans="1:193" s="2" customFormat="1" ht="17.100000000000001" customHeight="1">
      <c r="A85" s="13" t="s">
        <v>70</v>
      </c>
      <c r="B85" s="24">
        <v>1813.2</v>
      </c>
      <c r="C85" s="24">
        <v>1385.8965699999999</v>
      </c>
      <c r="D85" s="4">
        <f t="shared" si="28"/>
        <v>0.76433739797043887</v>
      </c>
      <c r="E85" s="10">
        <v>15</v>
      </c>
      <c r="F85" s="5">
        <f t="shared" si="52"/>
        <v>1</v>
      </c>
      <c r="G85" s="5">
        <v>10</v>
      </c>
      <c r="H85" s="5"/>
      <c r="I85" s="5"/>
      <c r="J85" s="4">
        <f t="shared" si="53"/>
        <v>1.1707510634245446</v>
      </c>
      <c r="K85" s="5">
        <v>10</v>
      </c>
      <c r="L85" s="5"/>
      <c r="M85" s="5"/>
      <c r="N85" s="4">
        <f t="shared" si="54"/>
        <v>0.95372890582471426</v>
      </c>
      <c r="O85" s="5">
        <v>15</v>
      </c>
      <c r="P85" s="5"/>
      <c r="Q85" s="5"/>
      <c r="R85" s="4">
        <f t="shared" si="55"/>
        <v>1.0052514074074075</v>
      </c>
      <c r="S85" s="5">
        <v>10</v>
      </c>
      <c r="T85" s="5"/>
      <c r="U85" s="5"/>
      <c r="V85" s="4">
        <f t="shared" si="56"/>
        <v>1.2129635999999999</v>
      </c>
      <c r="W85" s="5">
        <v>10</v>
      </c>
      <c r="X85" s="5" t="s">
        <v>400</v>
      </c>
      <c r="Y85" s="5" t="s">
        <v>400</v>
      </c>
      <c r="Z85" s="5" t="s">
        <v>400</v>
      </c>
      <c r="AA85" s="5"/>
      <c r="AB85" s="31">
        <f t="shared" si="40"/>
        <v>0.99515221807495458</v>
      </c>
      <c r="AC85" s="32">
        <v>919</v>
      </c>
      <c r="AD85" s="24">
        <f t="shared" si="29"/>
        <v>751.90909090909088</v>
      </c>
      <c r="AE85" s="24">
        <f t="shared" si="30"/>
        <v>748.3</v>
      </c>
      <c r="AF85" s="24">
        <f t="shared" si="31"/>
        <v>-3.6090909090909236</v>
      </c>
      <c r="AG85" s="24">
        <v>79.599999999999994</v>
      </c>
      <c r="AH85" s="24">
        <v>104.5</v>
      </c>
      <c r="AI85" s="24">
        <v>101</v>
      </c>
      <c r="AJ85" s="24">
        <v>73.3</v>
      </c>
      <c r="AK85" s="24">
        <v>82.7</v>
      </c>
      <c r="AL85" s="24">
        <v>93.7</v>
      </c>
      <c r="AM85" s="24">
        <v>25.6</v>
      </c>
      <c r="AN85" s="24">
        <v>57.9</v>
      </c>
      <c r="AO85" s="24"/>
      <c r="AP85" s="24">
        <f t="shared" si="32"/>
        <v>130</v>
      </c>
      <c r="AQ85" s="46"/>
      <c r="AR85" s="24">
        <f t="shared" si="33"/>
        <v>130</v>
      </c>
      <c r="AS85" s="24"/>
      <c r="AT85" s="24">
        <f t="shared" si="34"/>
        <v>130</v>
      </c>
      <c r="AU85" s="24">
        <v>94.4</v>
      </c>
      <c r="AV85" s="24">
        <f t="shared" si="41"/>
        <v>35.6</v>
      </c>
      <c r="AW85" s="41"/>
      <c r="AX85" s="41"/>
      <c r="AY85" s="41"/>
      <c r="AZ85" s="41"/>
      <c r="BA85" s="41"/>
      <c r="BB85" s="41"/>
      <c r="BC85" s="41"/>
      <c r="BD85" s="41"/>
      <c r="BE85" s="41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9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9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9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9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9"/>
      <c r="GJ85" s="8"/>
      <c r="GK85" s="8"/>
    </row>
    <row r="86" spans="1:193" s="2" customFormat="1" ht="17.100000000000001" customHeight="1">
      <c r="A86" s="13" t="s">
        <v>71</v>
      </c>
      <c r="B86" s="24">
        <v>2098.6</v>
      </c>
      <c r="C86" s="24">
        <v>1723.8110899999999</v>
      </c>
      <c r="D86" s="4">
        <f t="shared" si="28"/>
        <v>0.8214100304965215</v>
      </c>
      <c r="E86" s="10">
        <v>15</v>
      </c>
      <c r="F86" s="5">
        <f t="shared" si="52"/>
        <v>1</v>
      </c>
      <c r="G86" s="5">
        <v>10</v>
      </c>
      <c r="H86" s="5"/>
      <c r="I86" s="5"/>
      <c r="J86" s="4">
        <f t="shared" si="53"/>
        <v>1.1707510634245446</v>
      </c>
      <c r="K86" s="5">
        <v>10</v>
      </c>
      <c r="L86" s="5"/>
      <c r="M86" s="5"/>
      <c r="N86" s="4">
        <f t="shared" si="54"/>
        <v>0.95372890582471426</v>
      </c>
      <c r="O86" s="5">
        <v>15</v>
      </c>
      <c r="P86" s="5"/>
      <c r="Q86" s="5"/>
      <c r="R86" s="4">
        <f t="shared" si="55"/>
        <v>1.0052514074074075</v>
      </c>
      <c r="S86" s="5">
        <v>10</v>
      </c>
      <c r="T86" s="5"/>
      <c r="U86" s="5"/>
      <c r="V86" s="4">
        <f t="shared" si="56"/>
        <v>1.2129635999999999</v>
      </c>
      <c r="W86" s="5">
        <v>10</v>
      </c>
      <c r="X86" s="5" t="s">
        <v>400</v>
      </c>
      <c r="Y86" s="5" t="s">
        <v>400</v>
      </c>
      <c r="Z86" s="5" t="s">
        <v>400</v>
      </c>
      <c r="AA86" s="5"/>
      <c r="AB86" s="31">
        <f t="shared" si="40"/>
        <v>1.0073820679019723</v>
      </c>
      <c r="AC86" s="32">
        <v>708</v>
      </c>
      <c r="AD86" s="24">
        <f t="shared" si="29"/>
        <v>579.27272727272725</v>
      </c>
      <c r="AE86" s="24">
        <f t="shared" si="30"/>
        <v>583.5</v>
      </c>
      <c r="AF86" s="24">
        <f t="shared" si="31"/>
        <v>4.2272727272727479</v>
      </c>
      <c r="AG86" s="24">
        <v>46</v>
      </c>
      <c r="AH86" s="24">
        <v>43.9</v>
      </c>
      <c r="AI86" s="24">
        <v>84.6</v>
      </c>
      <c r="AJ86" s="24">
        <v>75.900000000000006</v>
      </c>
      <c r="AK86" s="24">
        <v>75.900000000000006</v>
      </c>
      <c r="AL86" s="24">
        <v>103.6</v>
      </c>
      <c r="AM86" s="24">
        <v>28.8</v>
      </c>
      <c r="AN86" s="24">
        <v>35.1</v>
      </c>
      <c r="AO86" s="24"/>
      <c r="AP86" s="24">
        <f t="shared" si="32"/>
        <v>89.7</v>
      </c>
      <c r="AQ86" s="46"/>
      <c r="AR86" s="24">
        <f t="shared" si="33"/>
        <v>89.7</v>
      </c>
      <c r="AS86" s="24"/>
      <c r="AT86" s="24">
        <f t="shared" si="34"/>
        <v>89.7</v>
      </c>
      <c r="AU86" s="24">
        <v>69.400000000000006</v>
      </c>
      <c r="AV86" s="24">
        <f t="shared" si="41"/>
        <v>20.3</v>
      </c>
      <c r="AW86" s="41"/>
      <c r="AX86" s="41"/>
      <c r="AY86" s="41"/>
      <c r="AZ86" s="41"/>
      <c r="BA86" s="41"/>
      <c r="BB86" s="41"/>
      <c r="BC86" s="41"/>
      <c r="BD86" s="41"/>
      <c r="BE86" s="41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9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9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9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9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9"/>
      <c r="GJ86" s="8"/>
      <c r="GK86" s="8"/>
    </row>
    <row r="87" spans="1:193" s="2" customFormat="1" ht="17.100000000000001" customHeight="1">
      <c r="A87" s="13" t="s">
        <v>72</v>
      </c>
      <c r="B87" s="24">
        <v>1326.2</v>
      </c>
      <c r="C87" s="24">
        <v>587.82127000000014</v>
      </c>
      <c r="D87" s="4">
        <f t="shared" si="28"/>
        <v>0.4432372719046902</v>
      </c>
      <c r="E87" s="10">
        <v>15</v>
      </c>
      <c r="F87" s="5">
        <f t="shared" si="52"/>
        <v>1</v>
      </c>
      <c r="G87" s="5">
        <v>10</v>
      </c>
      <c r="H87" s="5"/>
      <c r="I87" s="5"/>
      <c r="J87" s="4">
        <f t="shared" si="53"/>
        <v>1.1707510634245446</v>
      </c>
      <c r="K87" s="5">
        <v>10</v>
      </c>
      <c r="L87" s="5"/>
      <c r="M87" s="5"/>
      <c r="N87" s="4">
        <f t="shared" si="54"/>
        <v>0.95372890582471426</v>
      </c>
      <c r="O87" s="5">
        <v>15</v>
      </c>
      <c r="P87" s="5"/>
      <c r="Q87" s="5"/>
      <c r="R87" s="4">
        <f t="shared" si="55"/>
        <v>1.0052514074074075</v>
      </c>
      <c r="S87" s="5">
        <v>10</v>
      </c>
      <c r="T87" s="5"/>
      <c r="U87" s="5"/>
      <c r="V87" s="4">
        <f t="shared" si="56"/>
        <v>1.2129635999999999</v>
      </c>
      <c r="W87" s="5">
        <v>10</v>
      </c>
      <c r="X87" s="5" t="s">
        <v>400</v>
      </c>
      <c r="Y87" s="5" t="s">
        <v>400</v>
      </c>
      <c r="Z87" s="5" t="s">
        <v>400</v>
      </c>
      <c r="AA87" s="5"/>
      <c r="AB87" s="31">
        <f t="shared" si="40"/>
        <v>0.92634504820372265</v>
      </c>
      <c r="AC87" s="32">
        <v>1010</v>
      </c>
      <c r="AD87" s="24">
        <f t="shared" si="29"/>
        <v>826.36363636363626</v>
      </c>
      <c r="AE87" s="24">
        <f t="shared" si="30"/>
        <v>765.5</v>
      </c>
      <c r="AF87" s="24">
        <f t="shared" si="31"/>
        <v>-60.86363636363626</v>
      </c>
      <c r="AG87" s="24">
        <v>64.7</v>
      </c>
      <c r="AH87" s="24">
        <v>85.2</v>
      </c>
      <c r="AI87" s="24">
        <v>50.4</v>
      </c>
      <c r="AJ87" s="24">
        <v>23.2</v>
      </c>
      <c r="AK87" s="24">
        <v>55.9</v>
      </c>
      <c r="AL87" s="24">
        <v>104</v>
      </c>
      <c r="AM87" s="24">
        <v>51.9</v>
      </c>
      <c r="AN87" s="24">
        <v>69</v>
      </c>
      <c r="AO87" s="24">
        <v>109.4</v>
      </c>
      <c r="AP87" s="24">
        <f t="shared" si="32"/>
        <v>151.80000000000001</v>
      </c>
      <c r="AQ87" s="46"/>
      <c r="AR87" s="24">
        <f t="shared" si="33"/>
        <v>151.80000000000001</v>
      </c>
      <c r="AS87" s="24"/>
      <c r="AT87" s="24">
        <f t="shared" si="34"/>
        <v>151.80000000000001</v>
      </c>
      <c r="AU87" s="24">
        <v>55.8</v>
      </c>
      <c r="AV87" s="24">
        <f t="shared" si="41"/>
        <v>96</v>
      </c>
      <c r="AW87" s="41"/>
      <c r="AX87" s="41"/>
      <c r="AY87" s="41"/>
      <c r="AZ87" s="41"/>
      <c r="BA87" s="41"/>
      <c r="BB87" s="41"/>
      <c r="BC87" s="41"/>
      <c r="BD87" s="41"/>
      <c r="BE87" s="41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9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9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9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9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9"/>
      <c r="GJ87" s="8"/>
      <c r="GK87" s="8"/>
    </row>
    <row r="88" spans="1:193" s="2" customFormat="1" ht="17.100000000000001" customHeight="1">
      <c r="A88" s="13" t="s">
        <v>73</v>
      </c>
      <c r="B88" s="24">
        <v>1895</v>
      </c>
      <c r="C88" s="24">
        <v>1552.5052699999999</v>
      </c>
      <c r="D88" s="4">
        <f t="shared" si="28"/>
        <v>0.81926399472295508</v>
      </c>
      <c r="E88" s="10">
        <v>15</v>
      </c>
      <c r="F88" s="5">
        <f t="shared" si="52"/>
        <v>1</v>
      </c>
      <c r="G88" s="5">
        <v>10</v>
      </c>
      <c r="H88" s="5"/>
      <c r="I88" s="5"/>
      <c r="J88" s="4">
        <f t="shared" si="53"/>
        <v>1.1707510634245446</v>
      </c>
      <c r="K88" s="5">
        <v>10</v>
      </c>
      <c r="L88" s="5"/>
      <c r="M88" s="5"/>
      <c r="N88" s="4">
        <f t="shared" si="54"/>
        <v>0.95372890582471426</v>
      </c>
      <c r="O88" s="5">
        <v>15</v>
      </c>
      <c r="P88" s="5"/>
      <c r="Q88" s="5"/>
      <c r="R88" s="4">
        <f t="shared" si="55"/>
        <v>1.0052514074074075</v>
      </c>
      <c r="S88" s="5">
        <v>10</v>
      </c>
      <c r="T88" s="5"/>
      <c r="U88" s="5"/>
      <c r="V88" s="4">
        <f t="shared" si="56"/>
        <v>1.2129635999999999</v>
      </c>
      <c r="W88" s="5">
        <v>10</v>
      </c>
      <c r="X88" s="5" t="s">
        <v>400</v>
      </c>
      <c r="Y88" s="5" t="s">
        <v>400</v>
      </c>
      <c r="Z88" s="5" t="s">
        <v>400</v>
      </c>
      <c r="AA88" s="5"/>
      <c r="AB88" s="31">
        <f t="shared" si="40"/>
        <v>1.0069222030933509</v>
      </c>
      <c r="AC88" s="32">
        <v>1313</v>
      </c>
      <c r="AD88" s="24">
        <f t="shared" si="29"/>
        <v>1074.2727272727273</v>
      </c>
      <c r="AE88" s="24">
        <f t="shared" si="30"/>
        <v>1081.7</v>
      </c>
      <c r="AF88" s="24">
        <f t="shared" si="31"/>
        <v>7.4272727272727934</v>
      </c>
      <c r="AG88" s="24">
        <v>143</v>
      </c>
      <c r="AH88" s="24">
        <v>60.6</v>
      </c>
      <c r="AI88" s="24">
        <v>193.5</v>
      </c>
      <c r="AJ88" s="24">
        <v>67.7</v>
      </c>
      <c r="AK88" s="24">
        <v>104</v>
      </c>
      <c r="AL88" s="24">
        <v>162.80000000000001</v>
      </c>
      <c r="AM88" s="24">
        <v>26.5</v>
      </c>
      <c r="AN88" s="24">
        <v>137.69999999999999</v>
      </c>
      <c r="AO88" s="24"/>
      <c r="AP88" s="24">
        <f t="shared" si="32"/>
        <v>185.9</v>
      </c>
      <c r="AQ88" s="46"/>
      <c r="AR88" s="24">
        <f t="shared" si="33"/>
        <v>185.9</v>
      </c>
      <c r="AS88" s="24"/>
      <c r="AT88" s="24">
        <f t="shared" si="34"/>
        <v>185.9</v>
      </c>
      <c r="AU88" s="24">
        <v>147.69999999999999</v>
      </c>
      <c r="AV88" s="24">
        <f t="shared" si="41"/>
        <v>38.200000000000003</v>
      </c>
      <c r="AW88" s="41"/>
      <c r="AX88" s="41"/>
      <c r="AY88" s="41"/>
      <c r="AZ88" s="41"/>
      <c r="BA88" s="41"/>
      <c r="BB88" s="41"/>
      <c r="BC88" s="41"/>
      <c r="BD88" s="41"/>
      <c r="BE88" s="41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9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9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9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9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9"/>
      <c r="GJ88" s="8"/>
      <c r="GK88" s="8"/>
    </row>
    <row r="89" spans="1:193" s="2" customFormat="1" ht="17.100000000000001" customHeight="1">
      <c r="A89" s="13" t="s">
        <v>74</v>
      </c>
      <c r="B89" s="24">
        <v>4946.8999999999996</v>
      </c>
      <c r="C89" s="24">
        <v>2164.8243700000003</v>
      </c>
      <c r="D89" s="4">
        <f t="shared" si="28"/>
        <v>0.4376123168044635</v>
      </c>
      <c r="E89" s="10">
        <v>15</v>
      </c>
      <c r="F89" s="5">
        <f t="shared" si="52"/>
        <v>1</v>
      </c>
      <c r="G89" s="5">
        <v>10</v>
      </c>
      <c r="H89" s="5"/>
      <c r="I89" s="5"/>
      <c r="J89" s="4">
        <f t="shared" si="53"/>
        <v>1.1707510634245446</v>
      </c>
      <c r="K89" s="5">
        <v>10</v>
      </c>
      <c r="L89" s="5"/>
      <c r="M89" s="5"/>
      <c r="N89" s="4">
        <f t="shared" si="54"/>
        <v>0.95372890582471426</v>
      </c>
      <c r="O89" s="5">
        <v>15</v>
      </c>
      <c r="P89" s="5"/>
      <c r="Q89" s="5"/>
      <c r="R89" s="4">
        <f t="shared" si="55"/>
        <v>1.0052514074074075</v>
      </c>
      <c r="S89" s="5">
        <v>10</v>
      </c>
      <c r="T89" s="5"/>
      <c r="U89" s="5"/>
      <c r="V89" s="4">
        <f t="shared" si="56"/>
        <v>1.2129635999999999</v>
      </c>
      <c r="W89" s="5">
        <v>10</v>
      </c>
      <c r="X89" s="5" t="s">
        <v>400</v>
      </c>
      <c r="Y89" s="5" t="s">
        <v>400</v>
      </c>
      <c r="Z89" s="5" t="s">
        <v>400</v>
      </c>
      <c r="AA89" s="5"/>
      <c r="AB89" s="31">
        <f t="shared" si="40"/>
        <v>0.9251397006822456</v>
      </c>
      <c r="AC89" s="32">
        <v>333</v>
      </c>
      <c r="AD89" s="24">
        <f t="shared" si="29"/>
        <v>272.45454545454544</v>
      </c>
      <c r="AE89" s="24">
        <f t="shared" si="30"/>
        <v>252.1</v>
      </c>
      <c r="AF89" s="24">
        <f t="shared" si="31"/>
        <v>-20.354545454545445</v>
      </c>
      <c r="AG89" s="24">
        <v>29.8</v>
      </c>
      <c r="AH89" s="24">
        <v>15.1</v>
      </c>
      <c r="AI89" s="24">
        <v>34.700000000000003</v>
      </c>
      <c r="AJ89" s="24">
        <v>1</v>
      </c>
      <c r="AK89" s="24">
        <v>19.899999999999999</v>
      </c>
      <c r="AL89" s="24">
        <v>11.7</v>
      </c>
      <c r="AM89" s="24">
        <v>12.1</v>
      </c>
      <c r="AN89" s="24">
        <v>16.899999999999999</v>
      </c>
      <c r="AO89" s="24">
        <v>54.699999999999996</v>
      </c>
      <c r="AP89" s="24">
        <f t="shared" si="32"/>
        <v>56.2</v>
      </c>
      <c r="AQ89" s="46"/>
      <c r="AR89" s="24">
        <f t="shared" si="33"/>
        <v>56.2</v>
      </c>
      <c r="AS89" s="24"/>
      <c r="AT89" s="24">
        <f t="shared" si="34"/>
        <v>56.2</v>
      </c>
      <c r="AU89" s="24">
        <v>24.2</v>
      </c>
      <c r="AV89" s="24">
        <f t="shared" si="41"/>
        <v>32</v>
      </c>
      <c r="AW89" s="41"/>
      <c r="AX89" s="41"/>
      <c r="AY89" s="41"/>
      <c r="AZ89" s="41"/>
      <c r="BA89" s="41"/>
      <c r="BB89" s="41"/>
      <c r="BC89" s="41"/>
      <c r="BD89" s="41"/>
      <c r="BE89" s="41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9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9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9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9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9"/>
      <c r="GJ89" s="8"/>
      <c r="GK89" s="8"/>
    </row>
    <row r="90" spans="1:193" s="2" customFormat="1" ht="17.100000000000001" customHeight="1">
      <c r="A90" s="17" t="s">
        <v>75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24"/>
      <c r="AV90" s="24"/>
      <c r="AW90" s="41"/>
      <c r="AX90" s="41"/>
      <c r="AY90" s="41"/>
      <c r="AZ90" s="41"/>
      <c r="BA90" s="41"/>
      <c r="BB90" s="41"/>
      <c r="BC90" s="41"/>
      <c r="BD90" s="41"/>
      <c r="BE90" s="41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9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9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9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9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8"/>
      <c r="GH90" s="8"/>
      <c r="GI90" s="9"/>
      <c r="GJ90" s="8"/>
      <c r="GK90" s="8"/>
    </row>
    <row r="91" spans="1:193" s="2" customFormat="1" ht="17.100000000000001" customHeight="1">
      <c r="A91" s="13" t="s">
        <v>76</v>
      </c>
      <c r="B91" s="24">
        <v>3684.8</v>
      </c>
      <c r="C91" s="24">
        <v>3342.4226799999997</v>
      </c>
      <c r="D91" s="4">
        <f t="shared" si="28"/>
        <v>0.90708387972210147</v>
      </c>
      <c r="E91" s="10">
        <v>15</v>
      </c>
      <c r="F91" s="5">
        <f>F$32</f>
        <v>1</v>
      </c>
      <c r="G91" s="5">
        <v>10</v>
      </c>
      <c r="H91" s="5"/>
      <c r="I91" s="5"/>
      <c r="J91" s="4">
        <f>J$32</f>
        <v>1.2131829148422839</v>
      </c>
      <c r="K91" s="5">
        <v>10</v>
      </c>
      <c r="L91" s="5"/>
      <c r="M91" s="5"/>
      <c r="N91" s="4">
        <f>N$32</f>
        <v>0.88459444746869897</v>
      </c>
      <c r="O91" s="5">
        <v>15</v>
      </c>
      <c r="P91" s="5"/>
      <c r="Q91" s="5"/>
      <c r="R91" s="4">
        <f>R$32</f>
        <v>1.0509268263085509</v>
      </c>
      <c r="S91" s="5">
        <v>10</v>
      </c>
      <c r="T91" s="5"/>
      <c r="U91" s="5"/>
      <c r="V91" s="4">
        <f>V$32</f>
        <v>1.084081812460667</v>
      </c>
      <c r="W91" s="5">
        <v>10</v>
      </c>
      <c r="X91" s="5" t="s">
        <v>400</v>
      </c>
      <c r="Y91" s="5" t="s">
        <v>400</v>
      </c>
      <c r="Z91" s="5" t="s">
        <v>400</v>
      </c>
      <c r="AA91" s="5"/>
      <c r="AB91" s="31">
        <f t="shared" si="40"/>
        <v>1.0051012920568148</v>
      </c>
      <c r="AC91" s="32">
        <v>2050</v>
      </c>
      <c r="AD91" s="24">
        <f t="shared" si="29"/>
        <v>1677.2727272727275</v>
      </c>
      <c r="AE91" s="24">
        <f t="shared" si="30"/>
        <v>1685.8</v>
      </c>
      <c r="AF91" s="24">
        <f t="shared" si="31"/>
        <v>8.5272727272724751</v>
      </c>
      <c r="AG91" s="24">
        <v>84</v>
      </c>
      <c r="AH91" s="24">
        <v>157.30000000000001</v>
      </c>
      <c r="AI91" s="24">
        <v>203.8</v>
      </c>
      <c r="AJ91" s="24">
        <v>191.5</v>
      </c>
      <c r="AK91" s="24">
        <v>126</v>
      </c>
      <c r="AL91" s="24">
        <v>174.5</v>
      </c>
      <c r="AM91" s="24">
        <v>234.3</v>
      </c>
      <c r="AN91" s="24">
        <v>145.69999999999999</v>
      </c>
      <c r="AO91" s="24"/>
      <c r="AP91" s="24">
        <f t="shared" si="32"/>
        <v>368.7</v>
      </c>
      <c r="AQ91" s="46"/>
      <c r="AR91" s="24">
        <f t="shared" si="33"/>
        <v>368.7</v>
      </c>
      <c r="AS91" s="24"/>
      <c r="AT91" s="24">
        <f t="shared" si="34"/>
        <v>368.7</v>
      </c>
      <c r="AU91" s="24">
        <v>395.5</v>
      </c>
      <c r="AV91" s="24">
        <f t="shared" si="41"/>
        <v>-26.8</v>
      </c>
      <c r="AW91" s="41"/>
      <c r="AX91" s="41"/>
      <c r="AY91" s="41"/>
      <c r="AZ91" s="41"/>
      <c r="BA91" s="41"/>
      <c r="BB91" s="41"/>
      <c r="BC91" s="41"/>
      <c r="BD91" s="41"/>
      <c r="BE91" s="41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9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9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9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9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8"/>
      <c r="GE91" s="8"/>
      <c r="GF91" s="8"/>
      <c r="GG91" s="8"/>
      <c r="GH91" s="8"/>
      <c r="GI91" s="9"/>
      <c r="GJ91" s="8"/>
      <c r="GK91" s="8"/>
    </row>
    <row r="92" spans="1:193" s="2" customFormat="1" ht="17.100000000000001" customHeight="1">
      <c r="A92" s="33" t="s">
        <v>77</v>
      </c>
      <c r="B92" s="24">
        <v>11772.1</v>
      </c>
      <c r="C92" s="24">
        <v>9938.6877600000025</v>
      </c>
      <c r="D92" s="4">
        <f t="shared" si="28"/>
        <v>0.84425784354533195</v>
      </c>
      <c r="E92" s="10">
        <v>15</v>
      </c>
      <c r="F92" s="5">
        <f t="shared" ref="F92:F99" si="57">F$32</f>
        <v>1</v>
      </c>
      <c r="G92" s="5">
        <v>10</v>
      </c>
      <c r="H92" s="5"/>
      <c r="I92" s="5"/>
      <c r="J92" s="4">
        <f t="shared" ref="J92:J98" si="58">J$32</f>
        <v>1.2131829148422839</v>
      </c>
      <c r="K92" s="5">
        <v>10</v>
      </c>
      <c r="L92" s="5"/>
      <c r="M92" s="5"/>
      <c r="N92" s="4">
        <f t="shared" ref="N92:N98" si="59">N$32</f>
        <v>0.88459444746869897</v>
      </c>
      <c r="O92" s="5">
        <v>15</v>
      </c>
      <c r="P92" s="5"/>
      <c r="Q92" s="5"/>
      <c r="R92" s="4">
        <f t="shared" ref="R92:R98" si="60">R$32</f>
        <v>1.0509268263085509</v>
      </c>
      <c r="S92" s="5">
        <v>10</v>
      </c>
      <c r="T92" s="5"/>
      <c r="U92" s="5"/>
      <c r="V92" s="4">
        <f t="shared" ref="V92:V98" si="61">V$32</f>
        <v>1.084081812460667</v>
      </c>
      <c r="W92" s="5">
        <v>10</v>
      </c>
      <c r="X92" s="5" t="s">
        <v>400</v>
      </c>
      <c r="Y92" s="5" t="s">
        <v>400</v>
      </c>
      <c r="Z92" s="5" t="s">
        <v>400</v>
      </c>
      <c r="AA92" s="5"/>
      <c r="AB92" s="31">
        <f t="shared" si="40"/>
        <v>0.99163857001893563</v>
      </c>
      <c r="AC92" s="32">
        <v>2084</v>
      </c>
      <c r="AD92" s="24">
        <f t="shared" si="29"/>
        <v>1705.0909090909092</v>
      </c>
      <c r="AE92" s="24">
        <f t="shared" si="30"/>
        <v>1690.8</v>
      </c>
      <c r="AF92" s="24">
        <f t="shared" si="31"/>
        <v>-14.290909090909281</v>
      </c>
      <c r="AG92" s="24">
        <v>192.5</v>
      </c>
      <c r="AH92" s="24">
        <v>194.6</v>
      </c>
      <c r="AI92" s="24">
        <v>168.8</v>
      </c>
      <c r="AJ92" s="24">
        <v>205.9</v>
      </c>
      <c r="AK92" s="24">
        <v>179.9</v>
      </c>
      <c r="AL92" s="24">
        <v>225.1</v>
      </c>
      <c r="AM92" s="24">
        <v>141</v>
      </c>
      <c r="AN92" s="24">
        <v>150</v>
      </c>
      <c r="AO92" s="24"/>
      <c r="AP92" s="24">
        <f t="shared" si="32"/>
        <v>233</v>
      </c>
      <c r="AQ92" s="46"/>
      <c r="AR92" s="24">
        <f t="shared" si="33"/>
        <v>233</v>
      </c>
      <c r="AS92" s="24"/>
      <c r="AT92" s="24">
        <f t="shared" si="34"/>
        <v>233</v>
      </c>
      <c r="AU92" s="24">
        <v>237.3</v>
      </c>
      <c r="AV92" s="24">
        <f t="shared" si="41"/>
        <v>-4.3</v>
      </c>
      <c r="AW92" s="41"/>
      <c r="AX92" s="41"/>
      <c r="AY92" s="41"/>
      <c r="AZ92" s="41"/>
      <c r="BA92" s="41"/>
      <c r="BB92" s="41"/>
      <c r="BC92" s="41"/>
      <c r="BD92" s="41"/>
      <c r="BE92" s="41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9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9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9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9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8"/>
      <c r="GG92" s="8"/>
      <c r="GH92" s="8"/>
      <c r="GI92" s="9"/>
      <c r="GJ92" s="8"/>
      <c r="GK92" s="8"/>
    </row>
    <row r="93" spans="1:193" s="2" customFormat="1" ht="17.100000000000001" customHeight="1">
      <c r="A93" s="13" t="s">
        <v>78</v>
      </c>
      <c r="B93" s="24">
        <v>509.4</v>
      </c>
      <c r="C93" s="24">
        <v>821.8842400000002</v>
      </c>
      <c r="D93" s="4">
        <f t="shared" si="28"/>
        <v>1.2413435885355319</v>
      </c>
      <c r="E93" s="10">
        <v>15</v>
      </c>
      <c r="F93" s="5">
        <f t="shared" si="57"/>
        <v>1</v>
      </c>
      <c r="G93" s="5">
        <v>10</v>
      </c>
      <c r="H93" s="5"/>
      <c r="I93" s="5"/>
      <c r="J93" s="4">
        <f t="shared" si="58"/>
        <v>1.2131829148422839</v>
      </c>
      <c r="K93" s="5">
        <v>10</v>
      </c>
      <c r="L93" s="5"/>
      <c r="M93" s="5"/>
      <c r="N93" s="4">
        <f t="shared" si="59"/>
        <v>0.88459444746869897</v>
      </c>
      <c r="O93" s="5">
        <v>15</v>
      </c>
      <c r="P93" s="5"/>
      <c r="Q93" s="5"/>
      <c r="R93" s="4">
        <f t="shared" si="60"/>
        <v>1.0509268263085509</v>
      </c>
      <c r="S93" s="5">
        <v>10</v>
      </c>
      <c r="T93" s="5"/>
      <c r="U93" s="5"/>
      <c r="V93" s="4">
        <f t="shared" si="61"/>
        <v>1.084081812460667</v>
      </c>
      <c r="W93" s="5">
        <v>10</v>
      </c>
      <c r="X93" s="5" t="s">
        <v>400</v>
      </c>
      <c r="Y93" s="5" t="s">
        <v>400</v>
      </c>
      <c r="Z93" s="5" t="s">
        <v>400</v>
      </c>
      <c r="AA93" s="5"/>
      <c r="AB93" s="31">
        <f t="shared" si="40"/>
        <v>1.0767283725168357</v>
      </c>
      <c r="AC93" s="32">
        <v>2683</v>
      </c>
      <c r="AD93" s="24">
        <f t="shared" si="29"/>
        <v>2195.181818181818</v>
      </c>
      <c r="AE93" s="24">
        <f t="shared" si="30"/>
        <v>2363.6</v>
      </c>
      <c r="AF93" s="24">
        <f t="shared" si="31"/>
        <v>168.41818181818189</v>
      </c>
      <c r="AG93" s="24">
        <v>144.19999999999999</v>
      </c>
      <c r="AH93" s="24">
        <v>188.9</v>
      </c>
      <c r="AI93" s="24">
        <v>514.5</v>
      </c>
      <c r="AJ93" s="24">
        <v>230.9</v>
      </c>
      <c r="AK93" s="24">
        <v>199.4</v>
      </c>
      <c r="AL93" s="24">
        <v>459.8</v>
      </c>
      <c r="AM93" s="24">
        <v>102</v>
      </c>
      <c r="AN93" s="24">
        <v>165.8</v>
      </c>
      <c r="AO93" s="24"/>
      <c r="AP93" s="24">
        <f t="shared" si="32"/>
        <v>358.1</v>
      </c>
      <c r="AQ93" s="46"/>
      <c r="AR93" s="24">
        <f t="shared" si="33"/>
        <v>358.1</v>
      </c>
      <c r="AS93" s="24"/>
      <c r="AT93" s="24">
        <f t="shared" si="34"/>
        <v>358.1</v>
      </c>
      <c r="AU93" s="24">
        <v>550.4</v>
      </c>
      <c r="AV93" s="24">
        <f t="shared" si="41"/>
        <v>-192.3</v>
      </c>
      <c r="AW93" s="41"/>
      <c r="AX93" s="41"/>
      <c r="AY93" s="41"/>
      <c r="AZ93" s="41"/>
      <c r="BA93" s="41"/>
      <c r="BB93" s="41"/>
      <c r="BC93" s="41"/>
      <c r="BD93" s="41"/>
      <c r="BE93" s="41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9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9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9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9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8"/>
      <c r="GG93" s="8"/>
      <c r="GH93" s="8"/>
      <c r="GI93" s="9"/>
      <c r="GJ93" s="8"/>
      <c r="GK93" s="8"/>
    </row>
    <row r="94" spans="1:193" s="2" customFormat="1" ht="17.100000000000001" customHeight="1">
      <c r="A94" s="13" t="s">
        <v>79</v>
      </c>
      <c r="B94" s="24">
        <v>2084.8000000000002</v>
      </c>
      <c r="C94" s="24">
        <v>1372.6598900000001</v>
      </c>
      <c r="D94" s="4">
        <f t="shared" si="28"/>
        <v>0.65841322429009974</v>
      </c>
      <c r="E94" s="10">
        <v>15</v>
      </c>
      <c r="F94" s="5">
        <f t="shared" si="57"/>
        <v>1</v>
      </c>
      <c r="G94" s="5">
        <v>10</v>
      </c>
      <c r="H94" s="5"/>
      <c r="I94" s="5"/>
      <c r="J94" s="4">
        <f t="shared" si="58"/>
        <v>1.2131829148422839</v>
      </c>
      <c r="K94" s="5">
        <v>10</v>
      </c>
      <c r="L94" s="5"/>
      <c r="M94" s="5"/>
      <c r="N94" s="4">
        <f t="shared" si="59"/>
        <v>0.88459444746869897</v>
      </c>
      <c r="O94" s="5">
        <v>15</v>
      </c>
      <c r="P94" s="5"/>
      <c r="Q94" s="5"/>
      <c r="R94" s="4">
        <f t="shared" si="60"/>
        <v>1.0509268263085509</v>
      </c>
      <c r="S94" s="5">
        <v>10</v>
      </c>
      <c r="T94" s="5"/>
      <c r="U94" s="5"/>
      <c r="V94" s="4">
        <f t="shared" si="61"/>
        <v>1.084081812460667</v>
      </c>
      <c r="W94" s="5">
        <v>10</v>
      </c>
      <c r="X94" s="5" t="s">
        <v>400</v>
      </c>
      <c r="Y94" s="5" t="s">
        <v>400</v>
      </c>
      <c r="Z94" s="5" t="s">
        <v>400</v>
      </c>
      <c r="AA94" s="5"/>
      <c r="AB94" s="31">
        <f t="shared" si="40"/>
        <v>0.95181472303567161</v>
      </c>
      <c r="AC94" s="32">
        <v>2853</v>
      </c>
      <c r="AD94" s="24">
        <f t="shared" si="29"/>
        <v>2334.2727272727275</v>
      </c>
      <c r="AE94" s="24">
        <f t="shared" si="30"/>
        <v>2221.8000000000002</v>
      </c>
      <c r="AF94" s="24">
        <f t="shared" si="31"/>
        <v>-112.4727272727273</v>
      </c>
      <c r="AG94" s="24">
        <v>135.80000000000001</v>
      </c>
      <c r="AH94" s="24">
        <v>230.6</v>
      </c>
      <c r="AI94" s="24">
        <v>427.3</v>
      </c>
      <c r="AJ94" s="24">
        <v>204.3</v>
      </c>
      <c r="AK94" s="24">
        <v>202.2</v>
      </c>
      <c r="AL94" s="24">
        <v>253.5</v>
      </c>
      <c r="AM94" s="24">
        <v>180.2</v>
      </c>
      <c r="AN94" s="24">
        <v>172.3</v>
      </c>
      <c r="AO94" s="24"/>
      <c r="AP94" s="24">
        <f t="shared" si="32"/>
        <v>415.6</v>
      </c>
      <c r="AQ94" s="46"/>
      <c r="AR94" s="24">
        <f t="shared" si="33"/>
        <v>415.6</v>
      </c>
      <c r="AS94" s="24"/>
      <c r="AT94" s="24">
        <f t="shared" si="34"/>
        <v>415.6</v>
      </c>
      <c r="AU94" s="24">
        <v>328.5</v>
      </c>
      <c r="AV94" s="24">
        <f t="shared" si="41"/>
        <v>87.1</v>
      </c>
      <c r="AW94" s="41"/>
      <c r="AX94" s="41"/>
      <c r="AY94" s="41"/>
      <c r="AZ94" s="41"/>
      <c r="BA94" s="41"/>
      <c r="BB94" s="41"/>
      <c r="BC94" s="41"/>
      <c r="BD94" s="41"/>
      <c r="BE94" s="41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9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9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9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9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8"/>
      <c r="GD94" s="8"/>
      <c r="GE94" s="8"/>
      <c r="GF94" s="8"/>
      <c r="GG94" s="8"/>
      <c r="GH94" s="8"/>
      <c r="GI94" s="9"/>
      <c r="GJ94" s="8"/>
      <c r="GK94" s="8"/>
    </row>
    <row r="95" spans="1:193" s="2" customFormat="1" ht="17.100000000000001" customHeight="1">
      <c r="A95" s="13" t="s">
        <v>80</v>
      </c>
      <c r="B95" s="24">
        <v>1035.5999999999999</v>
      </c>
      <c r="C95" s="24">
        <v>1037.00317</v>
      </c>
      <c r="D95" s="4">
        <f t="shared" si="28"/>
        <v>1.001354934337582</v>
      </c>
      <c r="E95" s="10">
        <v>15</v>
      </c>
      <c r="F95" s="5">
        <f t="shared" si="57"/>
        <v>1</v>
      </c>
      <c r="G95" s="5">
        <v>10</v>
      </c>
      <c r="H95" s="5"/>
      <c r="I95" s="5"/>
      <c r="J95" s="4">
        <f t="shared" si="58"/>
        <v>1.2131829148422839</v>
      </c>
      <c r="K95" s="5">
        <v>10</v>
      </c>
      <c r="L95" s="5"/>
      <c r="M95" s="5"/>
      <c r="N95" s="4">
        <f t="shared" si="59"/>
        <v>0.88459444746869897</v>
      </c>
      <c r="O95" s="5">
        <v>15</v>
      </c>
      <c r="P95" s="5"/>
      <c r="Q95" s="5"/>
      <c r="R95" s="4">
        <f t="shared" si="60"/>
        <v>1.0509268263085509</v>
      </c>
      <c r="S95" s="5">
        <v>10</v>
      </c>
      <c r="T95" s="5"/>
      <c r="U95" s="5"/>
      <c r="V95" s="4">
        <f t="shared" si="61"/>
        <v>1.084081812460667</v>
      </c>
      <c r="W95" s="5">
        <v>10</v>
      </c>
      <c r="X95" s="5" t="s">
        <v>400</v>
      </c>
      <c r="Y95" s="5" t="s">
        <v>400</v>
      </c>
      <c r="Z95" s="5" t="s">
        <v>400</v>
      </c>
      <c r="AA95" s="5"/>
      <c r="AB95" s="31">
        <f t="shared" si="40"/>
        <v>1.0253022323315606</v>
      </c>
      <c r="AC95" s="32">
        <v>2058</v>
      </c>
      <c r="AD95" s="24">
        <f t="shared" si="29"/>
        <v>1683.8181818181818</v>
      </c>
      <c r="AE95" s="24">
        <f t="shared" si="30"/>
        <v>1726.4</v>
      </c>
      <c r="AF95" s="24">
        <f t="shared" si="31"/>
        <v>42.581818181818335</v>
      </c>
      <c r="AG95" s="24">
        <v>240.8</v>
      </c>
      <c r="AH95" s="24">
        <v>225.7</v>
      </c>
      <c r="AI95" s="24">
        <v>76.8</v>
      </c>
      <c r="AJ95" s="24">
        <v>164.4</v>
      </c>
      <c r="AK95" s="24">
        <v>139.69999999999999</v>
      </c>
      <c r="AL95" s="24">
        <v>265.5</v>
      </c>
      <c r="AM95" s="24">
        <v>25.3</v>
      </c>
      <c r="AN95" s="24">
        <v>220.8</v>
      </c>
      <c r="AO95" s="24">
        <v>140.19999999999999</v>
      </c>
      <c r="AP95" s="24">
        <f t="shared" si="32"/>
        <v>227.2</v>
      </c>
      <c r="AQ95" s="46"/>
      <c r="AR95" s="24">
        <f t="shared" si="33"/>
        <v>227.2</v>
      </c>
      <c r="AS95" s="24"/>
      <c r="AT95" s="24">
        <f t="shared" si="34"/>
        <v>227.2</v>
      </c>
      <c r="AU95" s="24">
        <v>288.2</v>
      </c>
      <c r="AV95" s="24">
        <f t="shared" si="41"/>
        <v>-61</v>
      </c>
      <c r="AW95" s="41"/>
      <c r="AX95" s="41"/>
      <c r="AY95" s="41"/>
      <c r="AZ95" s="41"/>
      <c r="BA95" s="41"/>
      <c r="BB95" s="41"/>
      <c r="BC95" s="41"/>
      <c r="BD95" s="41"/>
      <c r="BE95" s="41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9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9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9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9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8"/>
      <c r="GE95" s="8"/>
      <c r="GF95" s="8"/>
      <c r="GG95" s="8"/>
      <c r="GH95" s="8"/>
      <c r="GI95" s="9"/>
      <c r="GJ95" s="8"/>
      <c r="GK95" s="8"/>
    </row>
    <row r="96" spans="1:193" s="2" customFormat="1" ht="17.100000000000001" customHeight="1">
      <c r="A96" s="13" t="s">
        <v>81</v>
      </c>
      <c r="B96" s="24">
        <v>2439</v>
      </c>
      <c r="C96" s="24">
        <v>1719.6140600000001</v>
      </c>
      <c r="D96" s="4">
        <f t="shared" si="28"/>
        <v>0.70504881508815087</v>
      </c>
      <c r="E96" s="10">
        <v>15</v>
      </c>
      <c r="F96" s="5">
        <f t="shared" si="57"/>
        <v>1</v>
      </c>
      <c r="G96" s="5">
        <v>10</v>
      </c>
      <c r="H96" s="5"/>
      <c r="I96" s="5"/>
      <c r="J96" s="4">
        <f t="shared" si="58"/>
        <v>1.2131829148422839</v>
      </c>
      <c r="K96" s="5">
        <v>10</v>
      </c>
      <c r="L96" s="5"/>
      <c r="M96" s="5"/>
      <c r="N96" s="4">
        <f t="shared" si="59"/>
        <v>0.88459444746869897</v>
      </c>
      <c r="O96" s="5">
        <v>15</v>
      </c>
      <c r="P96" s="5"/>
      <c r="Q96" s="5"/>
      <c r="R96" s="4">
        <f t="shared" si="60"/>
        <v>1.0509268263085509</v>
      </c>
      <c r="S96" s="5">
        <v>10</v>
      </c>
      <c r="T96" s="5"/>
      <c r="U96" s="5"/>
      <c r="V96" s="4">
        <f t="shared" si="61"/>
        <v>1.084081812460667</v>
      </c>
      <c r="W96" s="5">
        <v>10</v>
      </c>
      <c r="X96" s="5" t="s">
        <v>400</v>
      </c>
      <c r="Y96" s="5" t="s">
        <v>400</v>
      </c>
      <c r="Z96" s="5" t="s">
        <v>400</v>
      </c>
      <c r="AA96" s="5"/>
      <c r="AB96" s="31">
        <f t="shared" si="40"/>
        <v>0.96180806392096818</v>
      </c>
      <c r="AC96" s="32">
        <v>1546</v>
      </c>
      <c r="AD96" s="24">
        <f t="shared" si="29"/>
        <v>1264.9090909090908</v>
      </c>
      <c r="AE96" s="24">
        <f t="shared" si="30"/>
        <v>1216.5999999999999</v>
      </c>
      <c r="AF96" s="24">
        <f t="shared" si="31"/>
        <v>-48.309090909090855</v>
      </c>
      <c r="AG96" s="24">
        <v>57</v>
      </c>
      <c r="AH96" s="24">
        <v>60.9</v>
      </c>
      <c r="AI96" s="24">
        <v>276.7</v>
      </c>
      <c r="AJ96" s="24">
        <v>33.700000000000003</v>
      </c>
      <c r="AK96" s="24">
        <v>85.8</v>
      </c>
      <c r="AL96" s="24">
        <v>190.2</v>
      </c>
      <c r="AM96" s="24">
        <v>102.1</v>
      </c>
      <c r="AN96" s="24">
        <v>72.3</v>
      </c>
      <c r="AO96" s="24">
        <v>120.69999999999999</v>
      </c>
      <c r="AP96" s="24">
        <f t="shared" si="32"/>
        <v>217.2</v>
      </c>
      <c r="AQ96" s="46"/>
      <c r="AR96" s="24">
        <f t="shared" si="33"/>
        <v>217.2</v>
      </c>
      <c r="AS96" s="24"/>
      <c r="AT96" s="24">
        <f t="shared" si="34"/>
        <v>217.2</v>
      </c>
      <c r="AU96" s="24">
        <v>182.7</v>
      </c>
      <c r="AV96" s="24">
        <f t="shared" si="41"/>
        <v>34.5</v>
      </c>
      <c r="AW96" s="41"/>
      <c r="AX96" s="41"/>
      <c r="AY96" s="41"/>
      <c r="AZ96" s="41"/>
      <c r="BA96" s="41"/>
      <c r="BB96" s="41"/>
      <c r="BC96" s="41"/>
      <c r="BD96" s="41"/>
      <c r="BE96" s="41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9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9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9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9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  <c r="GH96" s="8"/>
      <c r="GI96" s="9"/>
      <c r="GJ96" s="8"/>
      <c r="GK96" s="8"/>
    </row>
    <row r="97" spans="1:193" s="2" customFormat="1" ht="17.100000000000001" customHeight="1">
      <c r="A97" s="13" t="s">
        <v>82</v>
      </c>
      <c r="B97" s="24">
        <v>496.5</v>
      </c>
      <c r="C97" s="24">
        <v>515.46108000000004</v>
      </c>
      <c r="D97" s="4">
        <f t="shared" si="28"/>
        <v>1.038189486404834</v>
      </c>
      <c r="E97" s="10">
        <v>15</v>
      </c>
      <c r="F97" s="5">
        <f t="shared" si="57"/>
        <v>1</v>
      </c>
      <c r="G97" s="5">
        <v>10</v>
      </c>
      <c r="H97" s="5"/>
      <c r="I97" s="5"/>
      <c r="J97" s="4">
        <f t="shared" si="58"/>
        <v>1.2131829148422839</v>
      </c>
      <c r="K97" s="5">
        <v>10</v>
      </c>
      <c r="L97" s="5"/>
      <c r="M97" s="5"/>
      <c r="N97" s="4">
        <f t="shared" si="59"/>
        <v>0.88459444746869897</v>
      </c>
      <c r="O97" s="5">
        <v>15</v>
      </c>
      <c r="P97" s="5"/>
      <c r="Q97" s="5"/>
      <c r="R97" s="4">
        <f t="shared" si="60"/>
        <v>1.0509268263085509</v>
      </c>
      <c r="S97" s="5">
        <v>10</v>
      </c>
      <c r="T97" s="5"/>
      <c r="U97" s="5"/>
      <c r="V97" s="4">
        <f t="shared" si="61"/>
        <v>1.084081812460667</v>
      </c>
      <c r="W97" s="5">
        <v>10</v>
      </c>
      <c r="X97" s="5" t="s">
        <v>400</v>
      </c>
      <c r="Y97" s="5" t="s">
        <v>400</v>
      </c>
      <c r="Z97" s="5" t="s">
        <v>400</v>
      </c>
      <c r="AA97" s="5"/>
      <c r="AB97" s="31">
        <f t="shared" si="40"/>
        <v>1.033195350631686</v>
      </c>
      <c r="AC97" s="32">
        <v>1775</v>
      </c>
      <c r="AD97" s="24">
        <f t="shared" si="29"/>
        <v>1452.2727272727275</v>
      </c>
      <c r="AE97" s="24">
        <f t="shared" si="30"/>
        <v>1500.5</v>
      </c>
      <c r="AF97" s="24">
        <f t="shared" si="31"/>
        <v>48.227272727272521</v>
      </c>
      <c r="AG97" s="24">
        <v>157.6</v>
      </c>
      <c r="AH97" s="24">
        <v>96.7</v>
      </c>
      <c r="AI97" s="24">
        <v>278.39999999999998</v>
      </c>
      <c r="AJ97" s="24">
        <v>145.4</v>
      </c>
      <c r="AK97" s="24">
        <v>181</v>
      </c>
      <c r="AL97" s="24">
        <v>246.9</v>
      </c>
      <c r="AM97" s="24">
        <v>0</v>
      </c>
      <c r="AN97" s="24">
        <v>175.1</v>
      </c>
      <c r="AO97" s="24"/>
      <c r="AP97" s="24">
        <f t="shared" si="32"/>
        <v>219.4</v>
      </c>
      <c r="AQ97" s="46"/>
      <c r="AR97" s="24">
        <f t="shared" si="33"/>
        <v>219.4</v>
      </c>
      <c r="AS97" s="24"/>
      <c r="AT97" s="24">
        <f t="shared" si="34"/>
        <v>219.4</v>
      </c>
      <c r="AU97" s="24">
        <v>283.39999999999998</v>
      </c>
      <c r="AV97" s="24">
        <f t="shared" si="41"/>
        <v>-64</v>
      </c>
      <c r="AW97" s="41"/>
      <c r="AX97" s="41"/>
      <c r="AY97" s="41"/>
      <c r="AZ97" s="41"/>
      <c r="BA97" s="41"/>
      <c r="BB97" s="41"/>
      <c r="BC97" s="41"/>
      <c r="BD97" s="41"/>
      <c r="BE97" s="41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9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9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9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9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9"/>
      <c r="GJ97" s="8"/>
      <c r="GK97" s="8"/>
    </row>
    <row r="98" spans="1:193" s="2" customFormat="1" ht="17.100000000000001" customHeight="1">
      <c r="A98" s="13" t="s">
        <v>83</v>
      </c>
      <c r="B98" s="24">
        <v>733.5</v>
      </c>
      <c r="C98" s="24">
        <v>361.50543000000016</v>
      </c>
      <c r="D98" s="4">
        <f t="shared" si="28"/>
        <v>0.49284993865030696</v>
      </c>
      <c r="E98" s="10">
        <v>15</v>
      </c>
      <c r="F98" s="5">
        <f t="shared" si="57"/>
        <v>1</v>
      </c>
      <c r="G98" s="5">
        <v>10</v>
      </c>
      <c r="H98" s="5"/>
      <c r="I98" s="5"/>
      <c r="J98" s="4">
        <f t="shared" si="58"/>
        <v>1.2131829148422839</v>
      </c>
      <c r="K98" s="5">
        <v>10</v>
      </c>
      <c r="L98" s="5"/>
      <c r="M98" s="5"/>
      <c r="N98" s="4">
        <f t="shared" si="59"/>
        <v>0.88459444746869897</v>
      </c>
      <c r="O98" s="5">
        <v>15</v>
      </c>
      <c r="P98" s="5"/>
      <c r="Q98" s="5"/>
      <c r="R98" s="4">
        <f t="shared" si="60"/>
        <v>1.0509268263085509</v>
      </c>
      <c r="S98" s="5">
        <v>10</v>
      </c>
      <c r="T98" s="5"/>
      <c r="U98" s="5"/>
      <c r="V98" s="4">
        <f t="shared" si="61"/>
        <v>1.084081812460667</v>
      </c>
      <c r="W98" s="5">
        <v>10</v>
      </c>
      <c r="X98" s="5" t="s">
        <v>400</v>
      </c>
      <c r="Y98" s="5" t="s">
        <v>400</v>
      </c>
      <c r="Z98" s="5" t="s">
        <v>400</v>
      </c>
      <c r="AA98" s="5"/>
      <c r="AB98" s="31">
        <f t="shared" si="40"/>
        <v>0.91633687611285863</v>
      </c>
      <c r="AC98" s="32">
        <v>1879</v>
      </c>
      <c r="AD98" s="24">
        <f t="shared" si="29"/>
        <v>1537.3636363636363</v>
      </c>
      <c r="AE98" s="24">
        <f t="shared" si="30"/>
        <v>1408.7</v>
      </c>
      <c r="AF98" s="24">
        <f t="shared" si="31"/>
        <v>-128.66363636363621</v>
      </c>
      <c r="AG98" s="24">
        <v>211.2</v>
      </c>
      <c r="AH98" s="24">
        <v>73.8</v>
      </c>
      <c r="AI98" s="24">
        <v>207.6</v>
      </c>
      <c r="AJ98" s="24">
        <v>98.8</v>
      </c>
      <c r="AK98" s="24">
        <v>122</v>
      </c>
      <c r="AL98" s="24">
        <v>163</v>
      </c>
      <c r="AM98" s="24">
        <v>113.4</v>
      </c>
      <c r="AN98" s="24">
        <v>100.3</v>
      </c>
      <c r="AO98" s="24">
        <v>43.9</v>
      </c>
      <c r="AP98" s="24">
        <f t="shared" si="32"/>
        <v>274.7</v>
      </c>
      <c r="AQ98" s="46"/>
      <c r="AR98" s="24">
        <f t="shared" si="33"/>
        <v>274.7</v>
      </c>
      <c r="AS98" s="24"/>
      <c r="AT98" s="24">
        <f t="shared" si="34"/>
        <v>274.7</v>
      </c>
      <c r="AU98" s="24">
        <v>162.9</v>
      </c>
      <c r="AV98" s="24">
        <f t="shared" si="41"/>
        <v>111.8</v>
      </c>
      <c r="AW98" s="41"/>
      <c r="AX98" s="41"/>
      <c r="AY98" s="41"/>
      <c r="AZ98" s="41"/>
      <c r="BA98" s="41"/>
      <c r="BB98" s="41"/>
      <c r="BC98" s="41"/>
      <c r="BD98" s="41"/>
      <c r="BE98" s="41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9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9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9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9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8"/>
      <c r="GH98" s="8"/>
      <c r="GI98" s="9"/>
      <c r="GJ98" s="8"/>
      <c r="GK98" s="8"/>
    </row>
    <row r="99" spans="1:193" s="2" customFormat="1" ht="17.100000000000001" customHeight="1">
      <c r="A99" s="13" t="s">
        <v>84</v>
      </c>
      <c r="B99" s="24">
        <v>1495.6</v>
      </c>
      <c r="C99" s="24">
        <v>1244.2844299999999</v>
      </c>
      <c r="D99" s="4">
        <f t="shared" si="28"/>
        <v>0.83196337924578767</v>
      </c>
      <c r="E99" s="10">
        <v>15</v>
      </c>
      <c r="F99" s="5">
        <f t="shared" si="57"/>
        <v>1</v>
      </c>
      <c r="G99" s="5">
        <v>10</v>
      </c>
      <c r="H99" s="5"/>
      <c r="I99" s="5"/>
      <c r="J99" s="4">
        <f>J$32</f>
        <v>1.2131829148422839</v>
      </c>
      <c r="K99" s="5">
        <v>10</v>
      </c>
      <c r="L99" s="5"/>
      <c r="M99" s="5"/>
      <c r="N99" s="4">
        <f>N$32</f>
        <v>0.88459444746869897</v>
      </c>
      <c r="O99" s="5">
        <v>15</v>
      </c>
      <c r="P99" s="5"/>
      <c r="Q99" s="5"/>
      <c r="R99" s="4">
        <f>R$32</f>
        <v>1.0509268263085509</v>
      </c>
      <c r="S99" s="5">
        <v>10</v>
      </c>
      <c r="T99" s="5"/>
      <c r="U99" s="5"/>
      <c r="V99" s="4">
        <f>V$32</f>
        <v>1.084081812460667</v>
      </c>
      <c r="W99" s="5">
        <v>10</v>
      </c>
      <c r="X99" s="5" t="s">
        <v>400</v>
      </c>
      <c r="Y99" s="5" t="s">
        <v>400</v>
      </c>
      <c r="Z99" s="5" t="s">
        <v>400</v>
      </c>
      <c r="AA99" s="5"/>
      <c r="AB99" s="31">
        <f t="shared" si="40"/>
        <v>0.98900404195474734</v>
      </c>
      <c r="AC99" s="32">
        <v>2138</v>
      </c>
      <c r="AD99" s="24">
        <f t="shared" si="29"/>
        <v>1749.2727272727275</v>
      </c>
      <c r="AE99" s="24">
        <f t="shared" si="30"/>
        <v>1730</v>
      </c>
      <c r="AF99" s="24">
        <f t="shared" si="31"/>
        <v>-19.272727272727479</v>
      </c>
      <c r="AG99" s="24">
        <v>154.9</v>
      </c>
      <c r="AH99" s="24">
        <v>222.8</v>
      </c>
      <c r="AI99" s="24">
        <v>207.2</v>
      </c>
      <c r="AJ99" s="24">
        <v>156.9</v>
      </c>
      <c r="AK99" s="24">
        <v>219.7</v>
      </c>
      <c r="AL99" s="24">
        <v>238.7</v>
      </c>
      <c r="AM99" s="24">
        <v>114.8</v>
      </c>
      <c r="AN99" s="24">
        <v>192.9</v>
      </c>
      <c r="AO99" s="24"/>
      <c r="AP99" s="24">
        <f t="shared" si="32"/>
        <v>222.1</v>
      </c>
      <c r="AQ99" s="46"/>
      <c r="AR99" s="24">
        <f t="shared" si="33"/>
        <v>222.1</v>
      </c>
      <c r="AS99" s="24"/>
      <c r="AT99" s="24">
        <f t="shared" si="34"/>
        <v>222.1</v>
      </c>
      <c r="AU99" s="24">
        <v>221.9</v>
      </c>
      <c r="AV99" s="24">
        <f t="shared" si="41"/>
        <v>0.2</v>
      </c>
      <c r="AW99" s="41"/>
      <c r="AX99" s="41"/>
      <c r="AY99" s="41"/>
      <c r="AZ99" s="41"/>
      <c r="BA99" s="41"/>
      <c r="BB99" s="41"/>
      <c r="BC99" s="41"/>
      <c r="BD99" s="41"/>
      <c r="BE99" s="41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9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9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9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9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9"/>
      <c r="GJ99" s="8"/>
      <c r="GK99" s="8"/>
    </row>
    <row r="100" spans="1:193" s="2" customFormat="1" ht="17.100000000000001" customHeight="1">
      <c r="A100" s="17" t="s">
        <v>85</v>
      </c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24"/>
      <c r="AV100" s="24"/>
      <c r="AW100" s="41"/>
      <c r="AX100" s="41"/>
      <c r="AY100" s="41"/>
      <c r="AZ100" s="41"/>
      <c r="BA100" s="41"/>
      <c r="BB100" s="41"/>
      <c r="BC100" s="41"/>
      <c r="BD100" s="41"/>
      <c r="BE100" s="41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9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9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9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9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9"/>
      <c r="GJ100" s="8"/>
      <c r="GK100" s="8"/>
    </row>
    <row r="101" spans="1:193" s="2" customFormat="1" ht="17.100000000000001" customHeight="1">
      <c r="A101" s="13" t="s">
        <v>86</v>
      </c>
      <c r="B101" s="24">
        <v>210.9</v>
      </c>
      <c r="C101" s="24">
        <v>117.65353</v>
      </c>
      <c r="D101" s="4">
        <f t="shared" si="28"/>
        <v>0.55786405879563772</v>
      </c>
      <c r="E101" s="10">
        <v>15</v>
      </c>
      <c r="F101" s="5">
        <f>F$33</f>
        <v>1</v>
      </c>
      <c r="G101" s="5">
        <v>10</v>
      </c>
      <c r="H101" s="5"/>
      <c r="I101" s="5"/>
      <c r="J101" s="4">
        <f>J$33</f>
        <v>1.2003032512027991</v>
      </c>
      <c r="K101" s="5">
        <v>10</v>
      </c>
      <c r="L101" s="5"/>
      <c r="M101" s="5"/>
      <c r="N101" s="4">
        <f>N$33</f>
        <v>1.0222028733130171</v>
      </c>
      <c r="O101" s="5">
        <v>15</v>
      </c>
      <c r="P101" s="5"/>
      <c r="Q101" s="5"/>
      <c r="R101" s="4">
        <f>R$33</f>
        <v>1.1733305170665767</v>
      </c>
      <c r="S101" s="5">
        <v>10</v>
      </c>
      <c r="T101" s="5"/>
      <c r="U101" s="5"/>
      <c r="V101" s="4">
        <f>V$33</f>
        <v>0.87805207969241528</v>
      </c>
      <c r="W101" s="5">
        <v>10</v>
      </c>
      <c r="X101" s="5" t="s">
        <v>400</v>
      </c>
      <c r="Y101" s="5" t="s">
        <v>400</v>
      </c>
      <c r="Z101" s="5" t="s">
        <v>400</v>
      </c>
      <c r="AA101" s="5"/>
      <c r="AB101" s="31">
        <f t="shared" si="40"/>
        <v>0.94596946373211044</v>
      </c>
      <c r="AC101" s="32">
        <v>776</v>
      </c>
      <c r="AD101" s="24">
        <f t="shared" si="29"/>
        <v>634.90909090909088</v>
      </c>
      <c r="AE101" s="24">
        <f t="shared" si="30"/>
        <v>600.6</v>
      </c>
      <c r="AF101" s="24">
        <f t="shared" si="31"/>
        <v>-34.309090909090855</v>
      </c>
      <c r="AG101" s="24">
        <v>5.7</v>
      </c>
      <c r="AH101" s="24">
        <v>21.8</v>
      </c>
      <c r="AI101" s="24">
        <v>105.9</v>
      </c>
      <c r="AJ101" s="24">
        <v>54.5</v>
      </c>
      <c r="AK101" s="24">
        <v>46.5</v>
      </c>
      <c r="AL101" s="24">
        <v>83.1</v>
      </c>
      <c r="AM101" s="24">
        <v>104.2</v>
      </c>
      <c r="AN101" s="24">
        <v>53.7</v>
      </c>
      <c r="AO101" s="24"/>
      <c r="AP101" s="24">
        <f t="shared" si="32"/>
        <v>125.2</v>
      </c>
      <c r="AQ101" s="46"/>
      <c r="AR101" s="24">
        <f t="shared" si="33"/>
        <v>125.2</v>
      </c>
      <c r="AS101" s="24"/>
      <c r="AT101" s="24">
        <f t="shared" si="34"/>
        <v>125.2</v>
      </c>
      <c r="AU101" s="24">
        <v>75.5</v>
      </c>
      <c r="AV101" s="24">
        <f t="shared" si="41"/>
        <v>49.7</v>
      </c>
      <c r="AW101" s="41"/>
      <c r="AX101" s="41"/>
      <c r="AY101" s="41"/>
      <c r="AZ101" s="41"/>
      <c r="BA101" s="41"/>
      <c r="BB101" s="41"/>
      <c r="BC101" s="41"/>
      <c r="BD101" s="41"/>
      <c r="BE101" s="41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9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9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9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9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9"/>
      <c r="GJ101" s="8"/>
      <c r="GK101" s="8"/>
    </row>
    <row r="102" spans="1:193" s="2" customFormat="1" ht="17.100000000000001" customHeight="1">
      <c r="A102" s="13" t="s">
        <v>87</v>
      </c>
      <c r="B102" s="24">
        <v>8879.6</v>
      </c>
      <c r="C102" s="24">
        <v>8118.3406999999997</v>
      </c>
      <c r="D102" s="4">
        <f t="shared" si="28"/>
        <v>0.91426873958286403</v>
      </c>
      <c r="E102" s="10">
        <v>15</v>
      </c>
      <c r="F102" s="5">
        <f t="shared" ref="F102:F113" si="62">F$33</f>
        <v>1</v>
      </c>
      <c r="G102" s="5">
        <v>10</v>
      </c>
      <c r="H102" s="5"/>
      <c r="I102" s="5"/>
      <c r="J102" s="4">
        <f t="shared" ref="J102:J113" si="63">J$33</f>
        <v>1.2003032512027991</v>
      </c>
      <c r="K102" s="5">
        <v>10</v>
      </c>
      <c r="L102" s="5"/>
      <c r="M102" s="5"/>
      <c r="N102" s="4">
        <f t="shared" ref="N102:N113" si="64">N$33</f>
        <v>1.0222028733130171</v>
      </c>
      <c r="O102" s="5">
        <v>15</v>
      </c>
      <c r="P102" s="5"/>
      <c r="Q102" s="5"/>
      <c r="R102" s="4">
        <f t="shared" ref="R102:R113" si="65">R$33</f>
        <v>1.1733305170665767</v>
      </c>
      <c r="S102" s="5">
        <v>10</v>
      </c>
      <c r="T102" s="5"/>
      <c r="U102" s="5"/>
      <c r="V102" s="4">
        <f t="shared" ref="V102:V113" si="66">V$33</f>
        <v>0.87805207969241528</v>
      </c>
      <c r="W102" s="5">
        <v>10</v>
      </c>
      <c r="X102" s="5" t="s">
        <v>400</v>
      </c>
      <c r="Y102" s="5" t="s">
        <v>400</v>
      </c>
      <c r="Z102" s="5" t="s">
        <v>400</v>
      </c>
      <c r="AA102" s="5"/>
      <c r="AB102" s="31">
        <f t="shared" si="40"/>
        <v>1.0223418953293733</v>
      </c>
      <c r="AC102" s="32">
        <v>2344</v>
      </c>
      <c r="AD102" s="24">
        <f t="shared" si="29"/>
        <v>1917.8181818181818</v>
      </c>
      <c r="AE102" s="24">
        <f t="shared" si="30"/>
        <v>1960.7</v>
      </c>
      <c r="AF102" s="24">
        <f t="shared" si="31"/>
        <v>42.881818181818289</v>
      </c>
      <c r="AG102" s="24">
        <v>179.9</v>
      </c>
      <c r="AH102" s="24">
        <v>237.8</v>
      </c>
      <c r="AI102" s="24">
        <v>218.1</v>
      </c>
      <c r="AJ102" s="24">
        <v>228.6</v>
      </c>
      <c r="AK102" s="24">
        <v>126.5</v>
      </c>
      <c r="AL102" s="24">
        <v>300.8</v>
      </c>
      <c r="AM102" s="24">
        <v>211.3</v>
      </c>
      <c r="AN102" s="24">
        <v>202.5</v>
      </c>
      <c r="AO102" s="24"/>
      <c r="AP102" s="24">
        <f t="shared" si="32"/>
        <v>255.2</v>
      </c>
      <c r="AQ102" s="46"/>
      <c r="AR102" s="24">
        <f t="shared" si="33"/>
        <v>255.2</v>
      </c>
      <c r="AS102" s="24"/>
      <c r="AT102" s="24">
        <f t="shared" si="34"/>
        <v>255.2</v>
      </c>
      <c r="AU102" s="24">
        <v>251.6</v>
      </c>
      <c r="AV102" s="24">
        <f t="shared" si="41"/>
        <v>3.6</v>
      </c>
      <c r="AW102" s="41"/>
      <c r="AX102" s="41"/>
      <c r="AY102" s="41"/>
      <c r="AZ102" s="41"/>
      <c r="BA102" s="41"/>
      <c r="BB102" s="41"/>
      <c r="BC102" s="41"/>
      <c r="BD102" s="41"/>
      <c r="BE102" s="41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9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9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9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9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9"/>
      <c r="GJ102" s="8"/>
      <c r="GK102" s="8"/>
    </row>
    <row r="103" spans="1:193" s="2" customFormat="1" ht="17.100000000000001" customHeight="1">
      <c r="A103" s="13" t="s">
        <v>88</v>
      </c>
      <c r="B103" s="24">
        <v>2149.5</v>
      </c>
      <c r="C103" s="24">
        <v>1855.7066200000002</v>
      </c>
      <c r="D103" s="4">
        <f t="shared" si="28"/>
        <v>0.86332013026285193</v>
      </c>
      <c r="E103" s="10">
        <v>15</v>
      </c>
      <c r="F103" s="5">
        <f t="shared" si="62"/>
        <v>1</v>
      </c>
      <c r="G103" s="5">
        <v>10</v>
      </c>
      <c r="H103" s="5"/>
      <c r="I103" s="5"/>
      <c r="J103" s="4">
        <f t="shared" si="63"/>
        <v>1.2003032512027991</v>
      </c>
      <c r="K103" s="5">
        <v>10</v>
      </c>
      <c r="L103" s="5"/>
      <c r="M103" s="5"/>
      <c r="N103" s="4">
        <f t="shared" si="64"/>
        <v>1.0222028733130171</v>
      </c>
      <c r="O103" s="5">
        <v>15</v>
      </c>
      <c r="P103" s="5"/>
      <c r="Q103" s="5"/>
      <c r="R103" s="4">
        <f t="shared" si="65"/>
        <v>1.1733305170665767</v>
      </c>
      <c r="S103" s="5">
        <v>10</v>
      </c>
      <c r="T103" s="5"/>
      <c r="U103" s="5"/>
      <c r="V103" s="4">
        <f t="shared" si="66"/>
        <v>0.87805207969241528</v>
      </c>
      <c r="W103" s="5">
        <v>10</v>
      </c>
      <c r="X103" s="5" t="s">
        <v>400</v>
      </c>
      <c r="Y103" s="5" t="s">
        <v>400</v>
      </c>
      <c r="Z103" s="5" t="s">
        <v>400</v>
      </c>
      <c r="AA103" s="5"/>
      <c r="AB103" s="31">
        <f t="shared" si="40"/>
        <v>1.0114243361893707</v>
      </c>
      <c r="AC103" s="32">
        <v>1316</v>
      </c>
      <c r="AD103" s="24">
        <f t="shared" si="29"/>
        <v>1076.7272727272727</v>
      </c>
      <c r="AE103" s="24">
        <f t="shared" si="30"/>
        <v>1089</v>
      </c>
      <c r="AF103" s="24">
        <f t="shared" si="31"/>
        <v>12.272727272727252</v>
      </c>
      <c r="AG103" s="24">
        <v>70.8</v>
      </c>
      <c r="AH103" s="24">
        <v>146.5</v>
      </c>
      <c r="AI103" s="24">
        <v>119.4</v>
      </c>
      <c r="AJ103" s="24">
        <v>81.8</v>
      </c>
      <c r="AK103" s="24">
        <v>141.19999999999999</v>
      </c>
      <c r="AL103" s="24">
        <v>211.4</v>
      </c>
      <c r="AM103" s="24">
        <v>49.5</v>
      </c>
      <c r="AN103" s="24">
        <v>65.5</v>
      </c>
      <c r="AO103" s="24">
        <v>26.9</v>
      </c>
      <c r="AP103" s="24">
        <f t="shared" si="32"/>
        <v>176</v>
      </c>
      <c r="AQ103" s="46"/>
      <c r="AR103" s="24">
        <f t="shared" si="33"/>
        <v>176</v>
      </c>
      <c r="AS103" s="24"/>
      <c r="AT103" s="24">
        <f t="shared" si="34"/>
        <v>176</v>
      </c>
      <c r="AU103" s="24">
        <v>162.30000000000001</v>
      </c>
      <c r="AV103" s="24">
        <f t="shared" si="41"/>
        <v>13.7</v>
      </c>
      <c r="AW103" s="41"/>
      <c r="AX103" s="41"/>
      <c r="AY103" s="41"/>
      <c r="AZ103" s="41"/>
      <c r="BA103" s="41"/>
      <c r="BB103" s="41"/>
      <c r="BC103" s="41"/>
      <c r="BD103" s="41"/>
      <c r="BE103" s="41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9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9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9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9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  <c r="GH103" s="8"/>
      <c r="GI103" s="9"/>
      <c r="GJ103" s="8"/>
      <c r="GK103" s="8"/>
    </row>
    <row r="104" spans="1:193" s="2" customFormat="1" ht="17.100000000000001" customHeight="1">
      <c r="A104" s="13" t="s">
        <v>89</v>
      </c>
      <c r="B104" s="24">
        <v>1260.9000000000001</v>
      </c>
      <c r="C104" s="24">
        <v>743.64155000000005</v>
      </c>
      <c r="D104" s="4">
        <f t="shared" si="28"/>
        <v>0.58977044174795779</v>
      </c>
      <c r="E104" s="10">
        <v>15</v>
      </c>
      <c r="F104" s="5">
        <f t="shared" si="62"/>
        <v>1</v>
      </c>
      <c r="G104" s="5">
        <v>10</v>
      </c>
      <c r="H104" s="5"/>
      <c r="I104" s="5"/>
      <c r="J104" s="4">
        <f t="shared" si="63"/>
        <v>1.2003032512027991</v>
      </c>
      <c r="K104" s="5">
        <v>10</v>
      </c>
      <c r="L104" s="5"/>
      <c r="M104" s="5"/>
      <c r="N104" s="4">
        <f t="shared" si="64"/>
        <v>1.0222028733130171</v>
      </c>
      <c r="O104" s="5">
        <v>15</v>
      </c>
      <c r="P104" s="5"/>
      <c r="Q104" s="5"/>
      <c r="R104" s="4">
        <f t="shared" si="65"/>
        <v>1.1733305170665767</v>
      </c>
      <c r="S104" s="5">
        <v>10</v>
      </c>
      <c r="T104" s="5"/>
      <c r="U104" s="5"/>
      <c r="V104" s="4">
        <f t="shared" si="66"/>
        <v>0.87805207969241528</v>
      </c>
      <c r="W104" s="5">
        <v>10</v>
      </c>
      <c r="X104" s="5" t="s">
        <v>400</v>
      </c>
      <c r="Y104" s="5" t="s">
        <v>400</v>
      </c>
      <c r="Z104" s="5" t="s">
        <v>400</v>
      </c>
      <c r="AA104" s="5"/>
      <c r="AB104" s="31">
        <f t="shared" si="40"/>
        <v>0.95280654579332191</v>
      </c>
      <c r="AC104" s="32">
        <v>524</v>
      </c>
      <c r="AD104" s="24">
        <f t="shared" si="29"/>
        <v>428.72727272727269</v>
      </c>
      <c r="AE104" s="24">
        <f t="shared" si="30"/>
        <v>408.5</v>
      </c>
      <c r="AF104" s="24">
        <f t="shared" si="31"/>
        <v>-20.227272727272691</v>
      </c>
      <c r="AG104" s="24">
        <v>50.1</v>
      </c>
      <c r="AH104" s="24">
        <v>47.6</v>
      </c>
      <c r="AI104" s="24">
        <v>15.7</v>
      </c>
      <c r="AJ104" s="24">
        <v>29.6</v>
      </c>
      <c r="AK104" s="24">
        <v>56.2</v>
      </c>
      <c r="AL104" s="24">
        <v>131.9</v>
      </c>
      <c r="AM104" s="24">
        <v>24.2</v>
      </c>
      <c r="AN104" s="24">
        <v>23.4</v>
      </c>
      <c r="AO104" s="24"/>
      <c r="AP104" s="24">
        <f t="shared" si="32"/>
        <v>29.8</v>
      </c>
      <c r="AQ104" s="46"/>
      <c r="AR104" s="24">
        <f t="shared" si="33"/>
        <v>29.8</v>
      </c>
      <c r="AS104" s="24"/>
      <c r="AT104" s="24">
        <f t="shared" si="34"/>
        <v>29.8</v>
      </c>
      <c r="AU104" s="24">
        <v>0</v>
      </c>
      <c r="AV104" s="24">
        <f t="shared" si="41"/>
        <v>29.8</v>
      </c>
      <c r="AW104" s="41"/>
      <c r="AX104" s="41"/>
      <c r="AY104" s="41"/>
      <c r="AZ104" s="41"/>
      <c r="BA104" s="41"/>
      <c r="BB104" s="41"/>
      <c r="BC104" s="41"/>
      <c r="BD104" s="41"/>
      <c r="BE104" s="41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9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9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9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9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9"/>
      <c r="GJ104" s="8"/>
      <c r="GK104" s="8"/>
    </row>
    <row r="105" spans="1:193" s="2" customFormat="1" ht="17.100000000000001" customHeight="1">
      <c r="A105" s="13" t="s">
        <v>90</v>
      </c>
      <c r="B105" s="24">
        <v>872.3</v>
      </c>
      <c r="C105" s="24">
        <v>490.55437999999998</v>
      </c>
      <c r="D105" s="4">
        <f t="shared" si="28"/>
        <v>0.56236888685085407</v>
      </c>
      <c r="E105" s="10">
        <v>15</v>
      </c>
      <c r="F105" s="5">
        <f t="shared" si="62"/>
        <v>1</v>
      </c>
      <c r="G105" s="5">
        <v>10</v>
      </c>
      <c r="H105" s="5"/>
      <c r="I105" s="5"/>
      <c r="J105" s="4">
        <f t="shared" si="63"/>
        <v>1.2003032512027991</v>
      </c>
      <c r="K105" s="5">
        <v>10</v>
      </c>
      <c r="L105" s="5"/>
      <c r="M105" s="5"/>
      <c r="N105" s="4">
        <f t="shared" si="64"/>
        <v>1.0222028733130171</v>
      </c>
      <c r="O105" s="5">
        <v>15</v>
      </c>
      <c r="P105" s="5"/>
      <c r="Q105" s="5"/>
      <c r="R105" s="4">
        <f t="shared" si="65"/>
        <v>1.1733305170665767</v>
      </c>
      <c r="S105" s="5">
        <v>10</v>
      </c>
      <c r="T105" s="5"/>
      <c r="U105" s="5"/>
      <c r="V105" s="4">
        <f t="shared" si="66"/>
        <v>0.87805207969241528</v>
      </c>
      <c r="W105" s="5">
        <v>10</v>
      </c>
      <c r="X105" s="5" t="s">
        <v>400</v>
      </c>
      <c r="Y105" s="5" t="s">
        <v>400</v>
      </c>
      <c r="Z105" s="5" t="s">
        <v>400</v>
      </c>
      <c r="AA105" s="5"/>
      <c r="AB105" s="31">
        <f t="shared" si="40"/>
        <v>0.94693478402965703</v>
      </c>
      <c r="AC105" s="32">
        <v>1359</v>
      </c>
      <c r="AD105" s="24">
        <f t="shared" si="29"/>
        <v>1111.909090909091</v>
      </c>
      <c r="AE105" s="24">
        <f t="shared" si="30"/>
        <v>1052.9000000000001</v>
      </c>
      <c r="AF105" s="24">
        <f t="shared" si="31"/>
        <v>-59.009090909090901</v>
      </c>
      <c r="AG105" s="24">
        <v>110</v>
      </c>
      <c r="AH105" s="24">
        <v>54.6</v>
      </c>
      <c r="AI105" s="24">
        <v>101.1</v>
      </c>
      <c r="AJ105" s="24">
        <v>139.30000000000001</v>
      </c>
      <c r="AK105" s="24">
        <v>76.7</v>
      </c>
      <c r="AL105" s="24">
        <v>122.4</v>
      </c>
      <c r="AM105" s="24">
        <v>199</v>
      </c>
      <c r="AN105" s="24">
        <v>86.1</v>
      </c>
      <c r="AO105" s="24"/>
      <c r="AP105" s="24">
        <f t="shared" si="32"/>
        <v>163.69999999999999</v>
      </c>
      <c r="AQ105" s="46"/>
      <c r="AR105" s="24">
        <f t="shared" si="33"/>
        <v>163.69999999999999</v>
      </c>
      <c r="AS105" s="24"/>
      <c r="AT105" s="24">
        <f t="shared" si="34"/>
        <v>163.69999999999999</v>
      </c>
      <c r="AU105" s="24">
        <v>77.8</v>
      </c>
      <c r="AV105" s="24">
        <f t="shared" si="41"/>
        <v>85.9</v>
      </c>
      <c r="AW105" s="41"/>
      <c r="AX105" s="41"/>
      <c r="AY105" s="41"/>
      <c r="AZ105" s="41"/>
      <c r="BA105" s="41"/>
      <c r="BB105" s="41"/>
      <c r="BC105" s="41"/>
      <c r="BD105" s="41"/>
      <c r="BE105" s="41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9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9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9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9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9"/>
      <c r="GJ105" s="8"/>
      <c r="GK105" s="8"/>
    </row>
    <row r="106" spans="1:193" s="2" customFormat="1" ht="17.100000000000001" customHeight="1">
      <c r="A106" s="13" t="s">
        <v>91</v>
      </c>
      <c r="B106" s="24">
        <v>816.8</v>
      </c>
      <c r="C106" s="24">
        <v>525.94790999999987</v>
      </c>
      <c r="D106" s="4">
        <f t="shared" si="28"/>
        <v>0.64391272037218406</v>
      </c>
      <c r="E106" s="10">
        <v>15</v>
      </c>
      <c r="F106" s="5">
        <f t="shared" si="62"/>
        <v>1</v>
      </c>
      <c r="G106" s="5">
        <v>10</v>
      </c>
      <c r="H106" s="5"/>
      <c r="I106" s="5"/>
      <c r="J106" s="4">
        <f t="shared" si="63"/>
        <v>1.2003032512027991</v>
      </c>
      <c r="K106" s="5">
        <v>10</v>
      </c>
      <c r="L106" s="5"/>
      <c r="M106" s="5"/>
      <c r="N106" s="4">
        <f t="shared" si="64"/>
        <v>1.0222028733130171</v>
      </c>
      <c r="O106" s="5">
        <v>15</v>
      </c>
      <c r="P106" s="5"/>
      <c r="Q106" s="5"/>
      <c r="R106" s="4">
        <f t="shared" si="65"/>
        <v>1.1733305170665767</v>
      </c>
      <c r="S106" s="5">
        <v>10</v>
      </c>
      <c r="T106" s="5"/>
      <c r="U106" s="5"/>
      <c r="V106" s="4">
        <f t="shared" si="66"/>
        <v>0.87805207969241528</v>
      </c>
      <c r="W106" s="5">
        <v>10</v>
      </c>
      <c r="X106" s="5" t="s">
        <v>400</v>
      </c>
      <c r="Y106" s="5" t="s">
        <v>400</v>
      </c>
      <c r="Z106" s="5" t="s">
        <v>400</v>
      </c>
      <c r="AA106" s="5"/>
      <c r="AB106" s="31">
        <f t="shared" si="40"/>
        <v>0.96440846264137048</v>
      </c>
      <c r="AC106" s="32">
        <v>876</v>
      </c>
      <c r="AD106" s="24">
        <f t="shared" si="29"/>
        <v>716.72727272727275</v>
      </c>
      <c r="AE106" s="24">
        <f t="shared" si="30"/>
        <v>691.2</v>
      </c>
      <c r="AF106" s="24">
        <f t="shared" si="31"/>
        <v>-25.527272727272702</v>
      </c>
      <c r="AG106" s="24">
        <v>23.6</v>
      </c>
      <c r="AH106" s="24">
        <v>50.6</v>
      </c>
      <c r="AI106" s="24">
        <v>68.5</v>
      </c>
      <c r="AJ106" s="24">
        <v>94</v>
      </c>
      <c r="AK106" s="24">
        <v>94</v>
      </c>
      <c r="AL106" s="24">
        <v>89.8</v>
      </c>
      <c r="AM106" s="24">
        <v>117.3</v>
      </c>
      <c r="AN106" s="24">
        <v>77.2</v>
      </c>
      <c r="AO106" s="24"/>
      <c r="AP106" s="24">
        <f t="shared" si="32"/>
        <v>76.2</v>
      </c>
      <c r="AQ106" s="46"/>
      <c r="AR106" s="24">
        <f t="shared" si="33"/>
        <v>76.2</v>
      </c>
      <c r="AS106" s="24"/>
      <c r="AT106" s="24">
        <f t="shared" si="34"/>
        <v>76.2</v>
      </c>
      <c r="AU106" s="24">
        <v>33.4</v>
      </c>
      <c r="AV106" s="24">
        <f t="shared" si="41"/>
        <v>42.8</v>
      </c>
      <c r="AW106" s="41"/>
      <c r="AX106" s="41"/>
      <c r="BB106" s="1"/>
      <c r="BC106" s="1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9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9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9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9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  <c r="FY106" s="8"/>
      <c r="FZ106" s="8"/>
      <c r="GA106" s="8"/>
      <c r="GB106" s="8"/>
      <c r="GC106" s="8"/>
      <c r="GD106" s="8"/>
      <c r="GE106" s="8"/>
      <c r="GF106" s="8"/>
      <c r="GG106" s="8"/>
      <c r="GH106" s="8"/>
      <c r="GI106" s="9"/>
      <c r="GJ106" s="8"/>
      <c r="GK106" s="8"/>
    </row>
    <row r="107" spans="1:193" s="2" customFormat="1" ht="17.100000000000001" customHeight="1">
      <c r="A107" s="13" t="s">
        <v>92</v>
      </c>
      <c r="B107" s="24">
        <v>723.7</v>
      </c>
      <c r="C107" s="24">
        <v>690.01872000000014</v>
      </c>
      <c r="D107" s="4">
        <f t="shared" si="28"/>
        <v>0.95345961033577464</v>
      </c>
      <c r="E107" s="10">
        <v>15</v>
      </c>
      <c r="F107" s="5">
        <f t="shared" si="62"/>
        <v>1</v>
      </c>
      <c r="G107" s="5">
        <v>10</v>
      </c>
      <c r="H107" s="5"/>
      <c r="I107" s="5"/>
      <c r="J107" s="4">
        <f t="shared" si="63"/>
        <v>1.2003032512027991</v>
      </c>
      <c r="K107" s="5">
        <v>10</v>
      </c>
      <c r="L107" s="5"/>
      <c r="M107" s="5"/>
      <c r="N107" s="4">
        <f t="shared" si="64"/>
        <v>1.0222028733130171</v>
      </c>
      <c r="O107" s="5">
        <v>15</v>
      </c>
      <c r="P107" s="5"/>
      <c r="Q107" s="5"/>
      <c r="R107" s="4">
        <f t="shared" si="65"/>
        <v>1.1733305170665767</v>
      </c>
      <c r="S107" s="5">
        <v>10</v>
      </c>
      <c r="T107" s="5"/>
      <c r="U107" s="5"/>
      <c r="V107" s="4">
        <f t="shared" si="66"/>
        <v>0.87805207969241528</v>
      </c>
      <c r="W107" s="5">
        <v>10</v>
      </c>
      <c r="X107" s="5" t="s">
        <v>400</v>
      </c>
      <c r="Y107" s="5" t="s">
        <v>400</v>
      </c>
      <c r="Z107" s="5" t="s">
        <v>400</v>
      </c>
      <c r="AA107" s="5"/>
      <c r="AB107" s="31">
        <f t="shared" si="40"/>
        <v>1.0307399390621399</v>
      </c>
      <c r="AC107" s="32">
        <v>1298</v>
      </c>
      <c r="AD107" s="24">
        <f t="shared" si="29"/>
        <v>1062</v>
      </c>
      <c r="AE107" s="24">
        <f t="shared" si="30"/>
        <v>1094.5999999999999</v>
      </c>
      <c r="AF107" s="24">
        <f t="shared" si="31"/>
        <v>32.599999999999909</v>
      </c>
      <c r="AG107" s="24">
        <v>141.80000000000001</v>
      </c>
      <c r="AH107" s="24">
        <v>122</v>
      </c>
      <c r="AI107" s="24">
        <v>59.6</v>
      </c>
      <c r="AJ107" s="24">
        <v>79.8</v>
      </c>
      <c r="AK107" s="24">
        <v>115</v>
      </c>
      <c r="AL107" s="24">
        <v>94.5</v>
      </c>
      <c r="AM107" s="24">
        <v>166.4</v>
      </c>
      <c r="AN107" s="24">
        <v>139.19999999999999</v>
      </c>
      <c r="AO107" s="24">
        <v>46.4</v>
      </c>
      <c r="AP107" s="24">
        <f t="shared" si="32"/>
        <v>129.9</v>
      </c>
      <c r="AQ107" s="46"/>
      <c r="AR107" s="24">
        <f t="shared" si="33"/>
        <v>129.9</v>
      </c>
      <c r="AS107" s="24"/>
      <c r="AT107" s="24">
        <f t="shared" si="34"/>
        <v>129.9</v>
      </c>
      <c r="AU107" s="24">
        <v>136.9</v>
      </c>
      <c r="AV107" s="24">
        <f t="shared" si="41"/>
        <v>-7</v>
      </c>
      <c r="AW107" s="41"/>
      <c r="AX107" s="41"/>
      <c r="BB107" s="1"/>
      <c r="BC107" s="1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9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9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9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9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/>
      <c r="FY107" s="8"/>
      <c r="FZ107" s="8"/>
      <c r="GA107" s="8"/>
      <c r="GB107" s="8"/>
      <c r="GC107" s="8"/>
      <c r="GD107" s="8"/>
      <c r="GE107" s="8"/>
      <c r="GF107" s="8"/>
      <c r="GG107" s="8"/>
      <c r="GH107" s="8"/>
      <c r="GI107" s="9"/>
      <c r="GJ107" s="8"/>
      <c r="GK107" s="8"/>
    </row>
    <row r="108" spans="1:193" s="2" customFormat="1" ht="17.100000000000001" customHeight="1">
      <c r="A108" s="13" t="s">
        <v>93</v>
      </c>
      <c r="B108" s="24">
        <v>2178.5</v>
      </c>
      <c r="C108" s="24">
        <v>985.92537999999979</v>
      </c>
      <c r="D108" s="4">
        <f t="shared" si="28"/>
        <v>0.45257075051641027</v>
      </c>
      <c r="E108" s="10">
        <v>15</v>
      </c>
      <c r="F108" s="5">
        <f t="shared" si="62"/>
        <v>1</v>
      </c>
      <c r="G108" s="5">
        <v>10</v>
      </c>
      <c r="H108" s="5"/>
      <c r="I108" s="5"/>
      <c r="J108" s="4">
        <f t="shared" si="63"/>
        <v>1.2003032512027991</v>
      </c>
      <c r="K108" s="5">
        <v>10</v>
      </c>
      <c r="L108" s="5"/>
      <c r="M108" s="5"/>
      <c r="N108" s="4">
        <f t="shared" si="64"/>
        <v>1.0222028733130171</v>
      </c>
      <c r="O108" s="5">
        <v>15</v>
      </c>
      <c r="P108" s="5"/>
      <c r="Q108" s="5"/>
      <c r="R108" s="4">
        <f t="shared" si="65"/>
        <v>1.1733305170665767</v>
      </c>
      <c r="S108" s="5">
        <v>10</v>
      </c>
      <c r="T108" s="5"/>
      <c r="U108" s="5"/>
      <c r="V108" s="4">
        <f t="shared" si="66"/>
        <v>0.87805207969241528</v>
      </c>
      <c r="W108" s="5">
        <v>10</v>
      </c>
      <c r="X108" s="5" t="s">
        <v>400</v>
      </c>
      <c r="Y108" s="5" t="s">
        <v>400</v>
      </c>
      <c r="Z108" s="5" t="s">
        <v>400</v>
      </c>
      <c r="AA108" s="5"/>
      <c r="AB108" s="31">
        <f t="shared" si="40"/>
        <v>0.92340661195799034</v>
      </c>
      <c r="AC108" s="32">
        <v>1563</v>
      </c>
      <c r="AD108" s="24">
        <f t="shared" si="29"/>
        <v>1278.8181818181818</v>
      </c>
      <c r="AE108" s="24">
        <f t="shared" si="30"/>
        <v>1180.9000000000001</v>
      </c>
      <c r="AF108" s="24">
        <f t="shared" si="31"/>
        <v>-97.918181818181665</v>
      </c>
      <c r="AG108" s="24">
        <v>155.1</v>
      </c>
      <c r="AH108" s="24">
        <v>34.299999999999997</v>
      </c>
      <c r="AI108" s="24">
        <v>146.4</v>
      </c>
      <c r="AJ108" s="24">
        <v>73.400000000000006</v>
      </c>
      <c r="AK108" s="24">
        <v>94.8</v>
      </c>
      <c r="AL108" s="24">
        <v>112.7</v>
      </c>
      <c r="AM108" s="24">
        <v>208.9</v>
      </c>
      <c r="AN108" s="24">
        <v>167.7</v>
      </c>
      <c r="AO108" s="24"/>
      <c r="AP108" s="24">
        <f t="shared" si="32"/>
        <v>187.6</v>
      </c>
      <c r="AQ108" s="46"/>
      <c r="AR108" s="24">
        <f t="shared" si="33"/>
        <v>187.6</v>
      </c>
      <c r="AS108" s="24"/>
      <c r="AT108" s="24">
        <f t="shared" si="34"/>
        <v>187.6</v>
      </c>
      <c r="AU108" s="24">
        <v>58.7</v>
      </c>
      <c r="AV108" s="24">
        <f t="shared" si="41"/>
        <v>128.9</v>
      </c>
      <c r="AW108" s="41"/>
      <c r="AX108" s="41"/>
      <c r="BC108" s="1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9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9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9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9"/>
      <c r="FH108" s="8"/>
      <c r="FI108" s="8"/>
      <c r="FJ108" s="8"/>
      <c r="FK108" s="8"/>
      <c r="FL108" s="8"/>
      <c r="FM108" s="8"/>
      <c r="FN108" s="8"/>
      <c r="FO108" s="8"/>
      <c r="FP108" s="8"/>
      <c r="FQ108" s="8"/>
      <c r="FR108" s="8"/>
      <c r="FS108" s="8"/>
      <c r="FT108" s="8"/>
      <c r="FU108" s="8"/>
      <c r="FV108" s="8"/>
      <c r="FW108" s="8"/>
      <c r="FX108" s="8"/>
      <c r="FY108" s="8"/>
      <c r="FZ108" s="8"/>
      <c r="GA108" s="8"/>
      <c r="GB108" s="8"/>
      <c r="GC108" s="8"/>
      <c r="GD108" s="8"/>
      <c r="GE108" s="8"/>
      <c r="GF108" s="8"/>
      <c r="GG108" s="8"/>
      <c r="GH108" s="8"/>
      <c r="GI108" s="9"/>
      <c r="GJ108" s="8"/>
      <c r="GK108" s="8"/>
    </row>
    <row r="109" spans="1:193" s="2" customFormat="1" ht="17.100000000000001" customHeight="1">
      <c r="A109" s="13" t="s">
        <v>94</v>
      </c>
      <c r="B109" s="24">
        <v>2335.4</v>
      </c>
      <c r="C109" s="24">
        <v>1749.57511</v>
      </c>
      <c r="D109" s="4">
        <f t="shared" si="28"/>
        <v>0.74915436756016096</v>
      </c>
      <c r="E109" s="10">
        <v>15</v>
      </c>
      <c r="F109" s="5">
        <f t="shared" si="62"/>
        <v>1</v>
      </c>
      <c r="G109" s="5">
        <v>10</v>
      </c>
      <c r="H109" s="5"/>
      <c r="I109" s="5"/>
      <c r="J109" s="4">
        <f t="shared" si="63"/>
        <v>1.2003032512027991</v>
      </c>
      <c r="K109" s="5">
        <v>10</v>
      </c>
      <c r="L109" s="5"/>
      <c r="M109" s="5"/>
      <c r="N109" s="4">
        <f t="shared" si="64"/>
        <v>1.0222028733130171</v>
      </c>
      <c r="O109" s="5">
        <v>15</v>
      </c>
      <c r="P109" s="5"/>
      <c r="Q109" s="5"/>
      <c r="R109" s="4">
        <f t="shared" si="65"/>
        <v>1.1733305170665767</v>
      </c>
      <c r="S109" s="5">
        <v>10</v>
      </c>
      <c r="T109" s="5"/>
      <c r="U109" s="5"/>
      <c r="V109" s="4">
        <f t="shared" si="66"/>
        <v>0.87805207969241528</v>
      </c>
      <c r="W109" s="5">
        <v>10</v>
      </c>
      <c r="X109" s="5" t="s">
        <v>400</v>
      </c>
      <c r="Y109" s="5" t="s">
        <v>400</v>
      </c>
      <c r="Z109" s="5" t="s">
        <v>400</v>
      </c>
      <c r="AA109" s="5"/>
      <c r="AB109" s="31">
        <f t="shared" si="40"/>
        <v>0.98696024418165129</v>
      </c>
      <c r="AC109" s="32">
        <v>1019</v>
      </c>
      <c r="AD109" s="24">
        <f t="shared" si="29"/>
        <v>833.72727272727275</v>
      </c>
      <c r="AE109" s="24">
        <f t="shared" si="30"/>
        <v>822.9</v>
      </c>
      <c r="AF109" s="24">
        <f t="shared" si="31"/>
        <v>-10.827272727272771</v>
      </c>
      <c r="AG109" s="24">
        <v>98.3</v>
      </c>
      <c r="AH109" s="24">
        <v>66.2</v>
      </c>
      <c r="AI109" s="24">
        <v>104.4</v>
      </c>
      <c r="AJ109" s="24">
        <v>59.8</v>
      </c>
      <c r="AK109" s="24">
        <v>108.4</v>
      </c>
      <c r="AL109" s="24">
        <v>99.8</v>
      </c>
      <c r="AM109" s="24">
        <v>97.7</v>
      </c>
      <c r="AN109" s="24">
        <v>80.900000000000006</v>
      </c>
      <c r="AO109" s="24"/>
      <c r="AP109" s="24">
        <f t="shared" si="32"/>
        <v>107.4</v>
      </c>
      <c r="AQ109" s="46"/>
      <c r="AR109" s="24">
        <f t="shared" si="33"/>
        <v>107.4</v>
      </c>
      <c r="AS109" s="24"/>
      <c r="AT109" s="24">
        <f t="shared" si="34"/>
        <v>107.4</v>
      </c>
      <c r="AU109" s="24">
        <v>76.3</v>
      </c>
      <c r="AV109" s="24">
        <f t="shared" si="41"/>
        <v>31.1</v>
      </c>
      <c r="AW109" s="41"/>
      <c r="AX109" s="41"/>
      <c r="AY109" s="41"/>
      <c r="AZ109" s="1"/>
      <c r="BA109" s="1"/>
      <c r="BB109" s="1"/>
      <c r="BC109" s="1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9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9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9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9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8"/>
      <c r="FU109" s="8"/>
      <c r="FV109" s="8"/>
      <c r="FW109" s="8"/>
      <c r="FX109" s="8"/>
      <c r="FY109" s="8"/>
      <c r="FZ109" s="8"/>
      <c r="GA109" s="8"/>
      <c r="GB109" s="8"/>
      <c r="GC109" s="8"/>
      <c r="GD109" s="8"/>
      <c r="GE109" s="8"/>
      <c r="GF109" s="8"/>
      <c r="GG109" s="8"/>
      <c r="GH109" s="8"/>
      <c r="GI109" s="9"/>
      <c r="GJ109" s="8"/>
      <c r="GK109" s="8"/>
    </row>
    <row r="110" spans="1:193" s="2" customFormat="1" ht="17.100000000000001" customHeight="1">
      <c r="A110" s="13" t="s">
        <v>95</v>
      </c>
      <c r="B110" s="24">
        <v>831.1</v>
      </c>
      <c r="C110" s="24">
        <v>575.24564000000009</v>
      </c>
      <c r="D110" s="4">
        <f t="shared" si="28"/>
        <v>0.69214972927445562</v>
      </c>
      <c r="E110" s="10">
        <v>15</v>
      </c>
      <c r="F110" s="5">
        <f t="shared" si="62"/>
        <v>1</v>
      </c>
      <c r="G110" s="5">
        <v>10</v>
      </c>
      <c r="H110" s="5"/>
      <c r="I110" s="5"/>
      <c r="J110" s="4">
        <f t="shared" si="63"/>
        <v>1.2003032512027991</v>
      </c>
      <c r="K110" s="5">
        <v>10</v>
      </c>
      <c r="L110" s="5"/>
      <c r="M110" s="5"/>
      <c r="N110" s="4">
        <f t="shared" si="64"/>
        <v>1.0222028733130171</v>
      </c>
      <c r="O110" s="5">
        <v>15</v>
      </c>
      <c r="P110" s="5"/>
      <c r="Q110" s="5"/>
      <c r="R110" s="4">
        <f t="shared" si="65"/>
        <v>1.1733305170665767</v>
      </c>
      <c r="S110" s="5">
        <v>10</v>
      </c>
      <c r="T110" s="5"/>
      <c r="U110" s="5"/>
      <c r="V110" s="4">
        <f t="shared" si="66"/>
        <v>0.87805207969241528</v>
      </c>
      <c r="W110" s="5">
        <v>10</v>
      </c>
      <c r="X110" s="5" t="s">
        <v>400</v>
      </c>
      <c r="Y110" s="5" t="s">
        <v>400</v>
      </c>
      <c r="Z110" s="5" t="s">
        <v>400</v>
      </c>
      <c r="AA110" s="5"/>
      <c r="AB110" s="31">
        <f t="shared" si="40"/>
        <v>0.97474496454900017</v>
      </c>
      <c r="AC110" s="32">
        <v>1508</v>
      </c>
      <c r="AD110" s="24">
        <f t="shared" si="29"/>
        <v>1233.8181818181818</v>
      </c>
      <c r="AE110" s="24">
        <f t="shared" si="30"/>
        <v>1202.7</v>
      </c>
      <c r="AF110" s="24">
        <f t="shared" si="31"/>
        <v>-31.118181818181711</v>
      </c>
      <c r="AG110" s="24">
        <v>40.6</v>
      </c>
      <c r="AH110" s="24">
        <v>44.3</v>
      </c>
      <c r="AI110" s="24">
        <v>367</v>
      </c>
      <c r="AJ110" s="24">
        <v>157.69999999999999</v>
      </c>
      <c r="AK110" s="24">
        <v>161.80000000000001</v>
      </c>
      <c r="AL110" s="24">
        <v>170.4</v>
      </c>
      <c r="AM110" s="24">
        <v>26.8</v>
      </c>
      <c r="AN110" s="24">
        <v>96.6</v>
      </c>
      <c r="AO110" s="24"/>
      <c r="AP110" s="24">
        <f t="shared" si="32"/>
        <v>137.5</v>
      </c>
      <c r="AQ110" s="46"/>
      <c r="AR110" s="24">
        <f t="shared" si="33"/>
        <v>137.5</v>
      </c>
      <c r="AS110" s="24"/>
      <c r="AT110" s="24">
        <f t="shared" si="34"/>
        <v>137.5</v>
      </c>
      <c r="AU110" s="24">
        <v>76.400000000000006</v>
      </c>
      <c r="AV110" s="24">
        <f t="shared" si="41"/>
        <v>61.1</v>
      </c>
      <c r="AW110" s="41"/>
      <c r="AX110" s="41"/>
      <c r="AY110" s="41"/>
      <c r="AZ110" s="1"/>
      <c r="BA110" s="1"/>
      <c r="BB110" s="1"/>
      <c r="BC110" s="1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9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9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9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9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8"/>
      <c r="GC110" s="8"/>
      <c r="GD110" s="8"/>
      <c r="GE110" s="8"/>
      <c r="GF110" s="8"/>
      <c r="GG110" s="8"/>
      <c r="GH110" s="8"/>
      <c r="GI110" s="9"/>
      <c r="GJ110" s="8"/>
      <c r="GK110" s="8"/>
    </row>
    <row r="111" spans="1:193" s="2" customFormat="1" ht="17.100000000000001" customHeight="1">
      <c r="A111" s="33" t="s">
        <v>96</v>
      </c>
      <c r="B111" s="24">
        <v>1513.3</v>
      </c>
      <c r="C111" s="24">
        <v>1115.2870299999997</v>
      </c>
      <c r="D111" s="4">
        <f t="shared" si="28"/>
        <v>0.73699004163087278</v>
      </c>
      <c r="E111" s="10">
        <v>15</v>
      </c>
      <c r="F111" s="5">
        <f t="shared" si="62"/>
        <v>1</v>
      </c>
      <c r="G111" s="5">
        <v>10</v>
      </c>
      <c r="H111" s="5"/>
      <c r="I111" s="5"/>
      <c r="J111" s="4">
        <f t="shared" si="63"/>
        <v>1.2003032512027991</v>
      </c>
      <c r="K111" s="5">
        <v>10</v>
      </c>
      <c r="L111" s="5"/>
      <c r="M111" s="5"/>
      <c r="N111" s="4">
        <f t="shared" si="64"/>
        <v>1.0222028733130171</v>
      </c>
      <c r="O111" s="5">
        <v>15</v>
      </c>
      <c r="P111" s="5"/>
      <c r="Q111" s="5"/>
      <c r="R111" s="4">
        <f t="shared" si="65"/>
        <v>1.1733305170665767</v>
      </c>
      <c r="S111" s="5">
        <v>10</v>
      </c>
      <c r="T111" s="5"/>
      <c r="U111" s="5"/>
      <c r="V111" s="4">
        <f t="shared" si="66"/>
        <v>0.87805207969241528</v>
      </c>
      <c r="W111" s="5">
        <v>10</v>
      </c>
      <c r="X111" s="5" t="s">
        <v>400</v>
      </c>
      <c r="Y111" s="5" t="s">
        <v>400</v>
      </c>
      <c r="Z111" s="5" t="s">
        <v>400</v>
      </c>
      <c r="AA111" s="5"/>
      <c r="AB111" s="31">
        <f t="shared" si="40"/>
        <v>0.98435360291108953</v>
      </c>
      <c r="AC111" s="32">
        <v>725</v>
      </c>
      <c r="AD111" s="24">
        <f t="shared" si="29"/>
        <v>593.18181818181813</v>
      </c>
      <c r="AE111" s="24">
        <f t="shared" si="30"/>
        <v>583.9</v>
      </c>
      <c r="AF111" s="24">
        <f t="shared" si="31"/>
        <v>-9.2818181818181529</v>
      </c>
      <c r="AG111" s="24">
        <v>43.2</v>
      </c>
      <c r="AH111" s="24">
        <v>61.7</v>
      </c>
      <c r="AI111" s="24">
        <v>33.9</v>
      </c>
      <c r="AJ111" s="24">
        <v>76.2</v>
      </c>
      <c r="AK111" s="24">
        <v>77.8</v>
      </c>
      <c r="AL111" s="24">
        <v>91</v>
      </c>
      <c r="AM111" s="24">
        <v>41.7</v>
      </c>
      <c r="AN111" s="24">
        <v>54.5</v>
      </c>
      <c r="AO111" s="24"/>
      <c r="AP111" s="24">
        <f t="shared" si="32"/>
        <v>103.9</v>
      </c>
      <c r="AQ111" s="46"/>
      <c r="AR111" s="24">
        <f t="shared" si="33"/>
        <v>103.9</v>
      </c>
      <c r="AS111" s="24"/>
      <c r="AT111" s="24">
        <f t="shared" si="34"/>
        <v>103.9</v>
      </c>
      <c r="AU111" s="24">
        <v>80.3</v>
      </c>
      <c r="AV111" s="24">
        <f t="shared" si="41"/>
        <v>23.6</v>
      </c>
      <c r="AW111" s="41"/>
      <c r="AX111" s="41"/>
      <c r="AY111" s="41"/>
      <c r="AZ111" s="1"/>
      <c r="BA111" s="1"/>
      <c r="BB111" s="1"/>
      <c r="BC111" s="1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9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9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9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9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  <c r="FY111" s="8"/>
      <c r="FZ111" s="8"/>
      <c r="GA111" s="8"/>
      <c r="GB111" s="8"/>
      <c r="GC111" s="8"/>
      <c r="GD111" s="8"/>
      <c r="GE111" s="8"/>
      <c r="GF111" s="8"/>
      <c r="GG111" s="8"/>
      <c r="GH111" s="8"/>
      <c r="GI111" s="9"/>
      <c r="GJ111" s="8"/>
      <c r="GK111" s="8"/>
    </row>
    <row r="112" spans="1:193" s="2" customFormat="1" ht="17.100000000000001" customHeight="1">
      <c r="A112" s="13" t="s">
        <v>97</v>
      </c>
      <c r="B112" s="24">
        <v>560.79999999999995</v>
      </c>
      <c r="C112" s="24">
        <v>710.03712000000007</v>
      </c>
      <c r="D112" s="4">
        <f t="shared" si="28"/>
        <v>1.2066114693295291</v>
      </c>
      <c r="E112" s="10">
        <v>15</v>
      </c>
      <c r="F112" s="5">
        <f t="shared" si="62"/>
        <v>1</v>
      </c>
      <c r="G112" s="5">
        <v>10</v>
      </c>
      <c r="H112" s="5"/>
      <c r="I112" s="5"/>
      <c r="J112" s="4">
        <f t="shared" si="63"/>
        <v>1.2003032512027991</v>
      </c>
      <c r="K112" s="5">
        <v>10</v>
      </c>
      <c r="L112" s="5"/>
      <c r="M112" s="5"/>
      <c r="N112" s="4">
        <f t="shared" si="64"/>
        <v>1.0222028733130171</v>
      </c>
      <c r="O112" s="5">
        <v>15</v>
      </c>
      <c r="P112" s="5"/>
      <c r="Q112" s="5"/>
      <c r="R112" s="4">
        <f t="shared" si="65"/>
        <v>1.1733305170665767</v>
      </c>
      <c r="S112" s="5">
        <v>10</v>
      </c>
      <c r="T112" s="5"/>
      <c r="U112" s="5"/>
      <c r="V112" s="4">
        <f t="shared" si="66"/>
        <v>0.87805207969241528</v>
      </c>
      <c r="W112" s="5">
        <v>10</v>
      </c>
      <c r="X112" s="5" t="s">
        <v>400</v>
      </c>
      <c r="Y112" s="5" t="s">
        <v>400</v>
      </c>
      <c r="Z112" s="5" t="s">
        <v>400</v>
      </c>
      <c r="AA112" s="5"/>
      <c r="AB112" s="31">
        <f t="shared" si="40"/>
        <v>1.0849867659893728</v>
      </c>
      <c r="AC112" s="32">
        <v>976</v>
      </c>
      <c r="AD112" s="24">
        <f t="shared" si="29"/>
        <v>798.54545454545462</v>
      </c>
      <c r="AE112" s="24">
        <f t="shared" si="30"/>
        <v>866.4</v>
      </c>
      <c r="AF112" s="24">
        <f t="shared" si="31"/>
        <v>67.854545454545359</v>
      </c>
      <c r="AG112" s="24">
        <v>91.7</v>
      </c>
      <c r="AH112" s="24">
        <v>110.6</v>
      </c>
      <c r="AI112" s="24">
        <v>96.8</v>
      </c>
      <c r="AJ112" s="24">
        <v>74.400000000000006</v>
      </c>
      <c r="AK112" s="24">
        <v>101.2</v>
      </c>
      <c r="AL112" s="24">
        <v>127.5</v>
      </c>
      <c r="AM112" s="24">
        <v>72.400000000000006</v>
      </c>
      <c r="AN112" s="24">
        <v>104.7</v>
      </c>
      <c r="AO112" s="24"/>
      <c r="AP112" s="24">
        <f t="shared" si="32"/>
        <v>87.1</v>
      </c>
      <c r="AQ112" s="46"/>
      <c r="AR112" s="24">
        <f t="shared" si="33"/>
        <v>87.1</v>
      </c>
      <c r="AS112" s="24"/>
      <c r="AT112" s="24">
        <f t="shared" si="34"/>
        <v>87.1</v>
      </c>
      <c r="AU112" s="24">
        <v>135.69999999999999</v>
      </c>
      <c r="AV112" s="24">
        <f t="shared" si="41"/>
        <v>-48.6</v>
      </c>
      <c r="AW112" s="41"/>
      <c r="AX112" s="41"/>
      <c r="AY112" s="41"/>
      <c r="AZ112" s="1"/>
      <c r="BA112" s="1"/>
      <c r="BB112" s="1"/>
      <c r="BC112" s="1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9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9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9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9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/>
      <c r="FY112" s="8"/>
      <c r="FZ112" s="8"/>
      <c r="GA112" s="8"/>
      <c r="GB112" s="8"/>
      <c r="GC112" s="8"/>
      <c r="GD112" s="8"/>
      <c r="GE112" s="8"/>
      <c r="GF112" s="8"/>
      <c r="GG112" s="8"/>
      <c r="GH112" s="8"/>
      <c r="GI112" s="9"/>
      <c r="GJ112" s="8"/>
      <c r="GK112" s="8"/>
    </row>
    <row r="113" spans="1:193" s="2" customFormat="1" ht="17.100000000000001" customHeight="1">
      <c r="A113" s="13" t="s">
        <v>98</v>
      </c>
      <c r="B113" s="24">
        <v>432.5</v>
      </c>
      <c r="C113" s="24">
        <v>538.37162999999998</v>
      </c>
      <c r="D113" s="4">
        <f t="shared" si="28"/>
        <v>1.2044789895953756</v>
      </c>
      <c r="E113" s="10">
        <v>15</v>
      </c>
      <c r="F113" s="5">
        <f t="shared" si="62"/>
        <v>1</v>
      </c>
      <c r="G113" s="5">
        <v>10</v>
      </c>
      <c r="H113" s="5"/>
      <c r="I113" s="5"/>
      <c r="J113" s="4">
        <f t="shared" si="63"/>
        <v>1.2003032512027991</v>
      </c>
      <c r="K113" s="5">
        <v>10</v>
      </c>
      <c r="L113" s="5"/>
      <c r="M113" s="5"/>
      <c r="N113" s="4">
        <f t="shared" si="64"/>
        <v>1.0222028733130171</v>
      </c>
      <c r="O113" s="5">
        <v>15</v>
      </c>
      <c r="P113" s="5"/>
      <c r="Q113" s="5"/>
      <c r="R113" s="4">
        <f t="shared" si="65"/>
        <v>1.1733305170665767</v>
      </c>
      <c r="S113" s="5">
        <v>10</v>
      </c>
      <c r="T113" s="5"/>
      <c r="U113" s="5"/>
      <c r="V113" s="4">
        <f t="shared" si="66"/>
        <v>0.87805207969241528</v>
      </c>
      <c r="W113" s="5">
        <v>10</v>
      </c>
      <c r="X113" s="5" t="s">
        <v>400</v>
      </c>
      <c r="Y113" s="5" t="s">
        <v>400</v>
      </c>
      <c r="Z113" s="5" t="s">
        <v>400</v>
      </c>
      <c r="AA113" s="5"/>
      <c r="AB113" s="31">
        <f t="shared" si="40"/>
        <v>1.08452980604634</v>
      </c>
      <c r="AC113" s="32">
        <v>740</v>
      </c>
      <c r="AD113" s="24">
        <f t="shared" si="29"/>
        <v>605.45454545454538</v>
      </c>
      <c r="AE113" s="24">
        <f t="shared" si="30"/>
        <v>656.6</v>
      </c>
      <c r="AF113" s="24">
        <f t="shared" si="31"/>
        <v>51.145454545454641</v>
      </c>
      <c r="AG113" s="24">
        <v>47.2</v>
      </c>
      <c r="AH113" s="24">
        <v>67.900000000000006</v>
      </c>
      <c r="AI113" s="24">
        <v>28.4</v>
      </c>
      <c r="AJ113" s="24">
        <v>72.2</v>
      </c>
      <c r="AK113" s="24">
        <v>72.3</v>
      </c>
      <c r="AL113" s="24">
        <v>119</v>
      </c>
      <c r="AM113" s="24">
        <v>48.5</v>
      </c>
      <c r="AN113" s="24">
        <v>79.400000000000006</v>
      </c>
      <c r="AO113" s="24">
        <v>38.700000000000003</v>
      </c>
      <c r="AP113" s="24">
        <f t="shared" si="32"/>
        <v>83</v>
      </c>
      <c r="AQ113" s="46"/>
      <c r="AR113" s="24">
        <f t="shared" si="33"/>
        <v>83</v>
      </c>
      <c r="AS113" s="24"/>
      <c r="AT113" s="24">
        <f t="shared" si="34"/>
        <v>83</v>
      </c>
      <c r="AU113" s="24">
        <v>119.6</v>
      </c>
      <c r="AV113" s="24">
        <f t="shared" si="41"/>
        <v>-36.6</v>
      </c>
      <c r="AW113" s="41"/>
      <c r="AX113" s="41"/>
      <c r="AY113" s="41"/>
      <c r="AZ113" s="1"/>
      <c r="BA113" s="1"/>
      <c r="BB113" s="1"/>
      <c r="BC113" s="1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9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9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9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9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  <c r="FY113" s="8"/>
      <c r="FZ113" s="8"/>
      <c r="GA113" s="8"/>
      <c r="GB113" s="8"/>
      <c r="GC113" s="8"/>
      <c r="GD113" s="8"/>
      <c r="GE113" s="8"/>
      <c r="GF113" s="8"/>
      <c r="GG113" s="8"/>
      <c r="GH113" s="8"/>
      <c r="GI113" s="9"/>
      <c r="GJ113" s="8"/>
      <c r="GK113" s="8"/>
    </row>
    <row r="114" spans="1:193" s="2" customFormat="1" ht="17.100000000000001" customHeight="1">
      <c r="A114" s="17" t="s">
        <v>99</v>
      </c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24"/>
      <c r="AV114" s="24"/>
      <c r="AW114" s="41"/>
      <c r="AX114" s="41"/>
      <c r="AY114" s="41"/>
      <c r="AZ114" s="1"/>
      <c r="BA114" s="1"/>
      <c r="BB114" s="1"/>
      <c r="BC114" s="1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9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9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9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9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8"/>
      <c r="GD114" s="8"/>
      <c r="GE114" s="8"/>
      <c r="GF114" s="8"/>
      <c r="GG114" s="8"/>
      <c r="GH114" s="8"/>
      <c r="GI114" s="9"/>
      <c r="GJ114" s="8"/>
      <c r="GK114" s="8"/>
    </row>
    <row r="115" spans="1:193" s="2" customFormat="1" ht="15.6" customHeight="1">
      <c r="A115" s="13" t="s">
        <v>100</v>
      </c>
      <c r="B115" s="24">
        <v>28821.7</v>
      </c>
      <c r="C115" s="24">
        <v>24743.820050000002</v>
      </c>
      <c r="D115" s="4">
        <f t="shared" si="28"/>
        <v>0.85851355228872694</v>
      </c>
      <c r="E115" s="10">
        <v>15</v>
      </c>
      <c r="F115" s="5">
        <f>F$34</f>
        <v>1</v>
      </c>
      <c r="G115" s="5">
        <v>10</v>
      </c>
      <c r="H115" s="5"/>
      <c r="I115" s="5"/>
      <c r="J115" s="4">
        <f>J$34</f>
        <v>1.1812997259912186</v>
      </c>
      <c r="K115" s="5">
        <v>10</v>
      </c>
      <c r="L115" s="5"/>
      <c r="M115" s="5"/>
      <c r="N115" s="4">
        <f>N$34</f>
        <v>1.2192534992223949</v>
      </c>
      <c r="O115" s="5">
        <v>15</v>
      </c>
      <c r="P115" s="5"/>
      <c r="Q115" s="5"/>
      <c r="R115" s="4">
        <f>R$34</f>
        <v>1.0781485370741484</v>
      </c>
      <c r="S115" s="5">
        <v>10</v>
      </c>
      <c r="T115" s="5"/>
      <c r="U115" s="5"/>
      <c r="V115" s="4">
        <f>V$34</f>
        <v>1.1213039682539683</v>
      </c>
      <c r="W115" s="5">
        <v>10</v>
      </c>
      <c r="X115" s="5" t="s">
        <v>400</v>
      </c>
      <c r="Y115" s="5" t="s">
        <v>400</v>
      </c>
      <c r="Z115" s="5" t="s">
        <v>400</v>
      </c>
      <c r="AA115" s="5"/>
      <c r="AB115" s="31">
        <f t="shared" si="40"/>
        <v>1.0710575440837169</v>
      </c>
      <c r="AC115" s="32">
        <v>2352</v>
      </c>
      <c r="AD115" s="24">
        <f t="shared" si="29"/>
        <v>1924.3636363636363</v>
      </c>
      <c r="AE115" s="24">
        <f t="shared" si="30"/>
        <v>2061.1</v>
      </c>
      <c r="AF115" s="24">
        <f t="shared" si="31"/>
        <v>136.73636363636365</v>
      </c>
      <c r="AG115" s="24">
        <v>167.5</v>
      </c>
      <c r="AH115" s="24">
        <v>259.2</v>
      </c>
      <c r="AI115" s="24">
        <v>168.9</v>
      </c>
      <c r="AJ115" s="24">
        <v>184.1</v>
      </c>
      <c r="AK115" s="24">
        <v>195.3</v>
      </c>
      <c r="AL115" s="24">
        <v>332.2</v>
      </c>
      <c r="AM115" s="24">
        <v>274.39999999999998</v>
      </c>
      <c r="AN115" s="24">
        <v>206.4</v>
      </c>
      <c r="AO115" s="24"/>
      <c r="AP115" s="24">
        <f t="shared" si="32"/>
        <v>273.10000000000002</v>
      </c>
      <c r="AQ115" s="46"/>
      <c r="AR115" s="24">
        <f t="shared" si="33"/>
        <v>273.10000000000002</v>
      </c>
      <c r="AS115" s="24"/>
      <c r="AT115" s="24">
        <f t="shared" si="34"/>
        <v>273.10000000000002</v>
      </c>
      <c r="AU115" s="24">
        <v>119.4</v>
      </c>
      <c r="AV115" s="24">
        <f t="shared" si="41"/>
        <v>153.69999999999999</v>
      </c>
      <c r="AW115" s="41"/>
      <c r="AX115" s="41"/>
      <c r="BA115" s="1"/>
      <c r="BB115" s="1"/>
      <c r="BC115" s="1"/>
      <c r="BD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9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9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9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9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  <c r="FY115" s="8"/>
      <c r="FZ115" s="8"/>
      <c r="GA115" s="8"/>
      <c r="GB115" s="8"/>
      <c r="GC115" s="8"/>
      <c r="GD115" s="8"/>
      <c r="GE115" s="8"/>
      <c r="GF115" s="8"/>
      <c r="GG115" s="8"/>
      <c r="GH115" s="8"/>
      <c r="GI115" s="9"/>
      <c r="GJ115" s="8"/>
      <c r="GK115" s="8"/>
    </row>
    <row r="116" spans="1:193" s="2" customFormat="1" ht="17.100000000000001" customHeight="1">
      <c r="A116" s="13" t="s">
        <v>101</v>
      </c>
      <c r="B116" s="24">
        <v>11267.3</v>
      </c>
      <c r="C116" s="24">
        <v>11712.22357</v>
      </c>
      <c r="D116" s="4">
        <f t="shared" si="28"/>
        <v>1.0394880379505296</v>
      </c>
      <c r="E116" s="10">
        <v>15</v>
      </c>
      <c r="F116" s="5">
        <f t="shared" ref="F116:F129" si="67">F$34</f>
        <v>1</v>
      </c>
      <c r="G116" s="5">
        <v>10</v>
      </c>
      <c r="H116" s="5"/>
      <c r="I116" s="5"/>
      <c r="J116" s="4">
        <f t="shared" ref="J116:J129" si="68">J$34</f>
        <v>1.1812997259912186</v>
      </c>
      <c r="K116" s="5">
        <v>10</v>
      </c>
      <c r="L116" s="5"/>
      <c r="M116" s="5"/>
      <c r="N116" s="4">
        <f t="shared" ref="N116:N129" si="69">N$34</f>
        <v>1.2192534992223949</v>
      </c>
      <c r="O116" s="5">
        <v>15</v>
      </c>
      <c r="P116" s="5"/>
      <c r="Q116" s="5"/>
      <c r="R116" s="4">
        <f t="shared" ref="R116:R129" si="70">R$34</f>
        <v>1.0781485370741484</v>
      </c>
      <c r="S116" s="5">
        <v>10</v>
      </c>
      <c r="T116" s="5"/>
      <c r="U116" s="5"/>
      <c r="V116" s="4">
        <f t="shared" ref="V116:V129" si="71">V$34</f>
        <v>1.1213039682539683</v>
      </c>
      <c r="W116" s="5">
        <v>10</v>
      </c>
      <c r="X116" s="5" t="s">
        <v>400</v>
      </c>
      <c r="Y116" s="5" t="s">
        <v>400</v>
      </c>
      <c r="Z116" s="5" t="s">
        <v>400</v>
      </c>
      <c r="AA116" s="5"/>
      <c r="AB116" s="31">
        <f t="shared" si="40"/>
        <v>1.109837791011246</v>
      </c>
      <c r="AC116" s="32">
        <v>2198</v>
      </c>
      <c r="AD116" s="24">
        <f t="shared" si="29"/>
        <v>1798.3636363636363</v>
      </c>
      <c r="AE116" s="24">
        <f t="shared" si="30"/>
        <v>1995.9</v>
      </c>
      <c r="AF116" s="24">
        <f t="shared" si="31"/>
        <v>197.53636363636383</v>
      </c>
      <c r="AG116" s="24">
        <v>211.9</v>
      </c>
      <c r="AH116" s="24">
        <v>141</v>
      </c>
      <c r="AI116" s="24">
        <v>196.7</v>
      </c>
      <c r="AJ116" s="24">
        <v>229.2</v>
      </c>
      <c r="AK116" s="24">
        <v>227.9</v>
      </c>
      <c r="AL116" s="24">
        <v>318.60000000000002</v>
      </c>
      <c r="AM116" s="24">
        <v>207.1</v>
      </c>
      <c r="AN116" s="24">
        <v>235.8</v>
      </c>
      <c r="AO116" s="24"/>
      <c r="AP116" s="24">
        <f t="shared" si="32"/>
        <v>227.7</v>
      </c>
      <c r="AQ116" s="46"/>
      <c r="AR116" s="24">
        <f t="shared" si="33"/>
        <v>227.7</v>
      </c>
      <c r="AS116" s="24"/>
      <c r="AT116" s="24">
        <f t="shared" si="34"/>
        <v>227.7</v>
      </c>
      <c r="AU116" s="24">
        <v>153.80000000000001</v>
      </c>
      <c r="AV116" s="24">
        <f t="shared" si="41"/>
        <v>73.900000000000006</v>
      </c>
      <c r="AW116" s="41"/>
      <c r="AX116" s="41"/>
      <c r="BA116" s="1"/>
      <c r="BB116" s="1"/>
      <c r="BC116" s="1"/>
      <c r="BD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9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9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9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9"/>
      <c r="FH116" s="8"/>
      <c r="FI116" s="8"/>
      <c r="FJ116" s="8"/>
      <c r="FK116" s="8"/>
      <c r="FL116" s="8"/>
      <c r="FM116" s="8"/>
      <c r="FN116" s="8"/>
      <c r="FO116" s="8"/>
      <c r="FP116" s="8"/>
      <c r="FQ116" s="8"/>
      <c r="FR116" s="8"/>
      <c r="FS116" s="8"/>
      <c r="FT116" s="8"/>
      <c r="FU116" s="8"/>
      <c r="FV116" s="8"/>
      <c r="FW116" s="8"/>
      <c r="FX116" s="8"/>
      <c r="FY116" s="8"/>
      <c r="FZ116" s="8"/>
      <c r="GA116" s="8"/>
      <c r="GB116" s="8"/>
      <c r="GC116" s="8"/>
      <c r="GD116" s="8"/>
      <c r="GE116" s="8"/>
      <c r="GF116" s="8"/>
      <c r="GG116" s="8"/>
      <c r="GH116" s="8"/>
      <c r="GI116" s="9"/>
      <c r="GJ116" s="8"/>
      <c r="GK116" s="8"/>
    </row>
    <row r="117" spans="1:193" s="2" customFormat="1" ht="17.100000000000001" customHeight="1">
      <c r="A117" s="13" t="s">
        <v>102</v>
      </c>
      <c r="B117" s="24">
        <v>18353.900000000001</v>
      </c>
      <c r="C117" s="24">
        <v>19483.264369999997</v>
      </c>
      <c r="D117" s="4">
        <f t="shared" si="28"/>
        <v>1.061532664447338</v>
      </c>
      <c r="E117" s="10">
        <v>15</v>
      </c>
      <c r="F117" s="5">
        <f t="shared" si="67"/>
        <v>1</v>
      </c>
      <c r="G117" s="5">
        <v>10</v>
      </c>
      <c r="H117" s="5"/>
      <c r="I117" s="5"/>
      <c r="J117" s="4">
        <f t="shared" si="68"/>
        <v>1.1812997259912186</v>
      </c>
      <c r="K117" s="5">
        <v>10</v>
      </c>
      <c r="L117" s="5"/>
      <c r="M117" s="5"/>
      <c r="N117" s="4">
        <f t="shared" si="69"/>
        <v>1.2192534992223949</v>
      </c>
      <c r="O117" s="5">
        <v>15</v>
      </c>
      <c r="P117" s="5"/>
      <c r="Q117" s="5"/>
      <c r="R117" s="4">
        <f t="shared" si="70"/>
        <v>1.0781485370741484</v>
      </c>
      <c r="S117" s="5">
        <v>10</v>
      </c>
      <c r="T117" s="5"/>
      <c r="U117" s="5"/>
      <c r="V117" s="4">
        <f t="shared" si="71"/>
        <v>1.1213039682539683</v>
      </c>
      <c r="W117" s="5">
        <v>10</v>
      </c>
      <c r="X117" s="5" t="s">
        <v>400</v>
      </c>
      <c r="Y117" s="5" t="s">
        <v>400</v>
      </c>
      <c r="Z117" s="5" t="s">
        <v>400</v>
      </c>
      <c r="AA117" s="5"/>
      <c r="AB117" s="31">
        <f t="shared" si="40"/>
        <v>1.1145616395462765</v>
      </c>
      <c r="AC117" s="32">
        <v>3551</v>
      </c>
      <c r="AD117" s="24">
        <f t="shared" si="29"/>
        <v>2905.3636363636365</v>
      </c>
      <c r="AE117" s="24">
        <f t="shared" si="30"/>
        <v>3238.2</v>
      </c>
      <c r="AF117" s="24">
        <f t="shared" si="31"/>
        <v>332.83636363636333</v>
      </c>
      <c r="AG117" s="24">
        <v>377.6</v>
      </c>
      <c r="AH117" s="24">
        <v>290.7</v>
      </c>
      <c r="AI117" s="24">
        <v>295.8</v>
      </c>
      <c r="AJ117" s="24">
        <v>301.8</v>
      </c>
      <c r="AK117" s="24">
        <v>301.2</v>
      </c>
      <c r="AL117" s="24">
        <v>335.6</v>
      </c>
      <c r="AM117" s="24">
        <v>450.4</v>
      </c>
      <c r="AN117" s="24">
        <v>303.10000000000002</v>
      </c>
      <c r="AO117" s="24"/>
      <c r="AP117" s="24">
        <f t="shared" si="32"/>
        <v>582</v>
      </c>
      <c r="AQ117" s="46"/>
      <c r="AR117" s="24">
        <f t="shared" si="33"/>
        <v>582</v>
      </c>
      <c r="AS117" s="24"/>
      <c r="AT117" s="24">
        <f t="shared" si="34"/>
        <v>582</v>
      </c>
      <c r="AU117" s="24">
        <v>476.3</v>
      </c>
      <c r="AV117" s="24">
        <f t="shared" si="41"/>
        <v>105.7</v>
      </c>
      <c r="AW117" s="41"/>
      <c r="AX117" s="41"/>
      <c r="BC117" s="1"/>
      <c r="BD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9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9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9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9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  <c r="FX117" s="8"/>
      <c r="FY117" s="8"/>
      <c r="FZ117" s="8"/>
      <c r="GA117" s="8"/>
      <c r="GB117" s="8"/>
      <c r="GC117" s="8"/>
      <c r="GD117" s="8"/>
      <c r="GE117" s="8"/>
      <c r="GF117" s="8"/>
      <c r="GG117" s="8"/>
      <c r="GH117" s="8"/>
      <c r="GI117" s="9"/>
      <c r="GJ117" s="8"/>
      <c r="GK117" s="8"/>
    </row>
    <row r="118" spans="1:193" s="2" customFormat="1" ht="17.100000000000001" customHeight="1">
      <c r="A118" s="13" t="s">
        <v>103</v>
      </c>
      <c r="B118" s="24">
        <v>29529</v>
      </c>
      <c r="C118" s="24">
        <v>18983.72076</v>
      </c>
      <c r="D118" s="4">
        <f t="shared" si="28"/>
        <v>0.64288397033424771</v>
      </c>
      <c r="E118" s="10">
        <v>15</v>
      </c>
      <c r="F118" s="5">
        <f t="shared" si="67"/>
        <v>1</v>
      </c>
      <c r="G118" s="5">
        <v>10</v>
      </c>
      <c r="H118" s="5"/>
      <c r="I118" s="5"/>
      <c r="J118" s="4">
        <f t="shared" si="68"/>
        <v>1.1812997259912186</v>
      </c>
      <c r="K118" s="5">
        <v>10</v>
      </c>
      <c r="L118" s="5"/>
      <c r="M118" s="5"/>
      <c r="N118" s="4">
        <f t="shared" si="69"/>
        <v>1.2192534992223949</v>
      </c>
      <c r="O118" s="5">
        <v>15</v>
      </c>
      <c r="P118" s="5"/>
      <c r="Q118" s="5"/>
      <c r="R118" s="4">
        <f t="shared" si="70"/>
        <v>1.0781485370741484</v>
      </c>
      <c r="S118" s="5">
        <v>10</v>
      </c>
      <c r="T118" s="5"/>
      <c r="U118" s="5"/>
      <c r="V118" s="4">
        <f t="shared" si="71"/>
        <v>1.1213039682539683</v>
      </c>
      <c r="W118" s="5">
        <v>10</v>
      </c>
      <c r="X118" s="5" t="s">
        <v>400</v>
      </c>
      <c r="Y118" s="5" t="s">
        <v>400</v>
      </c>
      <c r="Z118" s="5" t="s">
        <v>400</v>
      </c>
      <c r="AA118" s="5"/>
      <c r="AB118" s="31">
        <f t="shared" si="40"/>
        <v>1.0248512050934713</v>
      </c>
      <c r="AC118" s="32">
        <v>2433</v>
      </c>
      <c r="AD118" s="24">
        <f t="shared" si="29"/>
        <v>1990.6363636363637</v>
      </c>
      <c r="AE118" s="24">
        <f t="shared" si="30"/>
        <v>2040.1</v>
      </c>
      <c r="AF118" s="24">
        <f t="shared" si="31"/>
        <v>49.463636363636169</v>
      </c>
      <c r="AG118" s="24">
        <v>201.6</v>
      </c>
      <c r="AH118" s="24">
        <v>69</v>
      </c>
      <c r="AI118" s="24">
        <v>259.7</v>
      </c>
      <c r="AJ118" s="24">
        <v>179.1</v>
      </c>
      <c r="AK118" s="24">
        <v>251.4</v>
      </c>
      <c r="AL118" s="24">
        <v>282.7</v>
      </c>
      <c r="AM118" s="24">
        <v>304.39999999999998</v>
      </c>
      <c r="AN118" s="24">
        <v>161.5</v>
      </c>
      <c r="AO118" s="24"/>
      <c r="AP118" s="24">
        <f t="shared" si="32"/>
        <v>330.7</v>
      </c>
      <c r="AQ118" s="46"/>
      <c r="AR118" s="24">
        <f t="shared" si="33"/>
        <v>330.7</v>
      </c>
      <c r="AS118" s="24"/>
      <c r="AT118" s="24">
        <f t="shared" si="34"/>
        <v>330.7</v>
      </c>
      <c r="AU118" s="24">
        <v>79.7</v>
      </c>
      <c r="AV118" s="24">
        <f t="shared" si="41"/>
        <v>251</v>
      </c>
      <c r="AW118" s="41"/>
      <c r="AX118" s="41"/>
      <c r="BC118" s="1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9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9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9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9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  <c r="FS118" s="8"/>
      <c r="FT118" s="8"/>
      <c r="FU118" s="8"/>
      <c r="FV118" s="8"/>
      <c r="FW118" s="8"/>
      <c r="FX118" s="8"/>
      <c r="FY118" s="8"/>
      <c r="FZ118" s="8"/>
      <c r="GA118" s="8"/>
      <c r="GB118" s="8"/>
      <c r="GC118" s="8"/>
      <c r="GD118" s="8"/>
      <c r="GE118" s="8"/>
      <c r="GF118" s="8"/>
      <c r="GG118" s="8"/>
      <c r="GH118" s="8"/>
      <c r="GI118" s="9"/>
      <c r="GJ118" s="8"/>
      <c r="GK118" s="8"/>
    </row>
    <row r="119" spans="1:193" s="2" customFormat="1" ht="17.100000000000001" customHeight="1">
      <c r="A119" s="13" t="s">
        <v>104</v>
      </c>
      <c r="B119" s="24">
        <v>48121.3</v>
      </c>
      <c r="C119" s="24">
        <v>30927.730450000003</v>
      </c>
      <c r="D119" s="4">
        <f t="shared" si="28"/>
        <v>0.64270355227310982</v>
      </c>
      <c r="E119" s="10">
        <v>15</v>
      </c>
      <c r="F119" s="5">
        <f t="shared" si="67"/>
        <v>1</v>
      </c>
      <c r="G119" s="5">
        <v>10</v>
      </c>
      <c r="H119" s="5"/>
      <c r="I119" s="5"/>
      <c r="J119" s="4">
        <f t="shared" si="68"/>
        <v>1.1812997259912186</v>
      </c>
      <c r="K119" s="5">
        <v>10</v>
      </c>
      <c r="L119" s="5"/>
      <c r="M119" s="5"/>
      <c r="N119" s="4">
        <f t="shared" si="69"/>
        <v>1.2192534992223949</v>
      </c>
      <c r="O119" s="5">
        <v>15</v>
      </c>
      <c r="P119" s="5"/>
      <c r="Q119" s="5"/>
      <c r="R119" s="4">
        <f t="shared" si="70"/>
        <v>1.0781485370741484</v>
      </c>
      <c r="S119" s="5">
        <v>10</v>
      </c>
      <c r="T119" s="5"/>
      <c r="U119" s="5"/>
      <c r="V119" s="4">
        <f t="shared" si="71"/>
        <v>1.1213039682539683</v>
      </c>
      <c r="W119" s="5">
        <v>10</v>
      </c>
      <c r="X119" s="5" t="s">
        <v>400</v>
      </c>
      <c r="Y119" s="5" t="s">
        <v>400</v>
      </c>
      <c r="Z119" s="5" t="s">
        <v>400</v>
      </c>
      <c r="AA119" s="5"/>
      <c r="AB119" s="31">
        <f t="shared" si="40"/>
        <v>1.0248125440803704</v>
      </c>
      <c r="AC119" s="32">
        <v>2811</v>
      </c>
      <c r="AD119" s="24">
        <f t="shared" si="29"/>
        <v>2299.909090909091</v>
      </c>
      <c r="AE119" s="24">
        <f t="shared" si="30"/>
        <v>2357</v>
      </c>
      <c r="AF119" s="24">
        <f t="shared" si="31"/>
        <v>57.090909090909008</v>
      </c>
      <c r="AG119" s="24">
        <v>158.19999999999999</v>
      </c>
      <c r="AH119" s="24">
        <v>195.3</v>
      </c>
      <c r="AI119" s="24">
        <v>298.7</v>
      </c>
      <c r="AJ119" s="24">
        <v>159.5</v>
      </c>
      <c r="AK119" s="24">
        <v>266.7</v>
      </c>
      <c r="AL119" s="24">
        <v>261.2</v>
      </c>
      <c r="AM119" s="24">
        <v>384.1</v>
      </c>
      <c r="AN119" s="24">
        <v>277.3</v>
      </c>
      <c r="AO119" s="24"/>
      <c r="AP119" s="24">
        <f t="shared" si="32"/>
        <v>356</v>
      </c>
      <c r="AQ119" s="46"/>
      <c r="AR119" s="24">
        <f t="shared" si="33"/>
        <v>356</v>
      </c>
      <c r="AS119" s="24"/>
      <c r="AT119" s="24">
        <f t="shared" si="34"/>
        <v>356</v>
      </c>
      <c r="AU119" s="24">
        <v>65.900000000000006</v>
      </c>
      <c r="AV119" s="24">
        <f t="shared" si="41"/>
        <v>290.10000000000002</v>
      </c>
      <c r="AW119" s="41"/>
      <c r="AX119" s="41"/>
      <c r="BC119" s="1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9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9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9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9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  <c r="FY119" s="8"/>
      <c r="FZ119" s="8"/>
      <c r="GA119" s="8"/>
      <c r="GB119" s="8"/>
      <c r="GC119" s="8"/>
      <c r="GD119" s="8"/>
      <c r="GE119" s="8"/>
      <c r="GF119" s="8"/>
      <c r="GG119" s="8"/>
      <c r="GH119" s="8"/>
      <c r="GI119" s="9"/>
      <c r="GJ119" s="8"/>
      <c r="GK119" s="8"/>
    </row>
    <row r="120" spans="1:193" s="2" customFormat="1" ht="17.100000000000001" customHeight="1">
      <c r="A120" s="13" t="s">
        <v>105</v>
      </c>
      <c r="B120" s="24">
        <v>8843.4</v>
      </c>
      <c r="C120" s="24">
        <v>7350.8502500000004</v>
      </c>
      <c r="D120" s="4">
        <f t="shared" si="28"/>
        <v>0.83122444421828712</v>
      </c>
      <c r="E120" s="10">
        <v>15</v>
      </c>
      <c r="F120" s="5">
        <f t="shared" si="67"/>
        <v>1</v>
      </c>
      <c r="G120" s="5">
        <v>10</v>
      </c>
      <c r="H120" s="5"/>
      <c r="I120" s="5"/>
      <c r="J120" s="4">
        <f t="shared" si="68"/>
        <v>1.1812997259912186</v>
      </c>
      <c r="K120" s="5">
        <v>10</v>
      </c>
      <c r="L120" s="5"/>
      <c r="M120" s="5"/>
      <c r="N120" s="4">
        <f t="shared" si="69"/>
        <v>1.2192534992223949</v>
      </c>
      <c r="O120" s="5">
        <v>15</v>
      </c>
      <c r="P120" s="5"/>
      <c r="Q120" s="5"/>
      <c r="R120" s="4">
        <f t="shared" si="70"/>
        <v>1.0781485370741484</v>
      </c>
      <c r="S120" s="5">
        <v>10</v>
      </c>
      <c r="T120" s="5"/>
      <c r="U120" s="5"/>
      <c r="V120" s="4">
        <f t="shared" si="71"/>
        <v>1.1213039682539683</v>
      </c>
      <c r="W120" s="5">
        <v>10</v>
      </c>
      <c r="X120" s="5" t="s">
        <v>400</v>
      </c>
      <c r="Y120" s="5" t="s">
        <v>400</v>
      </c>
      <c r="Z120" s="5" t="s">
        <v>400</v>
      </c>
      <c r="AA120" s="5"/>
      <c r="AB120" s="31">
        <f t="shared" si="40"/>
        <v>1.0652098780686228</v>
      </c>
      <c r="AC120" s="32">
        <v>3454</v>
      </c>
      <c r="AD120" s="24">
        <f t="shared" si="29"/>
        <v>2826</v>
      </c>
      <c r="AE120" s="24">
        <f t="shared" si="30"/>
        <v>3010.3</v>
      </c>
      <c r="AF120" s="24">
        <f t="shared" si="31"/>
        <v>184.30000000000018</v>
      </c>
      <c r="AG120" s="24">
        <v>387.8</v>
      </c>
      <c r="AH120" s="24">
        <v>298</v>
      </c>
      <c r="AI120" s="24">
        <v>0</v>
      </c>
      <c r="AJ120" s="24">
        <v>367.6</v>
      </c>
      <c r="AK120" s="24">
        <v>352.5</v>
      </c>
      <c r="AL120" s="24">
        <v>654.79999999999995</v>
      </c>
      <c r="AM120" s="24">
        <v>356.3</v>
      </c>
      <c r="AN120" s="24">
        <v>211.9</v>
      </c>
      <c r="AO120" s="24"/>
      <c r="AP120" s="24">
        <f t="shared" si="32"/>
        <v>381.4</v>
      </c>
      <c r="AQ120" s="46"/>
      <c r="AR120" s="24">
        <f t="shared" si="33"/>
        <v>381.4</v>
      </c>
      <c r="AS120" s="24"/>
      <c r="AT120" s="24">
        <f t="shared" si="34"/>
        <v>381.4</v>
      </c>
      <c r="AU120" s="24">
        <v>139.1</v>
      </c>
      <c r="AV120" s="24">
        <f t="shared" si="41"/>
        <v>242.3</v>
      </c>
      <c r="AW120" s="41"/>
      <c r="AX120" s="41"/>
      <c r="BA120" s="1"/>
      <c r="BB120" s="1"/>
      <c r="BC120" s="1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9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9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9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9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8"/>
      <c r="GD120" s="8"/>
      <c r="GE120" s="8"/>
      <c r="GF120" s="8"/>
      <c r="GG120" s="8"/>
      <c r="GH120" s="8"/>
      <c r="GI120" s="9"/>
      <c r="GJ120" s="8"/>
      <c r="GK120" s="8"/>
    </row>
    <row r="121" spans="1:193" s="2" customFormat="1" ht="17.100000000000001" customHeight="1">
      <c r="A121" s="13" t="s">
        <v>106</v>
      </c>
      <c r="B121" s="24">
        <v>3519</v>
      </c>
      <c r="C121" s="24">
        <v>1738.8859</v>
      </c>
      <c r="D121" s="4">
        <f t="shared" ref="D121:D184" si="72">IF(E121=0,0,IF(B121=0,1,IF(C121&lt;0,0,IF(C121/B121&gt;1.2,IF((C121/B121-1.2)*0.1+1.2&gt;1.3,1.3,(C121/B121-1.2)*0.1+1.2),C121/B121))))</f>
        <v>0.4941420574026712</v>
      </c>
      <c r="E121" s="10">
        <v>15</v>
      </c>
      <c r="F121" s="5">
        <f t="shared" si="67"/>
        <v>1</v>
      </c>
      <c r="G121" s="5">
        <v>10</v>
      </c>
      <c r="H121" s="5"/>
      <c r="I121" s="5"/>
      <c r="J121" s="4">
        <f t="shared" si="68"/>
        <v>1.1812997259912186</v>
      </c>
      <c r="K121" s="5">
        <v>10</v>
      </c>
      <c r="L121" s="5"/>
      <c r="M121" s="5"/>
      <c r="N121" s="4">
        <f t="shared" si="69"/>
        <v>1.2192534992223949</v>
      </c>
      <c r="O121" s="5">
        <v>15</v>
      </c>
      <c r="P121" s="5"/>
      <c r="Q121" s="5"/>
      <c r="R121" s="4">
        <f t="shared" si="70"/>
        <v>1.0781485370741484</v>
      </c>
      <c r="S121" s="5">
        <v>10</v>
      </c>
      <c r="T121" s="5"/>
      <c r="U121" s="5"/>
      <c r="V121" s="4">
        <f t="shared" si="71"/>
        <v>1.1213039682539683</v>
      </c>
      <c r="W121" s="5">
        <v>10</v>
      </c>
      <c r="X121" s="5" t="s">
        <v>400</v>
      </c>
      <c r="Y121" s="5" t="s">
        <v>400</v>
      </c>
      <c r="Z121" s="5" t="s">
        <v>400</v>
      </c>
      <c r="AA121" s="5"/>
      <c r="AB121" s="31">
        <f t="shared" si="40"/>
        <v>0.99297793803670498</v>
      </c>
      <c r="AC121" s="32">
        <v>3619</v>
      </c>
      <c r="AD121" s="24">
        <f t="shared" ref="AD121:AD184" si="73">AC121/11*9</f>
        <v>2961</v>
      </c>
      <c r="AE121" s="24">
        <f t="shared" ref="AE121:AE184" si="74">ROUND(AB121*AD121,1)</f>
        <v>2940.2</v>
      </c>
      <c r="AF121" s="24">
        <f t="shared" ref="AF121:AF184" si="75">AE121-AD121</f>
        <v>-20.800000000000182</v>
      </c>
      <c r="AG121" s="24">
        <v>167</v>
      </c>
      <c r="AH121" s="24">
        <v>282.5</v>
      </c>
      <c r="AI121" s="24">
        <v>334.7</v>
      </c>
      <c r="AJ121" s="24">
        <v>236.8</v>
      </c>
      <c r="AK121" s="24">
        <v>170.4</v>
      </c>
      <c r="AL121" s="24">
        <v>299.5</v>
      </c>
      <c r="AM121" s="24">
        <v>753.5</v>
      </c>
      <c r="AN121" s="24">
        <v>222.8</v>
      </c>
      <c r="AO121" s="24"/>
      <c r="AP121" s="24">
        <f t="shared" ref="AP121:AP184" si="76">ROUND(AE121-SUM(AG121:AO121),1)</f>
        <v>473</v>
      </c>
      <c r="AQ121" s="46"/>
      <c r="AR121" s="24">
        <f t="shared" ref="AR121:AR184" si="77">IF(OR(AP121&lt;0,AQ121="+"),0,AP121)</f>
        <v>473</v>
      </c>
      <c r="AS121" s="24"/>
      <c r="AT121" s="24">
        <f t="shared" ref="AT121:AT184" si="78">ROUND(AR121-AS121,1)</f>
        <v>473</v>
      </c>
      <c r="AU121" s="24">
        <v>5.2</v>
      </c>
      <c r="AV121" s="24">
        <f t="shared" si="41"/>
        <v>467.8</v>
      </c>
      <c r="AW121" s="41"/>
      <c r="AX121" s="41"/>
      <c r="BA121" s="1"/>
      <c r="BB121" s="1"/>
      <c r="BC121" s="1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9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9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9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9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9"/>
      <c r="GJ121" s="8"/>
      <c r="GK121" s="8"/>
    </row>
    <row r="122" spans="1:193" s="2" customFormat="1" ht="17.100000000000001" customHeight="1">
      <c r="A122" s="13" t="s">
        <v>107</v>
      </c>
      <c r="B122" s="24">
        <v>12578.4</v>
      </c>
      <c r="C122" s="24">
        <v>6960.1122400000004</v>
      </c>
      <c r="D122" s="4">
        <f t="shared" si="72"/>
        <v>0.55333844050117664</v>
      </c>
      <c r="E122" s="10">
        <v>15</v>
      </c>
      <c r="F122" s="5">
        <f t="shared" si="67"/>
        <v>1</v>
      </c>
      <c r="G122" s="5">
        <v>10</v>
      </c>
      <c r="H122" s="5"/>
      <c r="I122" s="5"/>
      <c r="J122" s="4">
        <f t="shared" si="68"/>
        <v>1.1812997259912186</v>
      </c>
      <c r="K122" s="5">
        <v>10</v>
      </c>
      <c r="L122" s="5"/>
      <c r="M122" s="5"/>
      <c r="N122" s="4">
        <f t="shared" si="69"/>
        <v>1.2192534992223949</v>
      </c>
      <c r="O122" s="5">
        <v>15</v>
      </c>
      <c r="P122" s="5"/>
      <c r="Q122" s="5"/>
      <c r="R122" s="4">
        <f t="shared" si="70"/>
        <v>1.0781485370741484</v>
      </c>
      <c r="S122" s="5">
        <v>10</v>
      </c>
      <c r="T122" s="5"/>
      <c r="U122" s="5"/>
      <c r="V122" s="4">
        <f t="shared" si="71"/>
        <v>1.1213039682539683</v>
      </c>
      <c r="W122" s="5">
        <v>10</v>
      </c>
      <c r="X122" s="5" t="s">
        <v>400</v>
      </c>
      <c r="Y122" s="5" t="s">
        <v>400</v>
      </c>
      <c r="Z122" s="5" t="s">
        <v>400</v>
      </c>
      <c r="AA122" s="5"/>
      <c r="AB122" s="31">
        <f t="shared" ref="AB122:AB185" si="79">(D122*E122+F122*G122+J122*K122+N122*O122+R122*S122+V122*W122)/(E122+G122+K122+O122+S122+W122)</f>
        <v>1.005662877272099</v>
      </c>
      <c r="AC122" s="32">
        <v>2332</v>
      </c>
      <c r="AD122" s="24">
        <f t="shared" si="73"/>
        <v>1908</v>
      </c>
      <c r="AE122" s="24">
        <f t="shared" si="74"/>
        <v>1918.8</v>
      </c>
      <c r="AF122" s="24">
        <f t="shared" si="75"/>
        <v>10.799999999999955</v>
      </c>
      <c r="AG122" s="24">
        <v>112</v>
      </c>
      <c r="AH122" s="24">
        <v>133</v>
      </c>
      <c r="AI122" s="24">
        <v>203.4</v>
      </c>
      <c r="AJ122" s="24">
        <v>133</v>
      </c>
      <c r="AK122" s="24">
        <v>169.1</v>
      </c>
      <c r="AL122" s="24">
        <v>225.6</v>
      </c>
      <c r="AM122" s="24">
        <v>369</v>
      </c>
      <c r="AN122" s="24">
        <v>148</v>
      </c>
      <c r="AO122" s="24"/>
      <c r="AP122" s="24">
        <f t="shared" si="76"/>
        <v>425.7</v>
      </c>
      <c r="AQ122" s="46"/>
      <c r="AR122" s="24">
        <f t="shared" si="77"/>
        <v>425.7</v>
      </c>
      <c r="AS122" s="24"/>
      <c r="AT122" s="24">
        <f t="shared" si="78"/>
        <v>425.7</v>
      </c>
      <c r="AU122" s="24">
        <v>148.5</v>
      </c>
      <c r="AV122" s="24">
        <f t="shared" ref="AV122:AV185" si="80">ROUND(AT122-AU122,1)</f>
        <v>277.2</v>
      </c>
      <c r="AW122" s="41"/>
      <c r="AX122" s="41"/>
      <c r="BA122" s="1"/>
      <c r="BB122" s="1"/>
      <c r="BC122" s="1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9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9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9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9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  <c r="GE122" s="8"/>
      <c r="GF122" s="8"/>
      <c r="GG122" s="8"/>
      <c r="GH122" s="8"/>
      <c r="GI122" s="9"/>
      <c r="GJ122" s="8"/>
      <c r="GK122" s="8"/>
    </row>
    <row r="123" spans="1:193" s="2" customFormat="1" ht="17.100000000000001" customHeight="1">
      <c r="A123" s="13" t="s">
        <v>108</v>
      </c>
      <c r="B123" s="24">
        <v>6332.2</v>
      </c>
      <c r="C123" s="24">
        <v>5411.5445799999998</v>
      </c>
      <c r="D123" s="4">
        <f t="shared" si="72"/>
        <v>0.85460733710242887</v>
      </c>
      <c r="E123" s="10">
        <v>15</v>
      </c>
      <c r="F123" s="5">
        <f t="shared" si="67"/>
        <v>1</v>
      </c>
      <c r="G123" s="5">
        <v>10</v>
      </c>
      <c r="H123" s="5"/>
      <c r="I123" s="5"/>
      <c r="J123" s="4">
        <f t="shared" si="68"/>
        <v>1.1812997259912186</v>
      </c>
      <c r="K123" s="5">
        <v>10</v>
      </c>
      <c r="L123" s="5"/>
      <c r="M123" s="5"/>
      <c r="N123" s="4">
        <f t="shared" si="69"/>
        <v>1.2192534992223949</v>
      </c>
      <c r="O123" s="5">
        <v>15</v>
      </c>
      <c r="P123" s="5"/>
      <c r="Q123" s="5"/>
      <c r="R123" s="4">
        <f t="shared" si="70"/>
        <v>1.0781485370741484</v>
      </c>
      <c r="S123" s="5">
        <v>10</v>
      </c>
      <c r="T123" s="5"/>
      <c r="U123" s="5"/>
      <c r="V123" s="4">
        <f t="shared" si="71"/>
        <v>1.1213039682539683</v>
      </c>
      <c r="W123" s="5">
        <v>10</v>
      </c>
      <c r="X123" s="5" t="s">
        <v>400</v>
      </c>
      <c r="Y123" s="5" t="s">
        <v>400</v>
      </c>
      <c r="Z123" s="5" t="s">
        <v>400</v>
      </c>
      <c r="AA123" s="5"/>
      <c r="AB123" s="31">
        <f t="shared" si="79"/>
        <v>1.0702204979723673</v>
      </c>
      <c r="AC123" s="32">
        <v>5877</v>
      </c>
      <c r="AD123" s="24">
        <f t="shared" si="73"/>
        <v>4808.454545454545</v>
      </c>
      <c r="AE123" s="24">
        <f t="shared" si="74"/>
        <v>5146.1000000000004</v>
      </c>
      <c r="AF123" s="24">
        <f t="shared" si="75"/>
        <v>337.64545454545532</v>
      </c>
      <c r="AG123" s="24">
        <v>437.8</v>
      </c>
      <c r="AH123" s="24">
        <v>622.4</v>
      </c>
      <c r="AI123" s="24">
        <v>481</v>
      </c>
      <c r="AJ123" s="24">
        <v>494.2</v>
      </c>
      <c r="AK123" s="24">
        <v>484.7</v>
      </c>
      <c r="AL123" s="24">
        <v>509.3</v>
      </c>
      <c r="AM123" s="24">
        <v>841.6</v>
      </c>
      <c r="AN123" s="24">
        <v>450</v>
      </c>
      <c r="AO123" s="24"/>
      <c r="AP123" s="24">
        <f t="shared" si="76"/>
        <v>825.1</v>
      </c>
      <c r="AQ123" s="46"/>
      <c r="AR123" s="24">
        <f t="shared" si="77"/>
        <v>825.1</v>
      </c>
      <c r="AS123" s="24"/>
      <c r="AT123" s="24">
        <f t="shared" si="78"/>
        <v>825.1</v>
      </c>
      <c r="AU123" s="24">
        <v>436.9</v>
      </c>
      <c r="AV123" s="24">
        <f t="shared" si="80"/>
        <v>388.2</v>
      </c>
      <c r="AW123" s="41"/>
      <c r="AX123" s="41"/>
      <c r="BA123" s="1"/>
      <c r="BB123" s="1"/>
      <c r="BC123" s="1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9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9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9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9"/>
      <c r="FH123" s="8"/>
      <c r="FI123" s="8"/>
      <c r="FJ123" s="8"/>
      <c r="FK123" s="8"/>
      <c r="FL123" s="8"/>
      <c r="FM123" s="8"/>
      <c r="FN123" s="8"/>
      <c r="FO123" s="8"/>
      <c r="FP123" s="8"/>
      <c r="FQ123" s="8"/>
      <c r="FR123" s="8"/>
      <c r="FS123" s="8"/>
      <c r="FT123" s="8"/>
      <c r="FU123" s="8"/>
      <c r="FV123" s="8"/>
      <c r="FW123" s="8"/>
      <c r="FX123" s="8"/>
      <c r="FY123" s="8"/>
      <c r="FZ123" s="8"/>
      <c r="GA123" s="8"/>
      <c r="GB123" s="8"/>
      <c r="GC123" s="8"/>
      <c r="GD123" s="8"/>
      <c r="GE123" s="8"/>
      <c r="GF123" s="8"/>
      <c r="GG123" s="8"/>
      <c r="GH123" s="8"/>
      <c r="GI123" s="9"/>
      <c r="GJ123" s="8"/>
      <c r="GK123" s="8"/>
    </row>
    <row r="124" spans="1:193" s="2" customFormat="1" ht="17.100000000000001" customHeight="1">
      <c r="A124" s="13" t="s">
        <v>109</v>
      </c>
      <c r="B124" s="24">
        <v>19793.7</v>
      </c>
      <c r="C124" s="24">
        <v>22690.212190000002</v>
      </c>
      <c r="D124" s="4">
        <f t="shared" si="72"/>
        <v>1.1463350555984986</v>
      </c>
      <c r="E124" s="10">
        <v>15</v>
      </c>
      <c r="F124" s="5">
        <f t="shared" si="67"/>
        <v>1</v>
      </c>
      <c r="G124" s="5">
        <v>10</v>
      </c>
      <c r="H124" s="5"/>
      <c r="I124" s="5"/>
      <c r="J124" s="4">
        <f t="shared" si="68"/>
        <v>1.1812997259912186</v>
      </c>
      <c r="K124" s="5">
        <v>10</v>
      </c>
      <c r="L124" s="5"/>
      <c r="M124" s="5"/>
      <c r="N124" s="4">
        <f t="shared" si="69"/>
        <v>1.2192534992223949</v>
      </c>
      <c r="O124" s="5">
        <v>15</v>
      </c>
      <c r="P124" s="5"/>
      <c r="Q124" s="5"/>
      <c r="R124" s="4">
        <f t="shared" si="70"/>
        <v>1.0781485370741484</v>
      </c>
      <c r="S124" s="5">
        <v>10</v>
      </c>
      <c r="T124" s="5"/>
      <c r="U124" s="5"/>
      <c r="V124" s="4">
        <f t="shared" si="71"/>
        <v>1.1213039682539683</v>
      </c>
      <c r="W124" s="5">
        <v>10</v>
      </c>
      <c r="X124" s="5" t="s">
        <v>400</v>
      </c>
      <c r="Y124" s="5" t="s">
        <v>400</v>
      </c>
      <c r="Z124" s="5" t="s">
        <v>400</v>
      </c>
      <c r="AA124" s="5"/>
      <c r="AB124" s="31">
        <f t="shared" si="79"/>
        <v>1.1327335805072394</v>
      </c>
      <c r="AC124" s="32">
        <v>0</v>
      </c>
      <c r="AD124" s="24">
        <f t="shared" si="73"/>
        <v>0</v>
      </c>
      <c r="AE124" s="24">
        <f t="shared" si="74"/>
        <v>0</v>
      </c>
      <c r="AF124" s="24">
        <f t="shared" si="75"/>
        <v>0</v>
      </c>
      <c r="AG124" s="24">
        <v>0</v>
      </c>
      <c r="AH124" s="24">
        <v>0</v>
      </c>
      <c r="AI124" s="24">
        <v>0</v>
      </c>
      <c r="AJ124" s="24">
        <v>0</v>
      </c>
      <c r="AK124" s="24">
        <v>0</v>
      </c>
      <c r="AL124" s="24">
        <v>0</v>
      </c>
      <c r="AM124" s="24">
        <v>0</v>
      </c>
      <c r="AN124" s="24">
        <v>0</v>
      </c>
      <c r="AO124" s="24"/>
      <c r="AP124" s="24">
        <f t="shared" si="76"/>
        <v>0</v>
      </c>
      <c r="AQ124" s="46"/>
      <c r="AR124" s="24">
        <f t="shared" si="77"/>
        <v>0</v>
      </c>
      <c r="AS124" s="24"/>
      <c r="AT124" s="24">
        <f t="shared" si="78"/>
        <v>0</v>
      </c>
      <c r="AU124" s="24">
        <v>0</v>
      </c>
      <c r="AV124" s="24">
        <f t="shared" si="80"/>
        <v>0</v>
      </c>
      <c r="AW124" s="41"/>
      <c r="AX124" s="41"/>
      <c r="BA124" s="1"/>
      <c r="BB124" s="1"/>
      <c r="BC124" s="1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9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9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9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9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  <c r="FY124" s="8"/>
      <c r="FZ124" s="8"/>
      <c r="GA124" s="8"/>
      <c r="GB124" s="8"/>
      <c r="GC124" s="8"/>
      <c r="GD124" s="8"/>
      <c r="GE124" s="8"/>
      <c r="GF124" s="8"/>
      <c r="GG124" s="8"/>
      <c r="GH124" s="8"/>
      <c r="GI124" s="9"/>
      <c r="GJ124" s="8"/>
      <c r="GK124" s="8"/>
    </row>
    <row r="125" spans="1:193" s="2" customFormat="1" ht="17.100000000000001" customHeight="1">
      <c r="A125" s="13" t="s">
        <v>110</v>
      </c>
      <c r="B125" s="24">
        <v>107088.8</v>
      </c>
      <c r="C125" s="24">
        <v>88397.780270000003</v>
      </c>
      <c r="D125" s="4">
        <f t="shared" si="72"/>
        <v>0.82546242249422908</v>
      </c>
      <c r="E125" s="10">
        <v>15</v>
      </c>
      <c r="F125" s="5">
        <f t="shared" si="67"/>
        <v>1</v>
      </c>
      <c r="G125" s="5">
        <v>10</v>
      </c>
      <c r="H125" s="5"/>
      <c r="I125" s="5"/>
      <c r="J125" s="4">
        <f t="shared" si="68"/>
        <v>1.1812997259912186</v>
      </c>
      <c r="K125" s="5">
        <v>10</v>
      </c>
      <c r="L125" s="5"/>
      <c r="M125" s="5"/>
      <c r="N125" s="4">
        <f t="shared" si="69"/>
        <v>1.2192534992223949</v>
      </c>
      <c r="O125" s="5">
        <v>15</v>
      </c>
      <c r="P125" s="5"/>
      <c r="Q125" s="5"/>
      <c r="R125" s="4">
        <f t="shared" si="70"/>
        <v>1.0781485370741484</v>
      </c>
      <c r="S125" s="5">
        <v>10</v>
      </c>
      <c r="T125" s="5"/>
      <c r="U125" s="5"/>
      <c r="V125" s="4">
        <f t="shared" si="71"/>
        <v>1.1213039682539683</v>
      </c>
      <c r="W125" s="5">
        <v>10</v>
      </c>
      <c r="X125" s="5" t="s">
        <v>400</v>
      </c>
      <c r="Y125" s="5" t="s">
        <v>400</v>
      </c>
      <c r="Z125" s="5" t="s">
        <v>400</v>
      </c>
      <c r="AA125" s="5"/>
      <c r="AB125" s="31">
        <f t="shared" si="79"/>
        <v>1.0639751591277531</v>
      </c>
      <c r="AC125" s="32">
        <v>4886</v>
      </c>
      <c r="AD125" s="24">
        <f t="shared" si="73"/>
        <v>3997.6363636363635</v>
      </c>
      <c r="AE125" s="24">
        <f t="shared" si="74"/>
        <v>4253.3999999999996</v>
      </c>
      <c r="AF125" s="24">
        <f t="shared" si="75"/>
        <v>255.76363636363612</v>
      </c>
      <c r="AG125" s="24">
        <v>488.4</v>
      </c>
      <c r="AH125" s="24">
        <v>359.3</v>
      </c>
      <c r="AI125" s="24">
        <v>480.7</v>
      </c>
      <c r="AJ125" s="24">
        <v>430.9</v>
      </c>
      <c r="AK125" s="24">
        <v>454.6</v>
      </c>
      <c r="AL125" s="24">
        <v>422.7</v>
      </c>
      <c r="AM125" s="24">
        <v>698</v>
      </c>
      <c r="AN125" s="24">
        <v>318.7</v>
      </c>
      <c r="AO125" s="24"/>
      <c r="AP125" s="24">
        <f t="shared" si="76"/>
        <v>600.1</v>
      </c>
      <c r="AQ125" s="46"/>
      <c r="AR125" s="24">
        <f t="shared" si="77"/>
        <v>600.1</v>
      </c>
      <c r="AS125" s="24"/>
      <c r="AT125" s="24">
        <f t="shared" si="78"/>
        <v>600.1</v>
      </c>
      <c r="AU125" s="24">
        <v>252.4</v>
      </c>
      <c r="AV125" s="24">
        <f t="shared" si="80"/>
        <v>347.7</v>
      </c>
      <c r="AW125" s="41"/>
      <c r="AX125" s="41"/>
      <c r="BA125" s="1"/>
      <c r="BB125" s="1"/>
      <c r="BC125" s="1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9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9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9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9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9"/>
      <c r="GJ125" s="8"/>
      <c r="GK125" s="8"/>
    </row>
    <row r="126" spans="1:193" s="2" customFormat="1" ht="17.100000000000001" customHeight="1">
      <c r="A126" s="13" t="s">
        <v>111</v>
      </c>
      <c r="B126" s="24">
        <v>8060.6</v>
      </c>
      <c r="C126" s="24">
        <v>3670.8906899999997</v>
      </c>
      <c r="D126" s="4">
        <f t="shared" si="72"/>
        <v>0.45541159342976945</v>
      </c>
      <c r="E126" s="10">
        <v>15</v>
      </c>
      <c r="F126" s="5">
        <f t="shared" si="67"/>
        <v>1</v>
      </c>
      <c r="G126" s="5">
        <v>10</v>
      </c>
      <c r="H126" s="5"/>
      <c r="I126" s="5"/>
      <c r="J126" s="4">
        <f t="shared" si="68"/>
        <v>1.1812997259912186</v>
      </c>
      <c r="K126" s="5">
        <v>10</v>
      </c>
      <c r="L126" s="5"/>
      <c r="M126" s="5"/>
      <c r="N126" s="4">
        <f t="shared" si="69"/>
        <v>1.2192534992223949</v>
      </c>
      <c r="O126" s="5">
        <v>15</v>
      </c>
      <c r="P126" s="5"/>
      <c r="Q126" s="5"/>
      <c r="R126" s="4">
        <f t="shared" si="70"/>
        <v>1.0781485370741484</v>
      </c>
      <c r="S126" s="5">
        <v>10</v>
      </c>
      <c r="T126" s="5"/>
      <c r="U126" s="5"/>
      <c r="V126" s="4">
        <f t="shared" si="71"/>
        <v>1.1213039682539683</v>
      </c>
      <c r="W126" s="5">
        <v>10</v>
      </c>
      <c r="X126" s="5" t="s">
        <v>400</v>
      </c>
      <c r="Y126" s="5" t="s">
        <v>400</v>
      </c>
      <c r="Z126" s="5" t="s">
        <v>400</v>
      </c>
      <c r="AA126" s="5"/>
      <c r="AB126" s="31">
        <f t="shared" si="79"/>
        <v>0.98467855289965467</v>
      </c>
      <c r="AC126" s="32">
        <v>1358</v>
      </c>
      <c r="AD126" s="24">
        <f t="shared" si="73"/>
        <v>1111.090909090909</v>
      </c>
      <c r="AE126" s="24">
        <f t="shared" si="74"/>
        <v>1094.0999999999999</v>
      </c>
      <c r="AF126" s="24">
        <f t="shared" si="75"/>
        <v>-16.990909090909099</v>
      </c>
      <c r="AG126" s="24">
        <v>139.19999999999999</v>
      </c>
      <c r="AH126" s="24">
        <v>116.5</v>
      </c>
      <c r="AI126" s="24">
        <v>13.9</v>
      </c>
      <c r="AJ126" s="24">
        <v>109.6</v>
      </c>
      <c r="AK126" s="24">
        <v>50.9</v>
      </c>
      <c r="AL126" s="24">
        <v>152.4</v>
      </c>
      <c r="AM126" s="24">
        <v>163.1</v>
      </c>
      <c r="AN126" s="24">
        <v>81.2</v>
      </c>
      <c r="AO126" s="24">
        <v>91.1</v>
      </c>
      <c r="AP126" s="24">
        <f t="shared" si="76"/>
        <v>176.2</v>
      </c>
      <c r="AQ126" s="46"/>
      <c r="AR126" s="24">
        <f t="shared" si="77"/>
        <v>176.2</v>
      </c>
      <c r="AS126" s="24"/>
      <c r="AT126" s="24">
        <f t="shared" si="78"/>
        <v>176.2</v>
      </c>
      <c r="AU126" s="24">
        <v>0</v>
      </c>
      <c r="AV126" s="24">
        <f t="shared" si="80"/>
        <v>176.2</v>
      </c>
      <c r="AW126" s="41"/>
      <c r="AX126" s="41"/>
      <c r="BA126" s="1"/>
      <c r="BB126" s="1"/>
      <c r="BC126" s="1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9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9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9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9"/>
      <c r="FH126" s="8"/>
      <c r="FI126" s="8"/>
      <c r="FJ126" s="8"/>
      <c r="FK126" s="8"/>
      <c r="FL126" s="8"/>
      <c r="FM126" s="8"/>
      <c r="FN126" s="8"/>
      <c r="FO126" s="8"/>
      <c r="FP126" s="8"/>
      <c r="FQ126" s="8"/>
      <c r="FR126" s="8"/>
      <c r="FS126" s="8"/>
      <c r="FT126" s="8"/>
      <c r="FU126" s="8"/>
      <c r="FV126" s="8"/>
      <c r="FW126" s="8"/>
      <c r="FX126" s="8"/>
      <c r="FY126" s="8"/>
      <c r="FZ126" s="8"/>
      <c r="GA126" s="8"/>
      <c r="GB126" s="8"/>
      <c r="GC126" s="8"/>
      <c r="GD126" s="8"/>
      <c r="GE126" s="8"/>
      <c r="GF126" s="8"/>
      <c r="GG126" s="8"/>
      <c r="GH126" s="8"/>
      <c r="GI126" s="9"/>
      <c r="GJ126" s="8"/>
      <c r="GK126" s="8"/>
    </row>
    <row r="127" spans="1:193" s="2" customFormat="1" ht="17.100000000000001" customHeight="1">
      <c r="A127" s="13" t="s">
        <v>112</v>
      </c>
      <c r="B127" s="24">
        <v>2013.9</v>
      </c>
      <c r="C127" s="24">
        <v>872.71035000000006</v>
      </c>
      <c r="D127" s="4">
        <f t="shared" si="72"/>
        <v>0.43334343810516907</v>
      </c>
      <c r="E127" s="10">
        <v>15</v>
      </c>
      <c r="F127" s="5">
        <f t="shared" si="67"/>
        <v>1</v>
      </c>
      <c r="G127" s="5">
        <v>10</v>
      </c>
      <c r="H127" s="5"/>
      <c r="I127" s="5"/>
      <c r="J127" s="4">
        <f t="shared" si="68"/>
        <v>1.1812997259912186</v>
      </c>
      <c r="K127" s="5">
        <v>10</v>
      </c>
      <c r="L127" s="5"/>
      <c r="M127" s="5"/>
      <c r="N127" s="4">
        <f t="shared" si="69"/>
        <v>1.2192534992223949</v>
      </c>
      <c r="O127" s="5">
        <v>15</v>
      </c>
      <c r="P127" s="5"/>
      <c r="Q127" s="5"/>
      <c r="R127" s="4">
        <f t="shared" si="70"/>
        <v>1.0781485370741484</v>
      </c>
      <c r="S127" s="5">
        <v>10</v>
      </c>
      <c r="T127" s="5"/>
      <c r="U127" s="5"/>
      <c r="V127" s="4">
        <f t="shared" si="71"/>
        <v>1.1213039682539683</v>
      </c>
      <c r="W127" s="5">
        <v>10</v>
      </c>
      <c r="X127" s="5" t="s">
        <v>400</v>
      </c>
      <c r="Y127" s="5" t="s">
        <v>400</v>
      </c>
      <c r="Z127" s="5" t="s">
        <v>400</v>
      </c>
      <c r="AA127" s="5"/>
      <c r="AB127" s="31">
        <f t="shared" si="79"/>
        <v>0.97994966247295445</v>
      </c>
      <c r="AC127" s="32">
        <v>3514</v>
      </c>
      <c r="AD127" s="24">
        <f t="shared" si="73"/>
        <v>2875.090909090909</v>
      </c>
      <c r="AE127" s="24">
        <f t="shared" si="74"/>
        <v>2817.4</v>
      </c>
      <c r="AF127" s="24">
        <f t="shared" si="75"/>
        <v>-57.690909090908917</v>
      </c>
      <c r="AG127" s="24">
        <v>190.6</v>
      </c>
      <c r="AH127" s="24">
        <v>196.6</v>
      </c>
      <c r="AI127" s="24">
        <v>340.6</v>
      </c>
      <c r="AJ127" s="24">
        <v>243.5</v>
      </c>
      <c r="AK127" s="24">
        <v>216.2</v>
      </c>
      <c r="AL127" s="24">
        <v>313</v>
      </c>
      <c r="AM127" s="24">
        <v>626.79999999999995</v>
      </c>
      <c r="AN127" s="24">
        <v>184.1</v>
      </c>
      <c r="AO127" s="24"/>
      <c r="AP127" s="24">
        <f t="shared" si="76"/>
        <v>506</v>
      </c>
      <c r="AQ127" s="46"/>
      <c r="AR127" s="24">
        <f t="shared" si="77"/>
        <v>506</v>
      </c>
      <c r="AS127" s="24"/>
      <c r="AT127" s="24">
        <f t="shared" si="78"/>
        <v>506</v>
      </c>
      <c r="AU127" s="24">
        <v>14.4</v>
      </c>
      <c r="AV127" s="24">
        <f t="shared" si="80"/>
        <v>491.6</v>
      </c>
      <c r="AW127" s="41"/>
      <c r="AX127" s="41"/>
      <c r="BA127" s="1"/>
      <c r="BB127" s="1"/>
      <c r="BC127" s="1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9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9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  <c r="ED127" s="8"/>
      <c r="EE127" s="9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8"/>
      <c r="FE127" s="8"/>
      <c r="FF127" s="8"/>
      <c r="FG127" s="9"/>
      <c r="FH127" s="8"/>
      <c r="FI127" s="8"/>
      <c r="FJ127" s="8"/>
      <c r="FK127" s="8"/>
      <c r="FL127" s="8"/>
      <c r="FM127" s="8"/>
      <c r="FN127" s="8"/>
      <c r="FO127" s="8"/>
      <c r="FP127" s="8"/>
      <c r="FQ127" s="8"/>
      <c r="FR127" s="8"/>
      <c r="FS127" s="8"/>
      <c r="FT127" s="8"/>
      <c r="FU127" s="8"/>
      <c r="FV127" s="8"/>
      <c r="FW127" s="8"/>
      <c r="FX127" s="8"/>
      <c r="FY127" s="8"/>
      <c r="FZ127" s="8"/>
      <c r="GA127" s="8"/>
      <c r="GB127" s="8"/>
      <c r="GC127" s="8"/>
      <c r="GD127" s="8"/>
      <c r="GE127" s="8"/>
      <c r="GF127" s="8"/>
      <c r="GG127" s="8"/>
      <c r="GH127" s="8"/>
      <c r="GI127" s="9"/>
      <c r="GJ127" s="8"/>
      <c r="GK127" s="8"/>
    </row>
    <row r="128" spans="1:193" s="2" customFormat="1" ht="17.100000000000001" customHeight="1">
      <c r="A128" s="13" t="s">
        <v>113</v>
      </c>
      <c r="B128" s="24">
        <v>16699</v>
      </c>
      <c r="C128" s="24">
        <v>2205.4495200000006</v>
      </c>
      <c r="D128" s="4">
        <f t="shared" si="72"/>
        <v>0.13207075393736156</v>
      </c>
      <c r="E128" s="10">
        <v>15</v>
      </c>
      <c r="F128" s="5">
        <f t="shared" si="67"/>
        <v>1</v>
      </c>
      <c r="G128" s="5">
        <v>10</v>
      </c>
      <c r="H128" s="5"/>
      <c r="I128" s="5"/>
      <c r="J128" s="4">
        <f t="shared" si="68"/>
        <v>1.1812997259912186</v>
      </c>
      <c r="K128" s="5">
        <v>10</v>
      </c>
      <c r="L128" s="5"/>
      <c r="M128" s="5"/>
      <c r="N128" s="4">
        <f t="shared" si="69"/>
        <v>1.2192534992223949</v>
      </c>
      <c r="O128" s="5">
        <v>15</v>
      </c>
      <c r="P128" s="5"/>
      <c r="Q128" s="5"/>
      <c r="R128" s="4">
        <f t="shared" si="70"/>
        <v>1.0781485370741484</v>
      </c>
      <c r="S128" s="5">
        <v>10</v>
      </c>
      <c r="T128" s="5"/>
      <c r="U128" s="5"/>
      <c r="V128" s="4">
        <f t="shared" si="71"/>
        <v>1.1213039682539683</v>
      </c>
      <c r="W128" s="5">
        <v>10</v>
      </c>
      <c r="X128" s="5" t="s">
        <v>400</v>
      </c>
      <c r="Y128" s="5" t="s">
        <v>400</v>
      </c>
      <c r="Z128" s="5" t="s">
        <v>400</v>
      </c>
      <c r="AA128" s="5"/>
      <c r="AB128" s="31">
        <f t="shared" si="79"/>
        <v>0.91539123015128143</v>
      </c>
      <c r="AC128" s="32">
        <v>2619</v>
      </c>
      <c r="AD128" s="24">
        <f t="shared" si="73"/>
        <v>2142.818181818182</v>
      </c>
      <c r="AE128" s="24">
        <f t="shared" si="74"/>
        <v>1961.5</v>
      </c>
      <c r="AF128" s="24">
        <f t="shared" si="75"/>
        <v>-181.31818181818198</v>
      </c>
      <c r="AG128" s="24">
        <v>82</v>
      </c>
      <c r="AH128" s="24">
        <v>129</v>
      </c>
      <c r="AI128" s="24">
        <v>300.10000000000002</v>
      </c>
      <c r="AJ128" s="24">
        <v>192</v>
      </c>
      <c r="AK128" s="24">
        <v>155.19999999999999</v>
      </c>
      <c r="AL128" s="24">
        <v>105.8</v>
      </c>
      <c r="AM128" s="24">
        <v>612.5</v>
      </c>
      <c r="AN128" s="24">
        <v>221.7</v>
      </c>
      <c r="AO128" s="24"/>
      <c r="AP128" s="24">
        <f t="shared" si="76"/>
        <v>163.19999999999999</v>
      </c>
      <c r="AQ128" s="46"/>
      <c r="AR128" s="24">
        <f t="shared" si="77"/>
        <v>163.19999999999999</v>
      </c>
      <c r="AS128" s="24"/>
      <c r="AT128" s="24">
        <f t="shared" si="78"/>
        <v>163.19999999999999</v>
      </c>
      <c r="AU128" s="24">
        <v>0</v>
      </c>
      <c r="AV128" s="24">
        <f t="shared" si="80"/>
        <v>163.19999999999999</v>
      </c>
      <c r="AW128" s="41"/>
      <c r="AX128" s="41"/>
      <c r="BA128" s="1"/>
      <c r="BB128" s="1"/>
      <c r="BC128" s="1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9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9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9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  <c r="EY128" s="8"/>
      <c r="EZ128" s="8"/>
      <c r="FA128" s="8"/>
      <c r="FB128" s="8"/>
      <c r="FC128" s="8"/>
      <c r="FD128" s="8"/>
      <c r="FE128" s="8"/>
      <c r="FF128" s="8"/>
      <c r="FG128" s="9"/>
      <c r="FH128" s="8"/>
      <c r="FI128" s="8"/>
      <c r="FJ128" s="8"/>
      <c r="FK128" s="8"/>
      <c r="FL128" s="8"/>
      <c r="FM128" s="8"/>
      <c r="FN128" s="8"/>
      <c r="FO128" s="8"/>
      <c r="FP128" s="8"/>
      <c r="FQ128" s="8"/>
      <c r="FR128" s="8"/>
      <c r="FS128" s="8"/>
      <c r="FT128" s="8"/>
      <c r="FU128" s="8"/>
      <c r="FV128" s="8"/>
      <c r="FW128" s="8"/>
      <c r="FX128" s="8"/>
      <c r="FY128" s="8"/>
      <c r="FZ128" s="8"/>
      <c r="GA128" s="8"/>
      <c r="GB128" s="8"/>
      <c r="GC128" s="8"/>
      <c r="GD128" s="8"/>
      <c r="GE128" s="8"/>
      <c r="GF128" s="8"/>
      <c r="GG128" s="8"/>
      <c r="GH128" s="8"/>
      <c r="GI128" s="9"/>
      <c r="GJ128" s="8"/>
      <c r="GK128" s="8"/>
    </row>
    <row r="129" spans="1:193" s="2" customFormat="1" ht="17.100000000000001" customHeight="1">
      <c r="A129" s="13" t="s">
        <v>114</v>
      </c>
      <c r="B129" s="24">
        <v>13542.7</v>
      </c>
      <c r="C129" s="24">
        <v>18567.60283</v>
      </c>
      <c r="D129" s="4">
        <f t="shared" si="72"/>
        <v>1.2171041434130565</v>
      </c>
      <c r="E129" s="10">
        <v>15</v>
      </c>
      <c r="F129" s="5">
        <f t="shared" si="67"/>
        <v>1</v>
      </c>
      <c r="G129" s="5">
        <v>10</v>
      </c>
      <c r="H129" s="5"/>
      <c r="I129" s="5"/>
      <c r="J129" s="4">
        <f t="shared" si="68"/>
        <v>1.1812997259912186</v>
      </c>
      <c r="K129" s="5">
        <v>10</v>
      </c>
      <c r="L129" s="5"/>
      <c r="M129" s="5"/>
      <c r="N129" s="4">
        <f t="shared" si="69"/>
        <v>1.2192534992223949</v>
      </c>
      <c r="O129" s="5">
        <v>15</v>
      </c>
      <c r="P129" s="5"/>
      <c r="Q129" s="5"/>
      <c r="R129" s="4">
        <f t="shared" si="70"/>
        <v>1.0781485370741484</v>
      </c>
      <c r="S129" s="5">
        <v>10</v>
      </c>
      <c r="T129" s="5"/>
      <c r="U129" s="5"/>
      <c r="V129" s="4">
        <f t="shared" si="71"/>
        <v>1.1213039682539683</v>
      </c>
      <c r="W129" s="5">
        <v>10</v>
      </c>
      <c r="X129" s="5" t="s">
        <v>400</v>
      </c>
      <c r="Y129" s="5" t="s">
        <v>400</v>
      </c>
      <c r="Z129" s="5" t="s">
        <v>400</v>
      </c>
      <c r="AA129" s="5"/>
      <c r="AB129" s="31">
        <f t="shared" si="79"/>
        <v>1.1478983850389304</v>
      </c>
      <c r="AC129" s="32">
        <v>3293</v>
      </c>
      <c r="AD129" s="24">
        <f t="shared" si="73"/>
        <v>2694.2727272727275</v>
      </c>
      <c r="AE129" s="24">
        <f t="shared" si="74"/>
        <v>3092.8</v>
      </c>
      <c r="AF129" s="24">
        <f t="shared" si="75"/>
        <v>398.5272727272727</v>
      </c>
      <c r="AG129" s="24">
        <v>389</v>
      </c>
      <c r="AH129" s="24">
        <v>389.2</v>
      </c>
      <c r="AI129" s="24">
        <v>268.5</v>
      </c>
      <c r="AJ129" s="24">
        <v>346.9</v>
      </c>
      <c r="AK129" s="24">
        <v>343</v>
      </c>
      <c r="AL129" s="24">
        <v>349.5</v>
      </c>
      <c r="AM129" s="24">
        <v>321.8</v>
      </c>
      <c r="AN129" s="24">
        <v>155.69999999999999</v>
      </c>
      <c r="AO129" s="24"/>
      <c r="AP129" s="24">
        <f t="shared" si="76"/>
        <v>529.20000000000005</v>
      </c>
      <c r="AQ129" s="46"/>
      <c r="AR129" s="24">
        <f t="shared" si="77"/>
        <v>529.20000000000005</v>
      </c>
      <c r="AS129" s="24"/>
      <c r="AT129" s="24">
        <f t="shared" si="78"/>
        <v>529.20000000000005</v>
      </c>
      <c r="AU129" s="24">
        <v>520.9</v>
      </c>
      <c r="AV129" s="24">
        <f t="shared" si="80"/>
        <v>8.3000000000000007</v>
      </c>
      <c r="AW129" s="41"/>
      <c r="AX129" s="41"/>
      <c r="BA129" s="1"/>
      <c r="BB129" s="1"/>
      <c r="BC129" s="1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9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9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9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8"/>
      <c r="FF129" s="8"/>
      <c r="FG129" s="9"/>
      <c r="FH129" s="8"/>
      <c r="FI129" s="8"/>
      <c r="FJ129" s="8"/>
      <c r="FK129" s="8"/>
      <c r="FL129" s="8"/>
      <c r="FM129" s="8"/>
      <c r="FN129" s="8"/>
      <c r="FO129" s="8"/>
      <c r="FP129" s="8"/>
      <c r="FQ129" s="8"/>
      <c r="FR129" s="8"/>
      <c r="FS129" s="8"/>
      <c r="FT129" s="8"/>
      <c r="FU129" s="8"/>
      <c r="FV129" s="8"/>
      <c r="FW129" s="8"/>
      <c r="FX129" s="8"/>
      <c r="FY129" s="8"/>
      <c r="FZ129" s="8"/>
      <c r="GA129" s="8"/>
      <c r="GB129" s="8"/>
      <c r="GC129" s="8"/>
      <c r="GD129" s="8"/>
      <c r="GE129" s="8"/>
      <c r="GF129" s="8"/>
      <c r="GG129" s="8"/>
      <c r="GH129" s="8"/>
      <c r="GI129" s="9"/>
      <c r="GJ129" s="8"/>
      <c r="GK129" s="8"/>
    </row>
    <row r="130" spans="1:193" s="2" customFormat="1" ht="17.100000000000001" customHeight="1">
      <c r="A130" s="17" t="s">
        <v>115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24"/>
      <c r="AV130" s="24"/>
      <c r="AW130" s="41"/>
      <c r="AX130" s="41"/>
      <c r="AY130" s="41"/>
      <c r="AZ130" s="1"/>
      <c r="BA130" s="1"/>
      <c r="BB130" s="1"/>
      <c r="BC130" s="1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9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9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9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8"/>
      <c r="FF130" s="8"/>
      <c r="FG130" s="9"/>
      <c r="FH130" s="8"/>
      <c r="FI130" s="8"/>
      <c r="FJ130" s="8"/>
      <c r="FK130" s="8"/>
      <c r="FL130" s="8"/>
      <c r="FM130" s="8"/>
      <c r="FN130" s="8"/>
      <c r="FO130" s="8"/>
      <c r="FP130" s="8"/>
      <c r="FQ130" s="8"/>
      <c r="FR130" s="8"/>
      <c r="FS130" s="8"/>
      <c r="FT130" s="8"/>
      <c r="FU130" s="8"/>
      <c r="FV130" s="8"/>
      <c r="FW130" s="8"/>
      <c r="FX130" s="8"/>
      <c r="FY130" s="8"/>
      <c r="FZ130" s="8"/>
      <c r="GA130" s="8"/>
      <c r="GB130" s="8"/>
      <c r="GC130" s="8"/>
      <c r="GD130" s="8"/>
      <c r="GE130" s="8"/>
      <c r="GF130" s="8"/>
      <c r="GG130" s="8"/>
      <c r="GH130" s="8"/>
      <c r="GI130" s="9"/>
      <c r="GJ130" s="8"/>
      <c r="GK130" s="8"/>
    </row>
    <row r="131" spans="1:193" s="2" customFormat="1" ht="17.100000000000001" customHeight="1">
      <c r="A131" s="13" t="s">
        <v>116</v>
      </c>
      <c r="B131" s="24">
        <v>1076.7</v>
      </c>
      <c r="C131" s="24">
        <v>232.09756999999996</v>
      </c>
      <c r="D131" s="4">
        <f t="shared" si="72"/>
        <v>0.21556382464939161</v>
      </c>
      <c r="E131" s="10">
        <v>15</v>
      </c>
      <c r="F131" s="5">
        <f>F$35</f>
        <v>1</v>
      </c>
      <c r="G131" s="5">
        <v>10</v>
      </c>
      <c r="H131" s="5"/>
      <c r="I131" s="5"/>
      <c r="J131" s="4">
        <f>J$35</f>
        <v>0.996215928575652</v>
      </c>
      <c r="K131" s="5">
        <v>10</v>
      </c>
      <c r="L131" s="5"/>
      <c r="M131" s="5"/>
      <c r="N131" s="4">
        <f>N$35</f>
        <v>1.0495372890582471</v>
      </c>
      <c r="O131" s="5">
        <v>15</v>
      </c>
      <c r="P131" s="5"/>
      <c r="Q131" s="5"/>
      <c r="R131" s="4">
        <f>R$35</f>
        <v>1.0121298094882332</v>
      </c>
      <c r="S131" s="5">
        <v>10</v>
      </c>
      <c r="T131" s="5"/>
      <c r="U131" s="5"/>
      <c r="V131" s="4">
        <f>V$35</f>
        <v>0.70091674208144794</v>
      </c>
      <c r="W131" s="5">
        <v>10</v>
      </c>
      <c r="X131" s="5" t="s">
        <v>400</v>
      </c>
      <c r="Y131" s="5" t="s">
        <v>400</v>
      </c>
      <c r="Z131" s="5" t="s">
        <v>400</v>
      </c>
      <c r="AA131" s="5"/>
      <c r="AB131" s="31">
        <f t="shared" si="79"/>
        <v>0.80098773581525584</v>
      </c>
      <c r="AC131" s="32">
        <v>933</v>
      </c>
      <c r="AD131" s="24">
        <f t="shared" si="73"/>
        <v>763.36363636363626</v>
      </c>
      <c r="AE131" s="24">
        <f t="shared" si="74"/>
        <v>611.4</v>
      </c>
      <c r="AF131" s="24">
        <f t="shared" si="75"/>
        <v>-151.96363636363628</v>
      </c>
      <c r="AG131" s="24">
        <v>46.7</v>
      </c>
      <c r="AH131" s="24">
        <v>72.400000000000006</v>
      </c>
      <c r="AI131" s="24">
        <v>17.3</v>
      </c>
      <c r="AJ131" s="24">
        <v>85.3</v>
      </c>
      <c r="AK131" s="24">
        <v>83.6</v>
      </c>
      <c r="AL131" s="24">
        <v>156.5</v>
      </c>
      <c r="AM131" s="24">
        <v>0.6</v>
      </c>
      <c r="AN131" s="24">
        <v>41.6</v>
      </c>
      <c r="AO131" s="24">
        <v>53.9</v>
      </c>
      <c r="AP131" s="24">
        <f t="shared" si="76"/>
        <v>53.5</v>
      </c>
      <c r="AQ131" s="46"/>
      <c r="AR131" s="24">
        <f t="shared" si="77"/>
        <v>53.5</v>
      </c>
      <c r="AS131" s="24"/>
      <c r="AT131" s="24">
        <f t="shared" si="78"/>
        <v>53.5</v>
      </c>
      <c r="AU131" s="24">
        <v>0</v>
      </c>
      <c r="AV131" s="24">
        <f t="shared" si="80"/>
        <v>53.5</v>
      </c>
      <c r="AW131" s="41"/>
      <c r="AX131" s="41"/>
      <c r="AY131" s="41"/>
      <c r="AZ131" s="1"/>
      <c r="BA131" s="1"/>
      <c r="BB131" s="1"/>
      <c r="BC131" s="1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9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9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8"/>
      <c r="ED131" s="8"/>
      <c r="EE131" s="9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  <c r="EW131" s="8"/>
      <c r="EX131" s="8"/>
      <c r="EY131" s="8"/>
      <c r="EZ131" s="8"/>
      <c r="FA131" s="8"/>
      <c r="FB131" s="8"/>
      <c r="FC131" s="8"/>
      <c r="FD131" s="8"/>
      <c r="FE131" s="8"/>
      <c r="FF131" s="8"/>
      <c r="FG131" s="9"/>
      <c r="FH131" s="8"/>
      <c r="FI131" s="8"/>
      <c r="FJ131" s="8"/>
      <c r="FK131" s="8"/>
      <c r="FL131" s="8"/>
      <c r="FM131" s="8"/>
      <c r="FN131" s="8"/>
      <c r="FO131" s="8"/>
      <c r="FP131" s="8"/>
      <c r="FQ131" s="8"/>
      <c r="FR131" s="8"/>
      <c r="FS131" s="8"/>
      <c r="FT131" s="8"/>
      <c r="FU131" s="8"/>
      <c r="FV131" s="8"/>
      <c r="FW131" s="8"/>
      <c r="FX131" s="8"/>
      <c r="FY131" s="8"/>
      <c r="FZ131" s="8"/>
      <c r="GA131" s="8"/>
      <c r="GB131" s="8"/>
      <c r="GC131" s="8"/>
      <c r="GD131" s="8"/>
      <c r="GE131" s="8"/>
      <c r="GF131" s="8"/>
      <c r="GG131" s="8"/>
      <c r="GH131" s="8"/>
      <c r="GI131" s="9"/>
      <c r="GJ131" s="8"/>
      <c r="GK131" s="8"/>
    </row>
    <row r="132" spans="1:193" s="2" customFormat="1" ht="17.100000000000001" customHeight="1">
      <c r="A132" s="13" t="s">
        <v>117</v>
      </c>
      <c r="B132" s="24">
        <v>5220</v>
      </c>
      <c r="C132" s="24">
        <v>4103.8528699999997</v>
      </c>
      <c r="D132" s="4">
        <f t="shared" si="72"/>
        <v>0.7861787107279693</v>
      </c>
      <c r="E132" s="10">
        <v>15</v>
      </c>
      <c r="F132" s="5">
        <f t="shared" ref="F132:F137" si="81">F$35</f>
        <v>1</v>
      </c>
      <c r="G132" s="5">
        <v>10</v>
      </c>
      <c r="H132" s="5"/>
      <c r="I132" s="5"/>
      <c r="J132" s="4">
        <f t="shared" ref="J132:J137" si="82">J$35</f>
        <v>0.996215928575652</v>
      </c>
      <c r="K132" s="5">
        <v>10</v>
      </c>
      <c r="L132" s="5"/>
      <c r="M132" s="5"/>
      <c r="N132" s="4">
        <f t="shared" ref="N132:N137" si="83">N$35</f>
        <v>1.0495372890582471</v>
      </c>
      <c r="O132" s="5">
        <v>15</v>
      </c>
      <c r="P132" s="5"/>
      <c r="Q132" s="5"/>
      <c r="R132" s="4">
        <f t="shared" ref="R132:R137" si="84">R$35</f>
        <v>1.0121298094882332</v>
      </c>
      <c r="S132" s="5">
        <v>10</v>
      </c>
      <c r="T132" s="5"/>
      <c r="U132" s="5"/>
      <c r="V132" s="4">
        <f t="shared" ref="V132:V137" si="85">V$35</f>
        <v>0.70091674208144794</v>
      </c>
      <c r="W132" s="5">
        <v>10</v>
      </c>
      <c r="X132" s="5" t="s">
        <v>400</v>
      </c>
      <c r="Y132" s="5" t="s">
        <v>400</v>
      </c>
      <c r="Z132" s="5" t="s">
        <v>400</v>
      </c>
      <c r="AA132" s="5"/>
      <c r="AB132" s="31">
        <f t="shared" si="79"/>
        <v>0.92326235426066539</v>
      </c>
      <c r="AC132" s="32">
        <v>993</v>
      </c>
      <c r="AD132" s="24">
        <f t="shared" si="73"/>
        <v>812.45454545454538</v>
      </c>
      <c r="AE132" s="24">
        <f t="shared" si="74"/>
        <v>750.1</v>
      </c>
      <c r="AF132" s="24">
        <f t="shared" si="75"/>
        <v>-62.354545454545359</v>
      </c>
      <c r="AG132" s="24">
        <v>73.7</v>
      </c>
      <c r="AH132" s="24">
        <v>55.8</v>
      </c>
      <c r="AI132" s="24">
        <v>0</v>
      </c>
      <c r="AJ132" s="24">
        <v>207.2</v>
      </c>
      <c r="AK132" s="24">
        <v>74.2</v>
      </c>
      <c r="AL132" s="24">
        <v>104.3</v>
      </c>
      <c r="AM132" s="24">
        <v>63.5</v>
      </c>
      <c r="AN132" s="24">
        <v>60</v>
      </c>
      <c r="AO132" s="24"/>
      <c r="AP132" s="24">
        <f t="shared" si="76"/>
        <v>111.4</v>
      </c>
      <c r="AQ132" s="46"/>
      <c r="AR132" s="24">
        <f t="shared" si="77"/>
        <v>111.4</v>
      </c>
      <c r="AS132" s="24"/>
      <c r="AT132" s="24">
        <f t="shared" si="78"/>
        <v>111.4</v>
      </c>
      <c r="AU132" s="24">
        <v>98.4</v>
      </c>
      <c r="AV132" s="24">
        <f t="shared" si="80"/>
        <v>13</v>
      </c>
      <c r="AW132" s="41"/>
      <c r="AX132" s="41"/>
      <c r="AY132" s="41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9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9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9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9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8"/>
      <c r="FS132" s="8"/>
      <c r="FT132" s="8"/>
      <c r="FU132" s="8"/>
      <c r="FV132" s="8"/>
      <c r="FW132" s="8"/>
      <c r="FX132" s="8"/>
      <c r="FY132" s="8"/>
      <c r="FZ132" s="8"/>
      <c r="GA132" s="8"/>
      <c r="GB132" s="8"/>
      <c r="GC132" s="8"/>
      <c r="GD132" s="8"/>
      <c r="GE132" s="8"/>
      <c r="GF132" s="8"/>
      <c r="GG132" s="8"/>
      <c r="GH132" s="8"/>
      <c r="GI132" s="9"/>
      <c r="GJ132" s="8"/>
      <c r="GK132" s="8"/>
    </row>
    <row r="133" spans="1:193" s="2" customFormat="1" ht="17.100000000000001" customHeight="1">
      <c r="A133" s="13" t="s">
        <v>118</v>
      </c>
      <c r="B133" s="24">
        <v>1531.3</v>
      </c>
      <c r="C133" s="24">
        <v>1422.5326699999998</v>
      </c>
      <c r="D133" s="4">
        <f t="shared" si="72"/>
        <v>0.92897059361326972</v>
      </c>
      <c r="E133" s="10">
        <v>15</v>
      </c>
      <c r="F133" s="5">
        <f t="shared" si="81"/>
        <v>1</v>
      </c>
      <c r="G133" s="5">
        <v>10</v>
      </c>
      <c r="H133" s="5"/>
      <c r="I133" s="5"/>
      <c r="J133" s="4">
        <f t="shared" si="82"/>
        <v>0.996215928575652</v>
      </c>
      <c r="K133" s="5">
        <v>10</v>
      </c>
      <c r="L133" s="5"/>
      <c r="M133" s="5"/>
      <c r="N133" s="4">
        <f t="shared" si="83"/>
        <v>1.0495372890582471</v>
      </c>
      <c r="O133" s="5">
        <v>15</v>
      </c>
      <c r="P133" s="5"/>
      <c r="Q133" s="5"/>
      <c r="R133" s="4">
        <f t="shared" si="84"/>
        <v>1.0121298094882332</v>
      </c>
      <c r="S133" s="5">
        <v>10</v>
      </c>
      <c r="T133" s="5"/>
      <c r="U133" s="5"/>
      <c r="V133" s="4">
        <f t="shared" si="85"/>
        <v>0.70091674208144794</v>
      </c>
      <c r="W133" s="5">
        <v>10</v>
      </c>
      <c r="X133" s="5" t="s">
        <v>400</v>
      </c>
      <c r="Y133" s="5" t="s">
        <v>400</v>
      </c>
      <c r="Z133" s="5" t="s">
        <v>400</v>
      </c>
      <c r="AA133" s="5"/>
      <c r="AB133" s="31">
        <f t="shared" si="79"/>
        <v>0.95386061487894414</v>
      </c>
      <c r="AC133" s="32">
        <v>929</v>
      </c>
      <c r="AD133" s="24">
        <f t="shared" si="73"/>
        <v>760.09090909090912</v>
      </c>
      <c r="AE133" s="24">
        <f t="shared" si="74"/>
        <v>725</v>
      </c>
      <c r="AF133" s="24">
        <f t="shared" si="75"/>
        <v>-35.090909090909122</v>
      </c>
      <c r="AG133" s="24">
        <v>49</v>
      </c>
      <c r="AH133" s="24">
        <v>61.4</v>
      </c>
      <c r="AI133" s="24">
        <v>83.4</v>
      </c>
      <c r="AJ133" s="24">
        <v>99.7</v>
      </c>
      <c r="AK133" s="24">
        <v>96.7</v>
      </c>
      <c r="AL133" s="24">
        <v>150.4</v>
      </c>
      <c r="AM133" s="24">
        <v>50.4</v>
      </c>
      <c r="AN133" s="24">
        <v>82.9</v>
      </c>
      <c r="AO133" s="24"/>
      <c r="AP133" s="24">
        <f t="shared" si="76"/>
        <v>51.1</v>
      </c>
      <c r="AQ133" s="46"/>
      <c r="AR133" s="24">
        <f t="shared" si="77"/>
        <v>51.1</v>
      </c>
      <c r="AS133" s="24"/>
      <c r="AT133" s="24">
        <f t="shared" si="78"/>
        <v>51.1</v>
      </c>
      <c r="AU133" s="24">
        <v>62.2</v>
      </c>
      <c r="AV133" s="24">
        <f t="shared" si="80"/>
        <v>-11.1</v>
      </c>
      <c r="AW133" s="41"/>
      <c r="AX133" s="41"/>
      <c r="AZ133" s="1"/>
      <c r="BA133" s="1"/>
      <c r="BB133" s="1"/>
      <c r="BC133" s="1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9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9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9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9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  <c r="GE133" s="8"/>
      <c r="GF133" s="8"/>
      <c r="GG133" s="8"/>
      <c r="GH133" s="8"/>
      <c r="GI133" s="9"/>
      <c r="GJ133" s="8"/>
      <c r="GK133" s="8"/>
    </row>
    <row r="134" spans="1:193" s="2" customFormat="1" ht="17.100000000000001" customHeight="1">
      <c r="A134" s="13" t="s">
        <v>119</v>
      </c>
      <c r="B134" s="24">
        <v>999.5</v>
      </c>
      <c r="C134" s="24">
        <v>555.8820199999999</v>
      </c>
      <c r="D134" s="4">
        <f t="shared" si="72"/>
        <v>0.55616010005002492</v>
      </c>
      <c r="E134" s="10">
        <v>15</v>
      </c>
      <c r="F134" s="5">
        <f t="shared" si="81"/>
        <v>1</v>
      </c>
      <c r="G134" s="5">
        <v>10</v>
      </c>
      <c r="H134" s="5"/>
      <c r="I134" s="5"/>
      <c r="J134" s="4">
        <f t="shared" si="82"/>
        <v>0.996215928575652</v>
      </c>
      <c r="K134" s="5">
        <v>10</v>
      </c>
      <c r="L134" s="5"/>
      <c r="M134" s="5"/>
      <c r="N134" s="4">
        <f t="shared" si="83"/>
        <v>1.0495372890582471</v>
      </c>
      <c r="O134" s="5">
        <v>15</v>
      </c>
      <c r="P134" s="5"/>
      <c r="Q134" s="5"/>
      <c r="R134" s="4">
        <f t="shared" si="84"/>
        <v>1.0121298094882332</v>
      </c>
      <c r="S134" s="5">
        <v>10</v>
      </c>
      <c r="T134" s="5"/>
      <c r="U134" s="5"/>
      <c r="V134" s="4">
        <f t="shared" si="85"/>
        <v>0.70091674208144794</v>
      </c>
      <c r="W134" s="5">
        <v>10</v>
      </c>
      <c r="X134" s="5" t="s">
        <v>400</v>
      </c>
      <c r="Y134" s="5" t="s">
        <v>400</v>
      </c>
      <c r="Z134" s="5" t="s">
        <v>400</v>
      </c>
      <c r="AA134" s="5"/>
      <c r="AB134" s="31">
        <f t="shared" si="79"/>
        <v>0.87397265197253438</v>
      </c>
      <c r="AC134" s="32">
        <v>1144</v>
      </c>
      <c r="AD134" s="24">
        <f t="shared" si="73"/>
        <v>936</v>
      </c>
      <c r="AE134" s="24">
        <f t="shared" si="74"/>
        <v>818</v>
      </c>
      <c r="AF134" s="24">
        <f t="shared" si="75"/>
        <v>-118</v>
      </c>
      <c r="AG134" s="24">
        <v>120.2</v>
      </c>
      <c r="AH134" s="24">
        <v>74.5</v>
      </c>
      <c r="AI134" s="24">
        <v>47</v>
      </c>
      <c r="AJ134" s="24">
        <v>113.3</v>
      </c>
      <c r="AK134" s="24">
        <v>67.900000000000006</v>
      </c>
      <c r="AL134" s="24">
        <v>88.9</v>
      </c>
      <c r="AM134" s="24">
        <v>120.5</v>
      </c>
      <c r="AN134" s="24">
        <v>88.5</v>
      </c>
      <c r="AO134" s="24"/>
      <c r="AP134" s="24">
        <f t="shared" si="76"/>
        <v>97.2</v>
      </c>
      <c r="AQ134" s="46"/>
      <c r="AR134" s="24">
        <f t="shared" si="77"/>
        <v>97.2</v>
      </c>
      <c r="AS134" s="24"/>
      <c r="AT134" s="24">
        <f t="shared" si="78"/>
        <v>97.2</v>
      </c>
      <c r="AU134" s="24">
        <v>36.1</v>
      </c>
      <c r="AV134" s="24">
        <f t="shared" si="80"/>
        <v>61.1</v>
      </c>
      <c r="AW134" s="41"/>
      <c r="AX134" s="41"/>
      <c r="AY134" s="41"/>
      <c r="AZ134" s="1"/>
      <c r="BA134" s="1"/>
      <c r="BB134" s="1"/>
      <c r="BC134" s="1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9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9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9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9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GB134" s="8"/>
      <c r="GC134" s="8"/>
      <c r="GD134" s="8"/>
      <c r="GE134" s="8"/>
      <c r="GF134" s="8"/>
      <c r="GG134" s="8"/>
      <c r="GH134" s="8"/>
      <c r="GI134" s="9"/>
      <c r="GJ134" s="8"/>
      <c r="GK134" s="8"/>
    </row>
    <row r="135" spans="1:193" s="2" customFormat="1" ht="17.100000000000001" customHeight="1">
      <c r="A135" s="13" t="s">
        <v>120</v>
      </c>
      <c r="B135" s="24">
        <v>1901.5</v>
      </c>
      <c r="C135" s="24">
        <v>1395.3128300000001</v>
      </c>
      <c r="D135" s="4">
        <f t="shared" si="72"/>
        <v>0.73379586116224038</v>
      </c>
      <c r="E135" s="10">
        <v>15</v>
      </c>
      <c r="F135" s="5">
        <f t="shared" si="81"/>
        <v>1</v>
      </c>
      <c r="G135" s="5">
        <v>10</v>
      </c>
      <c r="H135" s="5"/>
      <c r="I135" s="5"/>
      <c r="J135" s="4">
        <f t="shared" si="82"/>
        <v>0.996215928575652</v>
      </c>
      <c r="K135" s="5">
        <v>10</v>
      </c>
      <c r="L135" s="5"/>
      <c r="M135" s="5"/>
      <c r="N135" s="4">
        <f t="shared" si="83"/>
        <v>1.0495372890582471</v>
      </c>
      <c r="O135" s="5">
        <v>15</v>
      </c>
      <c r="P135" s="5"/>
      <c r="Q135" s="5"/>
      <c r="R135" s="4">
        <f t="shared" si="84"/>
        <v>1.0121298094882332</v>
      </c>
      <c r="S135" s="5">
        <v>10</v>
      </c>
      <c r="T135" s="5"/>
      <c r="U135" s="5"/>
      <c r="V135" s="4">
        <f t="shared" si="85"/>
        <v>0.70091674208144794</v>
      </c>
      <c r="W135" s="5">
        <v>10</v>
      </c>
      <c r="X135" s="5" t="s">
        <v>400</v>
      </c>
      <c r="Y135" s="5" t="s">
        <v>400</v>
      </c>
      <c r="Z135" s="5" t="s">
        <v>400</v>
      </c>
      <c r="AA135" s="5"/>
      <c r="AB135" s="31">
        <f t="shared" si="79"/>
        <v>0.91203745792515201</v>
      </c>
      <c r="AC135" s="32">
        <v>1672</v>
      </c>
      <c r="AD135" s="24">
        <f t="shared" si="73"/>
        <v>1368</v>
      </c>
      <c r="AE135" s="24">
        <f t="shared" si="74"/>
        <v>1247.7</v>
      </c>
      <c r="AF135" s="24">
        <f t="shared" si="75"/>
        <v>-120.29999999999995</v>
      </c>
      <c r="AG135" s="24">
        <v>130.5</v>
      </c>
      <c r="AH135" s="24">
        <v>25.2</v>
      </c>
      <c r="AI135" s="24">
        <v>230.9</v>
      </c>
      <c r="AJ135" s="24">
        <v>122.8</v>
      </c>
      <c r="AK135" s="24">
        <v>85.7</v>
      </c>
      <c r="AL135" s="24">
        <v>204.4</v>
      </c>
      <c r="AM135" s="24">
        <v>152.4</v>
      </c>
      <c r="AN135" s="24">
        <v>171.2</v>
      </c>
      <c r="AO135" s="24"/>
      <c r="AP135" s="24">
        <f t="shared" si="76"/>
        <v>124.6</v>
      </c>
      <c r="AQ135" s="46"/>
      <c r="AR135" s="24">
        <f t="shared" si="77"/>
        <v>124.6</v>
      </c>
      <c r="AS135" s="24"/>
      <c r="AT135" s="24">
        <f t="shared" si="78"/>
        <v>124.6</v>
      </c>
      <c r="AU135" s="24">
        <v>87.3</v>
      </c>
      <c r="AV135" s="24">
        <f t="shared" si="80"/>
        <v>37.299999999999997</v>
      </c>
      <c r="AW135" s="41"/>
      <c r="AX135" s="41"/>
      <c r="AY135" s="41"/>
      <c r="AZ135" s="1"/>
      <c r="BA135" s="1"/>
      <c r="BB135" s="1"/>
      <c r="BC135" s="1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9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9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9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8"/>
      <c r="FF135" s="8"/>
      <c r="FG135" s="9"/>
      <c r="FH135" s="8"/>
      <c r="FI135" s="8"/>
      <c r="FJ135" s="8"/>
      <c r="FK135" s="8"/>
      <c r="FL135" s="8"/>
      <c r="FM135" s="8"/>
      <c r="FN135" s="8"/>
      <c r="FO135" s="8"/>
      <c r="FP135" s="8"/>
      <c r="FQ135" s="8"/>
      <c r="FR135" s="8"/>
      <c r="FS135" s="8"/>
      <c r="FT135" s="8"/>
      <c r="FU135" s="8"/>
      <c r="FV135" s="8"/>
      <c r="FW135" s="8"/>
      <c r="FX135" s="8"/>
      <c r="FY135" s="8"/>
      <c r="FZ135" s="8"/>
      <c r="GA135" s="8"/>
      <c r="GB135" s="8"/>
      <c r="GC135" s="8"/>
      <c r="GD135" s="8"/>
      <c r="GE135" s="8"/>
      <c r="GF135" s="8"/>
      <c r="GG135" s="8"/>
      <c r="GH135" s="8"/>
      <c r="GI135" s="9"/>
      <c r="GJ135" s="8"/>
      <c r="GK135" s="8"/>
    </row>
    <row r="136" spans="1:193" s="2" customFormat="1" ht="17.100000000000001" customHeight="1">
      <c r="A136" s="13" t="s">
        <v>121</v>
      </c>
      <c r="B136" s="24">
        <v>756.4</v>
      </c>
      <c r="C136" s="24">
        <v>681.20449000000008</v>
      </c>
      <c r="D136" s="4">
        <f t="shared" si="72"/>
        <v>0.90058763881544168</v>
      </c>
      <c r="E136" s="10">
        <v>15</v>
      </c>
      <c r="F136" s="5">
        <f t="shared" si="81"/>
        <v>1</v>
      </c>
      <c r="G136" s="5">
        <v>10</v>
      </c>
      <c r="H136" s="5"/>
      <c r="I136" s="5"/>
      <c r="J136" s="4">
        <f t="shared" si="82"/>
        <v>0.996215928575652</v>
      </c>
      <c r="K136" s="5">
        <v>10</v>
      </c>
      <c r="L136" s="5"/>
      <c r="M136" s="5"/>
      <c r="N136" s="4">
        <f t="shared" si="83"/>
        <v>1.0495372890582471</v>
      </c>
      <c r="O136" s="5">
        <v>15</v>
      </c>
      <c r="P136" s="5"/>
      <c r="Q136" s="5"/>
      <c r="R136" s="4">
        <f t="shared" si="84"/>
        <v>1.0121298094882332</v>
      </c>
      <c r="S136" s="5">
        <v>10</v>
      </c>
      <c r="T136" s="5"/>
      <c r="U136" s="5"/>
      <c r="V136" s="4">
        <f t="shared" si="85"/>
        <v>0.70091674208144794</v>
      </c>
      <c r="W136" s="5">
        <v>10</v>
      </c>
      <c r="X136" s="5" t="s">
        <v>400</v>
      </c>
      <c r="Y136" s="5" t="s">
        <v>400</v>
      </c>
      <c r="Z136" s="5" t="s">
        <v>400</v>
      </c>
      <c r="AA136" s="5"/>
      <c r="AB136" s="31">
        <f t="shared" si="79"/>
        <v>0.94777855313655246</v>
      </c>
      <c r="AC136" s="32">
        <v>1280</v>
      </c>
      <c r="AD136" s="24">
        <f t="shared" si="73"/>
        <v>1047.2727272727273</v>
      </c>
      <c r="AE136" s="24">
        <f t="shared" si="74"/>
        <v>992.6</v>
      </c>
      <c r="AF136" s="24">
        <f t="shared" si="75"/>
        <v>-54.672727272727229</v>
      </c>
      <c r="AG136" s="24">
        <v>142.80000000000001</v>
      </c>
      <c r="AH136" s="24">
        <v>82.2</v>
      </c>
      <c r="AI136" s="24">
        <v>92.2</v>
      </c>
      <c r="AJ136" s="24">
        <v>73.8</v>
      </c>
      <c r="AK136" s="24">
        <v>23.2</v>
      </c>
      <c r="AL136" s="24">
        <v>65.8</v>
      </c>
      <c r="AM136" s="24">
        <v>59.7</v>
      </c>
      <c r="AN136" s="24">
        <v>79.400000000000006</v>
      </c>
      <c r="AO136" s="24">
        <v>214.8</v>
      </c>
      <c r="AP136" s="24">
        <f t="shared" si="76"/>
        <v>158.69999999999999</v>
      </c>
      <c r="AQ136" s="46"/>
      <c r="AR136" s="24">
        <f t="shared" si="77"/>
        <v>158.69999999999999</v>
      </c>
      <c r="AS136" s="24"/>
      <c r="AT136" s="24">
        <f t="shared" si="78"/>
        <v>158.69999999999999</v>
      </c>
      <c r="AU136" s="24">
        <v>167.6</v>
      </c>
      <c r="AV136" s="24">
        <f t="shared" si="80"/>
        <v>-8.9</v>
      </c>
      <c r="AW136" s="41"/>
      <c r="AX136" s="41"/>
      <c r="AY136" s="41"/>
      <c r="AZ136" s="1"/>
      <c r="BA136" s="1"/>
      <c r="BB136" s="1"/>
      <c r="BC136" s="1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9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9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9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8"/>
      <c r="FF136" s="8"/>
      <c r="FG136" s="9"/>
      <c r="FH136" s="8"/>
      <c r="FI136" s="8"/>
      <c r="FJ136" s="8"/>
      <c r="FK136" s="8"/>
      <c r="FL136" s="8"/>
      <c r="FM136" s="8"/>
      <c r="FN136" s="8"/>
      <c r="FO136" s="8"/>
      <c r="FP136" s="8"/>
      <c r="FQ136" s="8"/>
      <c r="FR136" s="8"/>
      <c r="FS136" s="8"/>
      <c r="FT136" s="8"/>
      <c r="FU136" s="8"/>
      <c r="FV136" s="8"/>
      <c r="FW136" s="8"/>
      <c r="FX136" s="8"/>
      <c r="FY136" s="8"/>
      <c r="FZ136" s="8"/>
      <c r="GA136" s="8"/>
      <c r="GB136" s="8"/>
      <c r="GC136" s="8"/>
      <c r="GD136" s="8"/>
      <c r="GE136" s="8"/>
      <c r="GF136" s="8"/>
      <c r="GG136" s="8"/>
      <c r="GH136" s="8"/>
      <c r="GI136" s="9"/>
      <c r="GJ136" s="8"/>
      <c r="GK136" s="8"/>
    </row>
    <row r="137" spans="1:193" s="2" customFormat="1" ht="17.100000000000001" customHeight="1">
      <c r="A137" s="13" t="s">
        <v>122</v>
      </c>
      <c r="B137" s="24">
        <v>629.1</v>
      </c>
      <c r="C137" s="24">
        <v>638.87947000000008</v>
      </c>
      <c r="D137" s="4">
        <f t="shared" si="72"/>
        <v>1.0155451756477509</v>
      </c>
      <c r="E137" s="10">
        <v>15</v>
      </c>
      <c r="F137" s="5">
        <f t="shared" si="81"/>
        <v>1</v>
      </c>
      <c r="G137" s="5">
        <v>10</v>
      </c>
      <c r="H137" s="5"/>
      <c r="I137" s="5"/>
      <c r="J137" s="4">
        <f t="shared" si="82"/>
        <v>0.996215928575652</v>
      </c>
      <c r="K137" s="5">
        <v>10</v>
      </c>
      <c r="L137" s="5"/>
      <c r="M137" s="5"/>
      <c r="N137" s="4">
        <f t="shared" si="83"/>
        <v>1.0495372890582471</v>
      </c>
      <c r="O137" s="5">
        <v>15</v>
      </c>
      <c r="P137" s="5"/>
      <c r="Q137" s="5"/>
      <c r="R137" s="4">
        <f t="shared" si="84"/>
        <v>1.0121298094882332</v>
      </c>
      <c r="S137" s="5">
        <v>10</v>
      </c>
      <c r="T137" s="5"/>
      <c r="U137" s="5"/>
      <c r="V137" s="4">
        <f t="shared" si="85"/>
        <v>0.70091674208144794</v>
      </c>
      <c r="W137" s="5">
        <v>10</v>
      </c>
      <c r="X137" s="5" t="s">
        <v>400</v>
      </c>
      <c r="Y137" s="5" t="s">
        <v>400</v>
      </c>
      <c r="Z137" s="5" t="s">
        <v>400</v>
      </c>
      <c r="AA137" s="5"/>
      <c r="AB137" s="31">
        <f t="shared" si="79"/>
        <v>0.97241231102919012</v>
      </c>
      <c r="AC137" s="32">
        <v>723</v>
      </c>
      <c r="AD137" s="24">
        <f t="shared" si="73"/>
        <v>591.54545454545462</v>
      </c>
      <c r="AE137" s="24">
        <f t="shared" si="74"/>
        <v>575.20000000000005</v>
      </c>
      <c r="AF137" s="24">
        <f t="shared" si="75"/>
        <v>-16.345454545454572</v>
      </c>
      <c r="AG137" s="24">
        <v>48.2</v>
      </c>
      <c r="AH137" s="24">
        <v>78.2</v>
      </c>
      <c r="AI137" s="24">
        <v>23.7</v>
      </c>
      <c r="AJ137" s="24">
        <v>77.599999999999994</v>
      </c>
      <c r="AK137" s="24">
        <v>36.5</v>
      </c>
      <c r="AL137" s="24">
        <v>100.2</v>
      </c>
      <c r="AM137" s="24">
        <v>46.5</v>
      </c>
      <c r="AN137" s="24">
        <v>77.599999999999994</v>
      </c>
      <c r="AO137" s="24"/>
      <c r="AP137" s="24">
        <f t="shared" si="76"/>
        <v>86.7</v>
      </c>
      <c r="AQ137" s="46"/>
      <c r="AR137" s="24">
        <f t="shared" si="77"/>
        <v>86.7</v>
      </c>
      <c r="AS137" s="24"/>
      <c r="AT137" s="24">
        <f t="shared" si="78"/>
        <v>86.7</v>
      </c>
      <c r="AU137" s="24">
        <v>106.3</v>
      </c>
      <c r="AV137" s="24">
        <f t="shared" si="80"/>
        <v>-19.600000000000001</v>
      </c>
      <c r="AW137" s="41"/>
      <c r="AX137" s="41"/>
      <c r="AY137" s="41"/>
      <c r="AZ137" s="1"/>
      <c r="BA137" s="1"/>
      <c r="BB137" s="1"/>
      <c r="BC137" s="1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9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9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9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8"/>
      <c r="FG137" s="9"/>
      <c r="FH137" s="8"/>
      <c r="FI137" s="8"/>
      <c r="FJ137" s="8"/>
      <c r="FK137" s="8"/>
      <c r="FL137" s="8"/>
      <c r="FM137" s="8"/>
      <c r="FN137" s="8"/>
      <c r="FO137" s="8"/>
      <c r="FP137" s="8"/>
      <c r="FQ137" s="8"/>
      <c r="FR137" s="8"/>
      <c r="FS137" s="8"/>
      <c r="FT137" s="8"/>
      <c r="FU137" s="8"/>
      <c r="FV137" s="8"/>
      <c r="FW137" s="8"/>
      <c r="FX137" s="8"/>
      <c r="FY137" s="8"/>
      <c r="FZ137" s="8"/>
      <c r="GA137" s="8"/>
      <c r="GB137" s="8"/>
      <c r="GC137" s="8"/>
      <c r="GD137" s="8"/>
      <c r="GE137" s="8"/>
      <c r="GF137" s="8"/>
      <c r="GG137" s="8"/>
      <c r="GH137" s="8"/>
      <c r="GI137" s="9"/>
      <c r="GJ137" s="8"/>
      <c r="GK137" s="8"/>
    </row>
    <row r="138" spans="1:193" s="2" customFormat="1" ht="17.100000000000001" customHeight="1">
      <c r="A138" s="17" t="s">
        <v>123</v>
      </c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24"/>
      <c r="AV138" s="24"/>
      <c r="AW138" s="41"/>
      <c r="AX138" s="41"/>
      <c r="AY138" s="41"/>
      <c r="AZ138" s="1"/>
      <c r="BA138" s="1"/>
      <c r="BB138" s="1"/>
      <c r="BC138" s="1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9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9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9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9"/>
      <c r="FH138" s="8"/>
      <c r="FI138" s="8"/>
      <c r="FJ138" s="8"/>
      <c r="FK138" s="8"/>
      <c r="FL138" s="8"/>
      <c r="FM138" s="8"/>
      <c r="FN138" s="8"/>
      <c r="FO138" s="8"/>
      <c r="FP138" s="8"/>
      <c r="FQ138" s="8"/>
      <c r="FR138" s="8"/>
      <c r="FS138" s="8"/>
      <c r="FT138" s="8"/>
      <c r="FU138" s="8"/>
      <c r="FV138" s="8"/>
      <c r="FW138" s="8"/>
      <c r="FX138" s="8"/>
      <c r="FY138" s="8"/>
      <c r="FZ138" s="8"/>
      <c r="GA138" s="8"/>
      <c r="GB138" s="8"/>
      <c r="GC138" s="8"/>
      <c r="GD138" s="8"/>
      <c r="GE138" s="8"/>
      <c r="GF138" s="8"/>
      <c r="GG138" s="8"/>
      <c r="GH138" s="8"/>
      <c r="GI138" s="9"/>
      <c r="GJ138" s="8"/>
      <c r="GK138" s="8"/>
    </row>
    <row r="139" spans="1:193" s="2" customFormat="1" ht="17.100000000000001" customHeight="1">
      <c r="A139" s="13" t="s">
        <v>124</v>
      </c>
      <c r="B139" s="24">
        <v>1591.4</v>
      </c>
      <c r="C139" s="24">
        <v>1859.4768000000004</v>
      </c>
      <c r="D139" s="4">
        <f t="shared" si="72"/>
        <v>1.168453437225085</v>
      </c>
      <c r="E139" s="10">
        <v>15</v>
      </c>
      <c r="F139" s="5">
        <f>F$36</f>
        <v>1</v>
      </c>
      <c r="G139" s="5">
        <v>10</v>
      </c>
      <c r="H139" s="5"/>
      <c r="I139" s="5"/>
      <c r="J139" s="4">
        <f>J$36</f>
        <v>1.1424326465927102</v>
      </c>
      <c r="K139" s="5">
        <v>10</v>
      </c>
      <c r="L139" s="5"/>
      <c r="M139" s="5"/>
      <c r="N139" s="4">
        <f>N$36</f>
        <v>1.2183777898747958</v>
      </c>
      <c r="O139" s="5">
        <v>15</v>
      </c>
      <c r="P139" s="5"/>
      <c r="Q139" s="5"/>
      <c r="R139" s="4">
        <f>R$36</f>
        <v>1.0196984444444444</v>
      </c>
      <c r="S139" s="5">
        <v>10</v>
      </c>
      <c r="T139" s="5"/>
      <c r="U139" s="5"/>
      <c r="V139" s="4">
        <f>V$36</f>
        <v>1.09414968696642</v>
      </c>
      <c r="W139" s="5">
        <v>10</v>
      </c>
      <c r="X139" s="5" t="s">
        <v>400</v>
      </c>
      <c r="Y139" s="5" t="s">
        <v>400</v>
      </c>
      <c r="Z139" s="5" t="s">
        <v>400</v>
      </c>
      <c r="AA139" s="5"/>
      <c r="AB139" s="31">
        <f t="shared" si="79"/>
        <v>1.1195039455219136</v>
      </c>
      <c r="AC139" s="32">
        <v>1317</v>
      </c>
      <c r="AD139" s="24">
        <f t="shared" si="73"/>
        <v>1077.5454545454545</v>
      </c>
      <c r="AE139" s="24">
        <f t="shared" si="74"/>
        <v>1206.3</v>
      </c>
      <c r="AF139" s="24">
        <f t="shared" si="75"/>
        <v>128.75454545454545</v>
      </c>
      <c r="AG139" s="24">
        <v>122.9</v>
      </c>
      <c r="AH139" s="24">
        <v>83.6</v>
      </c>
      <c r="AI139" s="24">
        <v>70.3</v>
      </c>
      <c r="AJ139" s="24">
        <v>113.5</v>
      </c>
      <c r="AK139" s="24">
        <v>82.3</v>
      </c>
      <c r="AL139" s="24">
        <v>126.8</v>
      </c>
      <c r="AM139" s="24">
        <v>214.4</v>
      </c>
      <c r="AN139" s="24">
        <v>134.30000000000001</v>
      </c>
      <c r="AO139" s="24">
        <v>56.5</v>
      </c>
      <c r="AP139" s="24">
        <f t="shared" si="76"/>
        <v>201.7</v>
      </c>
      <c r="AQ139" s="46"/>
      <c r="AR139" s="24">
        <f t="shared" si="77"/>
        <v>201.7</v>
      </c>
      <c r="AS139" s="24"/>
      <c r="AT139" s="24">
        <f t="shared" si="78"/>
        <v>201.7</v>
      </c>
      <c r="AU139" s="24">
        <v>194.6</v>
      </c>
      <c r="AV139" s="24">
        <f t="shared" si="80"/>
        <v>7.1</v>
      </c>
      <c r="AW139" s="41"/>
      <c r="AX139" s="41"/>
      <c r="BC139" s="1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9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9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9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9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8"/>
      <c r="FT139" s="8"/>
      <c r="FU139" s="8"/>
      <c r="FV139" s="8"/>
      <c r="FW139" s="8"/>
      <c r="FX139" s="8"/>
      <c r="FY139" s="8"/>
      <c r="FZ139" s="8"/>
      <c r="GA139" s="8"/>
      <c r="GB139" s="8"/>
      <c r="GC139" s="8"/>
      <c r="GD139" s="8"/>
      <c r="GE139" s="8"/>
      <c r="GF139" s="8"/>
      <c r="GG139" s="8"/>
      <c r="GH139" s="8"/>
      <c r="GI139" s="9"/>
      <c r="GJ139" s="8"/>
      <c r="GK139" s="8"/>
    </row>
    <row r="140" spans="1:193" s="2" customFormat="1" ht="17.100000000000001" customHeight="1">
      <c r="A140" s="13" t="s">
        <v>125</v>
      </c>
      <c r="B140" s="24">
        <v>611.6</v>
      </c>
      <c r="C140" s="24">
        <v>921.42318999999998</v>
      </c>
      <c r="D140" s="4">
        <f>IF(E140=0,0,IF(B140=0,1,IF(C140&lt;0,0,IF(C140/B140&gt;1.2,IF((C140/B140-1.2)*0.1+1.2&gt;1.3,1.3,(C140/B140-1.2)*0.1+1.2),C140/B140))))</f>
        <v>1.2306578139306736</v>
      </c>
      <c r="E140" s="10">
        <v>15</v>
      </c>
      <c r="F140" s="5">
        <f t="shared" ref="F140:F146" si="86">F$36</f>
        <v>1</v>
      </c>
      <c r="G140" s="5">
        <v>10</v>
      </c>
      <c r="H140" s="5"/>
      <c r="I140" s="5"/>
      <c r="J140" s="4">
        <f>J$36</f>
        <v>1.1424326465927102</v>
      </c>
      <c r="K140" s="5">
        <v>10</v>
      </c>
      <c r="L140" s="5"/>
      <c r="M140" s="5"/>
      <c r="N140" s="4">
        <f t="shared" ref="N140:N146" si="87">N$36</f>
        <v>1.2183777898747958</v>
      </c>
      <c r="O140" s="5">
        <v>15</v>
      </c>
      <c r="P140" s="5"/>
      <c r="Q140" s="5"/>
      <c r="R140" s="4">
        <f t="shared" ref="R140:R146" si="88">R$36</f>
        <v>1.0196984444444444</v>
      </c>
      <c r="S140" s="5">
        <v>10</v>
      </c>
      <c r="T140" s="5"/>
      <c r="U140" s="5"/>
      <c r="V140" s="4">
        <f t="shared" ref="V140:V146" si="89">V$36</f>
        <v>1.09414968696642</v>
      </c>
      <c r="W140" s="5">
        <v>10</v>
      </c>
      <c r="X140" s="5" t="s">
        <v>400</v>
      </c>
      <c r="Y140" s="5" t="s">
        <v>400</v>
      </c>
      <c r="Z140" s="5" t="s">
        <v>400</v>
      </c>
      <c r="AA140" s="5"/>
      <c r="AB140" s="31">
        <f t="shared" si="79"/>
        <v>1.1328334548159684</v>
      </c>
      <c r="AC140" s="32">
        <v>1585</v>
      </c>
      <c r="AD140" s="24">
        <f t="shared" si="73"/>
        <v>1296.8181818181818</v>
      </c>
      <c r="AE140" s="24">
        <f t="shared" si="74"/>
        <v>1469.1</v>
      </c>
      <c r="AF140" s="24">
        <f t="shared" si="75"/>
        <v>172.28181818181815</v>
      </c>
      <c r="AG140" s="24">
        <v>175</v>
      </c>
      <c r="AH140" s="24">
        <v>179.1</v>
      </c>
      <c r="AI140" s="24">
        <v>53.3</v>
      </c>
      <c r="AJ140" s="24">
        <v>47.4</v>
      </c>
      <c r="AK140" s="24">
        <v>98</v>
      </c>
      <c r="AL140" s="24">
        <v>145.5</v>
      </c>
      <c r="AM140" s="24">
        <v>184.9</v>
      </c>
      <c r="AN140" s="24">
        <v>160.1</v>
      </c>
      <c r="AO140" s="24">
        <v>235.3</v>
      </c>
      <c r="AP140" s="24">
        <f t="shared" si="76"/>
        <v>190.5</v>
      </c>
      <c r="AQ140" s="46"/>
      <c r="AR140" s="24">
        <f t="shared" si="77"/>
        <v>190.5</v>
      </c>
      <c r="AS140" s="24"/>
      <c r="AT140" s="24">
        <f t="shared" si="78"/>
        <v>190.5</v>
      </c>
      <c r="AU140" s="24">
        <v>199.2</v>
      </c>
      <c r="AV140" s="24">
        <f t="shared" si="80"/>
        <v>-8.6999999999999993</v>
      </c>
      <c r="AW140" s="41"/>
      <c r="AX140" s="41"/>
      <c r="BC140" s="1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9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9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9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9"/>
      <c r="FH140" s="8"/>
      <c r="FI140" s="8"/>
      <c r="FJ140" s="8"/>
      <c r="FK140" s="8"/>
      <c r="FL140" s="8"/>
      <c r="FM140" s="8"/>
      <c r="FN140" s="8"/>
      <c r="FO140" s="8"/>
      <c r="FP140" s="8"/>
      <c r="FQ140" s="8"/>
      <c r="FR140" s="8"/>
      <c r="FS140" s="8"/>
      <c r="FT140" s="8"/>
      <c r="FU140" s="8"/>
      <c r="FV140" s="8"/>
      <c r="FW140" s="8"/>
      <c r="FX140" s="8"/>
      <c r="FY140" s="8"/>
      <c r="FZ140" s="8"/>
      <c r="GA140" s="8"/>
      <c r="GB140" s="8"/>
      <c r="GC140" s="8"/>
      <c r="GD140" s="8"/>
      <c r="GE140" s="8"/>
      <c r="GF140" s="8"/>
      <c r="GG140" s="8"/>
      <c r="GH140" s="8"/>
      <c r="GI140" s="9"/>
      <c r="GJ140" s="8"/>
      <c r="GK140" s="8"/>
    </row>
    <row r="141" spans="1:193" s="2" customFormat="1" ht="17.100000000000001" customHeight="1">
      <c r="A141" s="13" t="s">
        <v>126</v>
      </c>
      <c r="B141" s="24">
        <v>4740.8999999999996</v>
      </c>
      <c r="C141" s="24">
        <v>4825.2043200000007</v>
      </c>
      <c r="D141" s="4">
        <f t="shared" si="72"/>
        <v>1.0177823451243437</v>
      </c>
      <c r="E141" s="10">
        <v>15</v>
      </c>
      <c r="F141" s="5">
        <f t="shared" si="86"/>
        <v>1</v>
      </c>
      <c r="G141" s="5">
        <v>10</v>
      </c>
      <c r="H141" s="5"/>
      <c r="I141" s="5"/>
      <c r="J141" s="4">
        <f t="shared" ref="J141:J146" si="90">J$36</f>
        <v>1.1424326465927102</v>
      </c>
      <c r="K141" s="5">
        <v>10</v>
      </c>
      <c r="L141" s="5"/>
      <c r="M141" s="5"/>
      <c r="N141" s="4">
        <f t="shared" si="87"/>
        <v>1.2183777898747958</v>
      </c>
      <c r="O141" s="5">
        <v>15</v>
      </c>
      <c r="P141" s="5"/>
      <c r="Q141" s="5"/>
      <c r="R141" s="4">
        <f t="shared" si="88"/>
        <v>1.0196984444444444</v>
      </c>
      <c r="S141" s="5">
        <v>10</v>
      </c>
      <c r="T141" s="5"/>
      <c r="U141" s="5"/>
      <c r="V141" s="4">
        <f t="shared" si="89"/>
        <v>1.09414968696642</v>
      </c>
      <c r="W141" s="5">
        <v>10</v>
      </c>
      <c r="X141" s="5" t="s">
        <v>400</v>
      </c>
      <c r="Y141" s="5" t="s">
        <v>400</v>
      </c>
      <c r="Z141" s="5" t="s">
        <v>400</v>
      </c>
      <c r="AA141" s="5"/>
      <c r="AB141" s="31">
        <f t="shared" si="79"/>
        <v>1.0872172829288977</v>
      </c>
      <c r="AC141" s="32">
        <v>1587</v>
      </c>
      <c r="AD141" s="24">
        <f t="shared" si="73"/>
        <v>1298.4545454545455</v>
      </c>
      <c r="AE141" s="24">
        <f t="shared" si="74"/>
        <v>1411.7</v>
      </c>
      <c r="AF141" s="24">
        <f t="shared" si="75"/>
        <v>113.24545454545455</v>
      </c>
      <c r="AG141" s="24">
        <v>137.9</v>
      </c>
      <c r="AH141" s="24">
        <v>128.5</v>
      </c>
      <c r="AI141" s="24">
        <v>95.5</v>
      </c>
      <c r="AJ141" s="24">
        <v>144.1</v>
      </c>
      <c r="AK141" s="24">
        <v>112.6</v>
      </c>
      <c r="AL141" s="24">
        <v>125.4</v>
      </c>
      <c r="AM141" s="24">
        <v>257.60000000000002</v>
      </c>
      <c r="AN141" s="24">
        <v>136.30000000000001</v>
      </c>
      <c r="AO141" s="24">
        <v>48.9</v>
      </c>
      <c r="AP141" s="24">
        <f t="shared" si="76"/>
        <v>224.9</v>
      </c>
      <c r="AQ141" s="46"/>
      <c r="AR141" s="24">
        <f t="shared" si="77"/>
        <v>224.9</v>
      </c>
      <c r="AS141" s="24"/>
      <c r="AT141" s="24">
        <f t="shared" si="78"/>
        <v>224.9</v>
      </c>
      <c r="AU141" s="24">
        <v>174.4</v>
      </c>
      <c r="AV141" s="24">
        <f t="shared" si="80"/>
        <v>50.5</v>
      </c>
      <c r="AW141" s="41"/>
      <c r="AX141" s="41"/>
      <c r="BC141" s="1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9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9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9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8"/>
      <c r="FF141" s="8"/>
      <c r="FG141" s="9"/>
      <c r="FH141" s="8"/>
      <c r="FI141" s="8"/>
      <c r="FJ141" s="8"/>
      <c r="FK141" s="8"/>
      <c r="FL141" s="8"/>
      <c r="FM141" s="8"/>
      <c r="FN141" s="8"/>
      <c r="FO141" s="8"/>
      <c r="FP141" s="8"/>
      <c r="FQ141" s="8"/>
      <c r="FR141" s="8"/>
      <c r="FS141" s="8"/>
      <c r="FT141" s="8"/>
      <c r="FU141" s="8"/>
      <c r="FV141" s="8"/>
      <c r="FW141" s="8"/>
      <c r="FX141" s="8"/>
      <c r="FY141" s="8"/>
      <c r="FZ141" s="8"/>
      <c r="GA141" s="8"/>
      <c r="GB141" s="8"/>
      <c r="GC141" s="8"/>
      <c r="GD141" s="8"/>
      <c r="GE141" s="8"/>
      <c r="GF141" s="8"/>
      <c r="GG141" s="8"/>
      <c r="GH141" s="8"/>
      <c r="GI141" s="9"/>
      <c r="GJ141" s="8"/>
      <c r="GK141" s="8"/>
    </row>
    <row r="142" spans="1:193" s="2" customFormat="1" ht="17.100000000000001" customHeight="1">
      <c r="A142" s="13" t="s">
        <v>127</v>
      </c>
      <c r="B142" s="24">
        <v>1118.5</v>
      </c>
      <c r="C142" s="24">
        <v>1180.43815</v>
      </c>
      <c r="D142" s="4">
        <f t="shared" si="72"/>
        <v>1.0553760840411264</v>
      </c>
      <c r="E142" s="10">
        <v>15</v>
      </c>
      <c r="F142" s="5">
        <f t="shared" si="86"/>
        <v>1</v>
      </c>
      <c r="G142" s="5">
        <v>10</v>
      </c>
      <c r="H142" s="5"/>
      <c r="I142" s="5"/>
      <c r="J142" s="4">
        <f t="shared" si="90"/>
        <v>1.1424326465927102</v>
      </c>
      <c r="K142" s="5">
        <v>10</v>
      </c>
      <c r="L142" s="5"/>
      <c r="M142" s="5"/>
      <c r="N142" s="4">
        <f t="shared" si="87"/>
        <v>1.2183777898747958</v>
      </c>
      <c r="O142" s="5">
        <v>15</v>
      </c>
      <c r="P142" s="5"/>
      <c r="Q142" s="5"/>
      <c r="R142" s="4">
        <f t="shared" si="88"/>
        <v>1.0196984444444444</v>
      </c>
      <c r="S142" s="5">
        <v>10</v>
      </c>
      <c r="T142" s="5"/>
      <c r="U142" s="5"/>
      <c r="V142" s="4">
        <f t="shared" si="89"/>
        <v>1.09414968696642</v>
      </c>
      <c r="W142" s="5">
        <v>10</v>
      </c>
      <c r="X142" s="5" t="s">
        <v>400</v>
      </c>
      <c r="Y142" s="5" t="s">
        <v>400</v>
      </c>
      <c r="Z142" s="5" t="s">
        <v>400</v>
      </c>
      <c r="AA142" s="5"/>
      <c r="AB142" s="31">
        <f t="shared" si="79"/>
        <v>1.0952730841253511</v>
      </c>
      <c r="AC142" s="32">
        <v>1369</v>
      </c>
      <c r="AD142" s="24">
        <f t="shared" si="73"/>
        <v>1120.090909090909</v>
      </c>
      <c r="AE142" s="24">
        <f t="shared" si="74"/>
        <v>1226.8</v>
      </c>
      <c r="AF142" s="24">
        <f t="shared" si="75"/>
        <v>106.70909090909095</v>
      </c>
      <c r="AG142" s="24">
        <v>62.5</v>
      </c>
      <c r="AH142" s="24">
        <v>37.1</v>
      </c>
      <c r="AI142" s="24">
        <v>94.1</v>
      </c>
      <c r="AJ142" s="24">
        <v>36.299999999999997</v>
      </c>
      <c r="AK142" s="24">
        <v>78.7</v>
      </c>
      <c r="AL142" s="24">
        <v>124.1</v>
      </c>
      <c r="AM142" s="24">
        <v>271.60000000000002</v>
      </c>
      <c r="AN142" s="24">
        <v>146.9</v>
      </c>
      <c r="AO142" s="24">
        <v>156.4</v>
      </c>
      <c r="AP142" s="24">
        <f t="shared" si="76"/>
        <v>219.1</v>
      </c>
      <c r="AQ142" s="46"/>
      <c r="AR142" s="24">
        <f t="shared" si="77"/>
        <v>219.1</v>
      </c>
      <c r="AS142" s="24"/>
      <c r="AT142" s="24">
        <f t="shared" si="78"/>
        <v>219.1</v>
      </c>
      <c r="AU142" s="24">
        <v>184.6</v>
      </c>
      <c r="AV142" s="24">
        <f t="shared" si="80"/>
        <v>34.5</v>
      </c>
      <c r="AW142" s="41"/>
      <c r="AX142" s="41"/>
      <c r="BC142" s="1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9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9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9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8"/>
      <c r="FF142" s="8"/>
      <c r="FG142" s="9"/>
      <c r="FH142" s="8"/>
      <c r="FI142" s="8"/>
      <c r="FJ142" s="8"/>
      <c r="FK142" s="8"/>
      <c r="FL142" s="8"/>
      <c r="FM142" s="8"/>
      <c r="FN142" s="8"/>
      <c r="FO142" s="8"/>
      <c r="FP142" s="8"/>
      <c r="FQ142" s="8"/>
      <c r="FR142" s="8"/>
      <c r="FS142" s="8"/>
      <c r="FT142" s="8"/>
      <c r="FU142" s="8"/>
      <c r="FV142" s="8"/>
      <c r="FW142" s="8"/>
      <c r="FX142" s="8"/>
      <c r="FY142" s="8"/>
      <c r="FZ142" s="8"/>
      <c r="GA142" s="8"/>
      <c r="GB142" s="8"/>
      <c r="GC142" s="8"/>
      <c r="GD142" s="8"/>
      <c r="GE142" s="8"/>
      <c r="GF142" s="8"/>
      <c r="GG142" s="8"/>
      <c r="GH142" s="8"/>
      <c r="GI142" s="9"/>
      <c r="GJ142" s="8"/>
      <c r="GK142" s="8"/>
    </row>
    <row r="143" spans="1:193" s="2" customFormat="1" ht="17.100000000000001" customHeight="1">
      <c r="A143" s="13" t="s">
        <v>128</v>
      </c>
      <c r="B143" s="24">
        <v>716.5</v>
      </c>
      <c r="C143" s="24">
        <v>872.33967999999993</v>
      </c>
      <c r="D143" s="4">
        <f t="shared" si="72"/>
        <v>1.2017501297976274</v>
      </c>
      <c r="E143" s="10">
        <v>15</v>
      </c>
      <c r="F143" s="5">
        <f t="shared" si="86"/>
        <v>1</v>
      </c>
      <c r="G143" s="5">
        <v>10</v>
      </c>
      <c r="H143" s="5"/>
      <c r="I143" s="5"/>
      <c r="J143" s="4">
        <f t="shared" si="90"/>
        <v>1.1424326465927102</v>
      </c>
      <c r="K143" s="5">
        <v>10</v>
      </c>
      <c r="L143" s="5"/>
      <c r="M143" s="5"/>
      <c r="N143" s="4">
        <f t="shared" si="87"/>
        <v>1.2183777898747958</v>
      </c>
      <c r="O143" s="5">
        <v>15</v>
      </c>
      <c r="P143" s="5"/>
      <c r="Q143" s="5"/>
      <c r="R143" s="4">
        <f t="shared" si="88"/>
        <v>1.0196984444444444</v>
      </c>
      <c r="S143" s="5">
        <v>10</v>
      </c>
      <c r="T143" s="5"/>
      <c r="U143" s="5"/>
      <c r="V143" s="4">
        <f t="shared" si="89"/>
        <v>1.09414968696642</v>
      </c>
      <c r="W143" s="5">
        <v>10</v>
      </c>
      <c r="X143" s="5" t="s">
        <v>400</v>
      </c>
      <c r="Y143" s="5" t="s">
        <v>400</v>
      </c>
      <c r="Z143" s="5" t="s">
        <v>400</v>
      </c>
      <c r="AA143" s="5"/>
      <c r="AB143" s="31">
        <f t="shared" si="79"/>
        <v>1.1266389510731727</v>
      </c>
      <c r="AC143" s="32">
        <v>1704</v>
      </c>
      <c r="AD143" s="24">
        <f t="shared" si="73"/>
        <v>1394.1818181818182</v>
      </c>
      <c r="AE143" s="24">
        <f t="shared" si="74"/>
        <v>1570.7</v>
      </c>
      <c r="AF143" s="24">
        <f t="shared" si="75"/>
        <v>176.5181818181818</v>
      </c>
      <c r="AG143" s="24">
        <v>96</v>
      </c>
      <c r="AH143" s="24">
        <v>148.6</v>
      </c>
      <c r="AI143" s="24">
        <v>57.1</v>
      </c>
      <c r="AJ143" s="24">
        <v>49.8</v>
      </c>
      <c r="AK143" s="24">
        <v>94.8</v>
      </c>
      <c r="AL143" s="24">
        <v>147.9</v>
      </c>
      <c r="AM143" s="24">
        <v>293.60000000000002</v>
      </c>
      <c r="AN143" s="24">
        <v>143.9</v>
      </c>
      <c r="AO143" s="24">
        <v>226.7</v>
      </c>
      <c r="AP143" s="24">
        <f t="shared" si="76"/>
        <v>312.3</v>
      </c>
      <c r="AQ143" s="46"/>
      <c r="AR143" s="24">
        <f t="shared" si="77"/>
        <v>312.3</v>
      </c>
      <c r="AS143" s="24"/>
      <c r="AT143" s="24">
        <f t="shared" si="78"/>
        <v>312.3</v>
      </c>
      <c r="AU143" s="24">
        <v>313.10000000000002</v>
      </c>
      <c r="AV143" s="24">
        <f t="shared" si="80"/>
        <v>-0.8</v>
      </c>
      <c r="AW143" s="41"/>
      <c r="AX143" s="41"/>
      <c r="BC143" s="1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9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9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8"/>
      <c r="EE143" s="9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8"/>
      <c r="EX143" s="8"/>
      <c r="EY143" s="8"/>
      <c r="EZ143" s="8"/>
      <c r="FA143" s="8"/>
      <c r="FB143" s="8"/>
      <c r="FC143" s="8"/>
      <c r="FD143" s="8"/>
      <c r="FE143" s="8"/>
      <c r="FF143" s="8"/>
      <c r="FG143" s="9"/>
      <c r="FH143" s="8"/>
      <c r="FI143" s="8"/>
      <c r="FJ143" s="8"/>
      <c r="FK143" s="8"/>
      <c r="FL143" s="8"/>
      <c r="FM143" s="8"/>
      <c r="FN143" s="8"/>
      <c r="FO143" s="8"/>
      <c r="FP143" s="8"/>
      <c r="FQ143" s="8"/>
      <c r="FR143" s="8"/>
      <c r="FS143" s="8"/>
      <c r="FT143" s="8"/>
      <c r="FU143" s="8"/>
      <c r="FV143" s="8"/>
      <c r="FW143" s="8"/>
      <c r="FX143" s="8"/>
      <c r="FY143" s="8"/>
      <c r="FZ143" s="8"/>
      <c r="GA143" s="8"/>
      <c r="GB143" s="8"/>
      <c r="GC143" s="8"/>
      <c r="GD143" s="8"/>
      <c r="GE143" s="8"/>
      <c r="GF143" s="8"/>
      <c r="GG143" s="8"/>
      <c r="GH143" s="8"/>
      <c r="GI143" s="9"/>
      <c r="GJ143" s="8"/>
      <c r="GK143" s="8"/>
    </row>
    <row r="144" spans="1:193" s="2" customFormat="1" ht="17.100000000000001" customHeight="1">
      <c r="A144" s="13" t="s">
        <v>129</v>
      </c>
      <c r="B144" s="24">
        <v>1779.8</v>
      </c>
      <c r="C144" s="24">
        <v>1778.5711500000004</v>
      </c>
      <c r="D144" s="4">
        <f t="shared" si="72"/>
        <v>0.99930955725362425</v>
      </c>
      <c r="E144" s="10">
        <v>15</v>
      </c>
      <c r="F144" s="5">
        <f t="shared" si="86"/>
        <v>1</v>
      </c>
      <c r="G144" s="5">
        <v>10</v>
      </c>
      <c r="H144" s="5"/>
      <c r="I144" s="5"/>
      <c r="J144" s="4">
        <f t="shared" si="90"/>
        <v>1.1424326465927102</v>
      </c>
      <c r="K144" s="5">
        <v>10</v>
      </c>
      <c r="L144" s="5"/>
      <c r="M144" s="5"/>
      <c r="N144" s="4">
        <f t="shared" si="87"/>
        <v>1.2183777898747958</v>
      </c>
      <c r="O144" s="5">
        <v>15</v>
      </c>
      <c r="P144" s="5"/>
      <c r="Q144" s="5"/>
      <c r="R144" s="4">
        <f t="shared" si="88"/>
        <v>1.0196984444444444</v>
      </c>
      <c r="S144" s="5">
        <v>10</v>
      </c>
      <c r="T144" s="5"/>
      <c r="U144" s="5"/>
      <c r="V144" s="4">
        <f t="shared" si="89"/>
        <v>1.09414968696642</v>
      </c>
      <c r="W144" s="5">
        <v>10</v>
      </c>
      <c r="X144" s="5" t="s">
        <v>400</v>
      </c>
      <c r="Y144" s="5" t="s">
        <v>400</v>
      </c>
      <c r="Z144" s="5" t="s">
        <v>400</v>
      </c>
      <c r="AA144" s="5"/>
      <c r="AB144" s="31">
        <f t="shared" si="79"/>
        <v>1.0832588283851721</v>
      </c>
      <c r="AC144" s="32">
        <v>1018</v>
      </c>
      <c r="AD144" s="24">
        <f t="shared" si="73"/>
        <v>832.90909090909088</v>
      </c>
      <c r="AE144" s="24">
        <f t="shared" si="74"/>
        <v>902.3</v>
      </c>
      <c r="AF144" s="24">
        <f t="shared" si="75"/>
        <v>69.390909090909076</v>
      </c>
      <c r="AG144" s="24">
        <v>81.400000000000006</v>
      </c>
      <c r="AH144" s="24">
        <v>44.8</v>
      </c>
      <c r="AI144" s="24">
        <v>62.4</v>
      </c>
      <c r="AJ144" s="24">
        <v>38.6</v>
      </c>
      <c r="AK144" s="24">
        <v>64</v>
      </c>
      <c r="AL144" s="24">
        <v>96.9</v>
      </c>
      <c r="AM144" s="24">
        <v>187.2</v>
      </c>
      <c r="AN144" s="24">
        <v>94.3</v>
      </c>
      <c r="AO144" s="24">
        <v>72.900000000000006</v>
      </c>
      <c r="AP144" s="24">
        <f t="shared" si="76"/>
        <v>159.80000000000001</v>
      </c>
      <c r="AQ144" s="46"/>
      <c r="AR144" s="24">
        <f t="shared" si="77"/>
        <v>159.80000000000001</v>
      </c>
      <c r="AS144" s="24"/>
      <c r="AT144" s="24">
        <f t="shared" si="78"/>
        <v>159.80000000000001</v>
      </c>
      <c r="AU144" s="24">
        <v>124.1</v>
      </c>
      <c r="AV144" s="24">
        <f t="shared" si="80"/>
        <v>35.700000000000003</v>
      </c>
      <c r="AW144" s="41"/>
      <c r="AX144" s="41"/>
      <c r="BC144" s="1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9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9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9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8"/>
      <c r="FF144" s="8"/>
      <c r="FG144" s="9"/>
      <c r="FH144" s="8"/>
      <c r="FI144" s="8"/>
      <c r="FJ144" s="8"/>
      <c r="FK144" s="8"/>
      <c r="FL144" s="8"/>
      <c r="FM144" s="8"/>
      <c r="FN144" s="8"/>
      <c r="FO144" s="8"/>
      <c r="FP144" s="8"/>
      <c r="FQ144" s="8"/>
      <c r="FR144" s="8"/>
      <c r="FS144" s="8"/>
      <c r="FT144" s="8"/>
      <c r="FU144" s="8"/>
      <c r="FV144" s="8"/>
      <c r="FW144" s="8"/>
      <c r="FX144" s="8"/>
      <c r="FY144" s="8"/>
      <c r="FZ144" s="8"/>
      <c r="GA144" s="8"/>
      <c r="GB144" s="8"/>
      <c r="GC144" s="8"/>
      <c r="GD144" s="8"/>
      <c r="GE144" s="8"/>
      <c r="GF144" s="8"/>
      <c r="GG144" s="8"/>
      <c r="GH144" s="8"/>
      <c r="GI144" s="9"/>
      <c r="GJ144" s="8"/>
      <c r="GK144" s="8"/>
    </row>
    <row r="145" spans="1:193" s="2" customFormat="1" ht="17.100000000000001" customHeight="1">
      <c r="A145" s="13" t="s">
        <v>130</v>
      </c>
      <c r="B145" s="24">
        <v>2269.5</v>
      </c>
      <c r="C145" s="24">
        <v>2499.1528499999999</v>
      </c>
      <c r="D145" s="4">
        <f t="shared" si="72"/>
        <v>1.1011909451421018</v>
      </c>
      <c r="E145" s="10">
        <v>15</v>
      </c>
      <c r="F145" s="5">
        <f t="shared" si="86"/>
        <v>1</v>
      </c>
      <c r="G145" s="5">
        <v>10</v>
      </c>
      <c r="H145" s="5"/>
      <c r="I145" s="5"/>
      <c r="J145" s="4">
        <f t="shared" si="90"/>
        <v>1.1424326465927102</v>
      </c>
      <c r="K145" s="5">
        <v>10</v>
      </c>
      <c r="L145" s="5"/>
      <c r="M145" s="5"/>
      <c r="N145" s="4">
        <f t="shared" si="87"/>
        <v>1.2183777898747958</v>
      </c>
      <c r="O145" s="5">
        <v>15</v>
      </c>
      <c r="P145" s="5"/>
      <c r="Q145" s="5"/>
      <c r="R145" s="4">
        <f t="shared" si="88"/>
        <v>1.0196984444444444</v>
      </c>
      <c r="S145" s="5">
        <v>10</v>
      </c>
      <c r="T145" s="5"/>
      <c r="U145" s="5"/>
      <c r="V145" s="4">
        <f t="shared" si="89"/>
        <v>1.09414968696642</v>
      </c>
      <c r="W145" s="5">
        <v>10</v>
      </c>
      <c r="X145" s="5" t="s">
        <v>400</v>
      </c>
      <c r="Y145" s="5" t="s">
        <v>400</v>
      </c>
      <c r="Z145" s="5" t="s">
        <v>400</v>
      </c>
      <c r="AA145" s="5"/>
      <c r="AB145" s="31">
        <f t="shared" si="79"/>
        <v>1.1050905543612743</v>
      </c>
      <c r="AC145" s="32">
        <v>1239</v>
      </c>
      <c r="AD145" s="24">
        <f t="shared" si="73"/>
        <v>1013.7272727272727</v>
      </c>
      <c r="AE145" s="24">
        <f t="shared" si="74"/>
        <v>1120.3</v>
      </c>
      <c r="AF145" s="24">
        <f t="shared" si="75"/>
        <v>106.57272727272721</v>
      </c>
      <c r="AG145" s="24">
        <v>86.9</v>
      </c>
      <c r="AH145" s="24">
        <v>74.7</v>
      </c>
      <c r="AI145" s="24">
        <v>40.6</v>
      </c>
      <c r="AJ145" s="24">
        <v>72.2</v>
      </c>
      <c r="AK145" s="24">
        <v>28.3</v>
      </c>
      <c r="AL145" s="24">
        <v>100.4</v>
      </c>
      <c r="AM145" s="24">
        <v>220.9</v>
      </c>
      <c r="AN145" s="24">
        <v>109.6</v>
      </c>
      <c r="AO145" s="24">
        <v>173.39999999999998</v>
      </c>
      <c r="AP145" s="24">
        <f t="shared" si="76"/>
        <v>213.3</v>
      </c>
      <c r="AQ145" s="46"/>
      <c r="AR145" s="24">
        <f t="shared" si="77"/>
        <v>213.3</v>
      </c>
      <c r="AS145" s="24"/>
      <c r="AT145" s="24">
        <f t="shared" si="78"/>
        <v>213.3</v>
      </c>
      <c r="AU145" s="24">
        <v>191.9</v>
      </c>
      <c r="AV145" s="24">
        <f t="shared" si="80"/>
        <v>21.4</v>
      </c>
      <c r="AW145" s="41"/>
      <c r="AX145" s="41"/>
      <c r="BC145" s="1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9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9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9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8"/>
      <c r="FB145" s="8"/>
      <c r="FC145" s="8"/>
      <c r="FD145" s="8"/>
      <c r="FE145" s="8"/>
      <c r="FF145" s="8"/>
      <c r="FG145" s="9"/>
      <c r="FH145" s="8"/>
      <c r="FI145" s="8"/>
      <c r="FJ145" s="8"/>
      <c r="FK145" s="8"/>
      <c r="FL145" s="8"/>
      <c r="FM145" s="8"/>
      <c r="FN145" s="8"/>
      <c r="FO145" s="8"/>
      <c r="FP145" s="8"/>
      <c r="FQ145" s="8"/>
      <c r="FR145" s="8"/>
      <c r="FS145" s="8"/>
      <c r="FT145" s="8"/>
      <c r="FU145" s="8"/>
      <c r="FV145" s="8"/>
      <c r="FW145" s="8"/>
      <c r="FX145" s="8"/>
      <c r="FY145" s="8"/>
      <c r="FZ145" s="8"/>
      <c r="GA145" s="8"/>
      <c r="GB145" s="8"/>
      <c r="GC145" s="8"/>
      <c r="GD145" s="8"/>
      <c r="GE145" s="8"/>
      <c r="GF145" s="8"/>
      <c r="GG145" s="8"/>
      <c r="GH145" s="8"/>
      <c r="GI145" s="9"/>
      <c r="GJ145" s="8"/>
      <c r="GK145" s="8"/>
    </row>
    <row r="146" spans="1:193" s="2" customFormat="1" ht="17.100000000000001" customHeight="1">
      <c r="A146" s="13" t="s">
        <v>131</v>
      </c>
      <c r="B146" s="24">
        <v>1839.1</v>
      </c>
      <c r="C146" s="24">
        <v>1542.1023199999997</v>
      </c>
      <c r="D146" s="4">
        <f t="shared" si="72"/>
        <v>0.83850922733945943</v>
      </c>
      <c r="E146" s="10">
        <v>15</v>
      </c>
      <c r="F146" s="5">
        <f t="shared" si="86"/>
        <v>1</v>
      </c>
      <c r="G146" s="5">
        <v>10</v>
      </c>
      <c r="H146" s="5"/>
      <c r="I146" s="5"/>
      <c r="J146" s="4">
        <f t="shared" si="90"/>
        <v>1.1424326465927102</v>
      </c>
      <c r="K146" s="5">
        <v>10</v>
      </c>
      <c r="L146" s="5"/>
      <c r="M146" s="5"/>
      <c r="N146" s="4">
        <f t="shared" si="87"/>
        <v>1.2183777898747958</v>
      </c>
      <c r="O146" s="5">
        <v>15</v>
      </c>
      <c r="P146" s="5"/>
      <c r="Q146" s="5"/>
      <c r="R146" s="4">
        <f t="shared" si="88"/>
        <v>1.0196984444444444</v>
      </c>
      <c r="S146" s="5">
        <v>10</v>
      </c>
      <c r="T146" s="5"/>
      <c r="U146" s="5"/>
      <c r="V146" s="4">
        <f t="shared" si="89"/>
        <v>1.09414968696642</v>
      </c>
      <c r="W146" s="5">
        <v>10</v>
      </c>
      <c r="X146" s="5" t="s">
        <v>400</v>
      </c>
      <c r="Y146" s="5" t="s">
        <v>400</v>
      </c>
      <c r="Z146" s="5" t="s">
        <v>400</v>
      </c>
      <c r="AA146" s="5"/>
      <c r="AB146" s="31">
        <f t="shared" si="79"/>
        <v>1.0488016148321366</v>
      </c>
      <c r="AC146" s="32">
        <v>821</v>
      </c>
      <c r="AD146" s="24">
        <f t="shared" si="73"/>
        <v>671.72727272727275</v>
      </c>
      <c r="AE146" s="24">
        <f t="shared" si="74"/>
        <v>704.5</v>
      </c>
      <c r="AF146" s="24">
        <f t="shared" si="75"/>
        <v>32.772727272727252</v>
      </c>
      <c r="AG146" s="24">
        <v>38.700000000000003</v>
      </c>
      <c r="AH146" s="24">
        <v>30.9</v>
      </c>
      <c r="AI146" s="24">
        <v>71.7</v>
      </c>
      <c r="AJ146" s="24">
        <v>52.2</v>
      </c>
      <c r="AK146" s="24">
        <v>59</v>
      </c>
      <c r="AL146" s="24">
        <v>79.400000000000006</v>
      </c>
      <c r="AM146" s="24">
        <v>145.30000000000001</v>
      </c>
      <c r="AN146" s="24">
        <v>58.2</v>
      </c>
      <c r="AO146" s="24">
        <v>32.5</v>
      </c>
      <c r="AP146" s="24">
        <f t="shared" si="76"/>
        <v>136.6</v>
      </c>
      <c r="AQ146" s="46"/>
      <c r="AR146" s="24">
        <f t="shared" si="77"/>
        <v>136.6</v>
      </c>
      <c r="AS146" s="24"/>
      <c r="AT146" s="24">
        <f t="shared" si="78"/>
        <v>136.6</v>
      </c>
      <c r="AU146" s="24">
        <v>84.7</v>
      </c>
      <c r="AV146" s="24">
        <f t="shared" si="80"/>
        <v>51.9</v>
      </c>
      <c r="AW146" s="41"/>
      <c r="AX146" s="41"/>
      <c r="BC146" s="1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9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9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9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9"/>
      <c r="FH146" s="8"/>
      <c r="FI146" s="8"/>
      <c r="FJ146" s="8"/>
      <c r="FK146" s="8"/>
      <c r="FL146" s="8"/>
      <c r="FM146" s="8"/>
      <c r="FN146" s="8"/>
      <c r="FO146" s="8"/>
      <c r="FP146" s="8"/>
      <c r="FQ146" s="8"/>
      <c r="FR146" s="8"/>
      <c r="FS146" s="8"/>
      <c r="FT146" s="8"/>
      <c r="FU146" s="8"/>
      <c r="FV146" s="8"/>
      <c r="FW146" s="8"/>
      <c r="FX146" s="8"/>
      <c r="FY146" s="8"/>
      <c r="FZ146" s="8"/>
      <c r="GA146" s="8"/>
      <c r="GB146" s="8"/>
      <c r="GC146" s="8"/>
      <c r="GD146" s="8"/>
      <c r="GE146" s="8"/>
      <c r="GF146" s="8"/>
      <c r="GG146" s="8"/>
      <c r="GH146" s="8"/>
      <c r="GI146" s="9"/>
      <c r="GJ146" s="8"/>
      <c r="GK146" s="8"/>
    </row>
    <row r="147" spans="1:193" s="2" customFormat="1" ht="17.100000000000001" customHeight="1">
      <c r="A147" s="17" t="s">
        <v>132</v>
      </c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24"/>
      <c r="AV147" s="24"/>
      <c r="AW147" s="41"/>
      <c r="AX147" s="41"/>
      <c r="AY147" s="41"/>
      <c r="BB147" s="1"/>
      <c r="BC147" s="1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9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9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9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8"/>
      <c r="FF147" s="8"/>
      <c r="FG147" s="9"/>
      <c r="FH147" s="8"/>
      <c r="FI147" s="8"/>
      <c r="FJ147" s="8"/>
      <c r="FK147" s="8"/>
      <c r="FL147" s="8"/>
      <c r="FM147" s="8"/>
      <c r="FN147" s="8"/>
      <c r="FO147" s="8"/>
      <c r="FP147" s="8"/>
      <c r="FQ147" s="8"/>
      <c r="FR147" s="8"/>
      <c r="FS147" s="8"/>
      <c r="FT147" s="8"/>
      <c r="FU147" s="8"/>
      <c r="FV147" s="8"/>
      <c r="FW147" s="8"/>
      <c r="FX147" s="8"/>
      <c r="FY147" s="8"/>
      <c r="FZ147" s="8"/>
      <c r="GA147" s="8"/>
      <c r="GB147" s="8"/>
      <c r="GC147" s="8"/>
      <c r="GD147" s="8"/>
      <c r="GE147" s="8"/>
      <c r="GF147" s="8"/>
      <c r="GG147" s="8"/>
      <c r="GH147" s="8"/>
      <c r="GI147" s="9"/>
      <c r="GJ147" s="8"/>
      <c r="GK147" s="8"/>
    </row>
    <row r="148" spans="1:193" s="2" customFormat="1" ht="17.100000000000001" customHeight="1">
      <c r="A148" s="13" t="s">
        <v>133</v>
      </c>
      <c r="B148" s="24">
        <v>786.6</v>
      </c>
      <c r="C148" s="24">
        <v>843.75202999999999</v>
      </c>
      <c r="D148" s="4">
        <f t="shared" si="72"/>
        <v>1.0726570429697431</v>
      </c>
      <c r="E148" s="10">
        <v>15</v>
      </c>
      <c r="F148" s="5">
        <f>F$37</f>
        <v>1</v>
      </c>
      <c r="G148" s="5">
        <v>10</v>
      </c>
      <c r="H148" s="5"/>
      <c r="I148" s="5"/>
      <c r="J148" s="4">
        <f>J$37</f>
        <v>0.99578371602757687</v>
      </c>
      <c r="K148" s="5">
        <v>10</v>
      </c>
      <c r="L148" s="5"/>
      <c r="M148" s="5"/>
      <c r="N148" s="4">
        <f>N$37</f>
        <v>0.86390854654327709</v>
      </c>
      <c r="O148" s="5">
        <v>15</v>
      </c>
      <c r="P148" s="5"/>
      <c r="Q148" s="5"/>
      <c r="R148" s="4">
        <f>R$37</f>
        <v>1.0821125621890548</v>
      </c>
      <c r="S148" s="5">
        <v>10</v>
      </c>
      <c r="T148" s="5"/>
      <c r="U148" s="5"/>
      <c r="V148" s="4">
        <f>V$37</f>
        <v>1.2357865625</v>
      </c>
      <c r="W148" s="5">
        <v>10</v>
      </c>
      <c r="X148" s="5" t="s">
        <v>400</v>
      </c>
      <c r="Y148" s="5" t="s">
        <v>400</v>
      </c>
      <c r="Z148" s="5" t="s">
        <v>400</v>
      </c>
      <c r="AA148" s="5"/>
      <c r="AB148" s="31">
        <f t="shared" si="79"/>
        <v>1.0312187464265947</v>
      </c>
      <c r="AC148" s="32">
        <v>981</v>
      </c>
      <c r="AD148" s="24">
        <f t="shared" si="73"/>
        <v>802.63636363636374</v>
      </c>
      <c r="AE148" s="24">
        <f t="shared" si="74"/>
        <v>827.7</v>
      </c>
      <c r="AF148" s="24">
        <f t="shared" si="75"/>
        <v>25.063636363636306</v>
      </c>
      <c r="AG148" s="24">
        <v>109.4</v>
      </c>
      <c r="AH148" s="24">
        <v>115.9</v>
      </c>
      <c r="AI148" s="24">
        <v>82.4</v>
      </c>
      <c r="AJ148" s="24">
        <v>39</v>
      </c>
      <c r="AK148" s="24">
        <v>54.4</v>
      </c>
      <c r="AL148" s="24">
        <v>128.1</v>
      </c>
      <c r="AM148" s="24">
        <v>119.3</v>
      </c>
      <c r="AN148" s="24">
        <v>64.8</v>
      </c>
      <c r="AO148" s="24"/>
      <c r="AP148" s="24">
        <f t="shared" si="76"/>
        <v>114.4</v>
      </c>
      <c r="AQ148" s="46"/>
      <c r="AR148" s="24">
        <f t="shared" si="77"/>
        <v>114.4</v>
      </c>
      <c r="AS148" s="24"/>
      <c r="AT148" s="24">
        <f t="shared" si="78"/>
        <v>114.4</v>
      </c>
      <c r="AU148" s="24">
        <v>113.4</v>
      </c>
      <c r="AV148" s="24">
        <f t="shared" si="80"/>
        <v>1</v>
      </c>
      <c r="AW148" s="41"/>
      <c r="AX148" s="41"/>
      <c r="AY148" s="41"/>
      <c r="BB148" s="1"/>
      <c r="BC148" s="1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9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9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9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9"/>
      <c r="FH148" s="8"/>
      <c r="FI148" s="8"/>
      <c r="FJ148" s="8"/>
      <c r="FK148" s="8"/>
      <c r="FL148" s="8"/>
      <c r="FM148" s="8"/>
      <c r="FN148" s="8"/>
      <c r="FO148" s="8"/>
      <c r="FP148" s="8"/>
      <c r="FQ148" s="8"/>
      <c r="FR148" s="8"/>
      <c r="FS148" s="8"/>
      <c r="FT148" s="8"/>
      <c r="FU148" s="8"/>
      <c r="FV148" s="8"/>
      <c r="FW148" s="8"/>
      <c r="FX148" s="8"/>
      <c r="FY148" s="8"/>
      <c r="FZ148" s="8"/>
      <c r="GA148" s="8"/>
      <c r="GB148" s="8"/>
      <c r="GC148" s="8"/>
      <c r="GD148" s="8"/>
      <c r="GE148" s="8"/>
      <c r="GF148" s="8"/>
      <c r="GG148" s="8"/>
      <c r="GH148" s="8"/>
      <c r="GI148" s="9"/>
      <c r="GJ148" s="8"/>
      <c r="GK148" s="8"/>
    </row>
    <row r="149" spans="1:193" s="2" customFormat="1" ht="17.100000000000001" customHeight="1">
      <c r="A149" s="13" t="s">
        <v>134</v>
      </c>
      <c r="B149" s="24">
        <v>374.9</v>
      </c>
      <c r="C149" s="24">
        <v>505.72081999999995</v>
      </c>
      <c r="D149" s="4">
        <f t="shared" si="72"/>
        <v>1.2148948572952787</v>
      </c>
      <c r="E149" s="10">
        <v>15</v>
      </c>
      <c r="F149" s="5">
        <f t="shared" ref="F149:F153" si="91">F$37</f>
        <v>1</v>
      </c>
      <c r="G149" s="5">
        <v>10</v>
      </c>
      <c r="H149" s="5"/>
      <c r="I149" s="5"/>
      <c r="J149" s="4">
        <f t="shared" ref="J149:J153" si="92">J$37</f>
        <v>0.99578371602757687</v>
      </c>
      <c r="K149" s="5">
        <v>10</v>
      </c>
      <c r="L149" s="5"/>
      <c r="M149" s="5"/>
      <c r="N149" s="4">
        <f t="shared" ref="N149:N153" si="93">N$37</f>
        <v>0.86390854654327709</v>
      </c>
      <c r="O149" s="5">
        <v>15</v>
      </c>
      <c r="P149" s="5"/>
      <c r="Q149" s="5"/>
      <c r="R149" s="4">
        <f t="shared" ref="R149:R153" si="94">R$37</f>
        <v>1.0821125621890548</v>
      </c>
      <c r="S149" s="5">
        <v>10</v>
      </c>
      <c r="T149" s="5"/>
      <c r="U149" s="5"/>
      <c r="V149" s="4">
        <f t="shared" ref="V149:V153" si="95">V$37</f>
        <v>1.2357865625</v>
      </c>
      <c r="W149" s="5">
        <v>10</v>
      </c>
      <c r="X149" s="5" t="s">
        <v>400</v>
      </c>
      <c r="Y149" s="5" t="s">
        <v>400</v>
      </c>
      <c r="Z149" s="5" t="s">
        <v>400</v>
      </c>
      <c r="AA149" s="5"/>
      <c r="AB149" s="31">
        <f t="shared" si="79"/>
        <v>1.0616982780677808</v>
      </c>
      <c r="AC149" s="32">
        <v>1258</v>
      </c>
      <c r="AD149" s="24">
        <f t="shared" si="73"/>
        <v>1029.2727272727273</v>
      </c>
      <c r="AE149" s="24">
        <f t="shared" si="74"/>
        <v>1092.8</v>
      </c>
      <c r="AF149" s="24">
        <f t="shared" si="75"/>
        <v>63.527272727272702</v>
      </c>
      <c r="AG149" s="24">
        <v>46.8</v>
      </c>
      <c r="AH149" s="24">
        <v>143.9</v>
      </c>
      <c r="AI149" s="24">
        <v>131.4</v>
      </c>
      <c r="AJ149" s="24">
        <v>134.9</v>
      </c>
      <c r="AK149" s="24">
        <v>100.6</v>
      </c>
      <c r="AL149" s="24">
        <v>136.1</v>
      </c>
      <c r="AM149" s="24">
        <v>149.69999999999999</v>
      </c>
      <c r="AN149" s="24">
        <v>134.9</v>
      </c>
      <c r="AO149" s="24"/>
      <c r="AP149" s="24">
        <f t="shared" si="76"/>
        <v>114.5</v>
      </c>
      <c r="AQ149" s="46"/>
      <c r="AR149" s="24">
        <f t="shared" si="77"/>
        <v>114.5</v>
      </c>
      <c r="AS149" s="24"/>
      <c r="AT149" s="24">
        <f t="shared" si="78"/>
        <v>114.5</v>
      </c>
      <c r="AU149" s="24">
        <v>144.5</v>
      </c>
      <c r="AV149" s="24">
        <f t="shared" si="80"/>
        <v>-30</v>
      </c>
      <c r="AW149" s="41"/>
      <c r="AX149" s="41"/>
      <c r="AY149" s="41"/>
      <c r="BB149" s="1"/>
      <c r="BC149" s="1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9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9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9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9"/>
      <c r="FH149" s="8"/>
      <c r="FI149" s="8"/>
      <c r="FJ149" s="8"/>
      <c r="FK149" s="8"/>
      <c r="FL149" s="8"/>
      <c r="FM149" s="8"/>
      <c r="FN149" s="8"/>
      <c r="FO149" s="8"/>
      <c r="FP149" s="8"/>
      <c r="FQ149" s="8"/>
      <c r="FR149" s="8"/>
      <c r="FS149" s="8"/>
      <c r="FT149" s="8"/>
      <c r="FU149" s="8"/>
      <c r="FV149" s="8"/>
      <c r="FW149" s="8"/>
      <c r="FX149" s="8"/>
      <c r="FY149" s="8"/>
      <c r="FZ149" s="8"/>
      <c r="GA149" s="8"/>
      <c r="GB149" s="8"/>
      <c r="GC149" s="8"/>
      <c r="GD149" s="8"/>
      <c r="GE149" s="8"/>
      <c r="GF149" s="8"/>
      <c r="GG149" s="8"/>
      <c r="GH149" s="8"/>
      <c r="GI149" s="9"/>
      <c r="GJ149" s="8"/>
      <c r="GK149" s="8"/>
    </row>
    <row r="150" spans="1:193" s="2" customFormat="1" ht="17.100000000000001" customHeight="1">
      <c r="A150" s="13" t="s">
        <v>135</v>
      </c>
      <c r="B150" s="24">
        <v>607</v>
      </c>
      <c r="C150" s="24">
        <v>533.35727999999995</v>
      </c>
      <c r="D150" s="4">
        <f t="shared" si="72"/>
        <v>0.87867756177924206</v>
      </c>
      <c r="E150" s="10">
        <v>15</v>
      </c>
      <c r="F150" s="5">
        <f t="shared" si="91"/>
        <v>1</v>
      </c>
      <c r="G150" s="5">
        <v>10</v>
      </c>
      <c r="H150" s="5"/>
      <c r="I150" s="5"/>
      <c r="J150" s="4">
        <f t="shared" si="92"/>
        <v>0.99578371602757687</v>
      </c>
      <c r="K150" s="5">
        <v>10</v>
      </c>
      <c r="L150" s="5"/>
      <c r="M150" s="5"/>
      <c r="N150" s="4">
        <f t="shared" si="93"/>
        <v>0.86390854654327709</v>
      </c>
      <c r="O150" s="5">
        <v>15</v>
      </c>
      <c r="P150" s="5"/>
      <c r="Q150" s="5"/>
      <c r="R150" s="4">
        <f t="shared" si="94"/>
        <v>1.0821125621890548</v>
      </c>
      <c r="S150" s="5">
        <v>10</v>
      </c>
      <c r="T150" s="5"/>
      <c r="U150" s="5"/>
      <c r="V150" s="4">
        <f t="shared" si="95"/>
        <v>1.2357865625</v>
      </c>
      <c r="W150" s="5">
        <v>10</v>
      </c>
      <c r="X150" s="5" t="s">
        <v>400</v>
      </c>
      <c r="Y150" s="5" t="s">
        <v>400</v>
      </c>
      <c r="Z150" s="5" t="s">
        <v>400</v>
      </c>
      <c r="AA150" s="5"/>
      <c r="AB150" s="31">
        <f t="shared" si="79"/>
        <v>0.98965171474291569</v>
      </c>
      <c r="AC150" s="32">
        <v>1732</v>
      </c>
      <c r="AD150" s="24">
        <f t="shared" si="73"/>
        <v>1417.0909090909092</v>
      </c>
      <c r="AE150" s="24">
        <f t="shared" si="74"/>
        <v>1402.4</v>
      </c>
      <c r="AF150" s="24">
        <f t="shared" si="75"/>
        <v>-14.690909090909145</v>
      </c>
      <c r="AG150" s="24">
        <v>204.7</v>
      </c>
      <c r="AH150" s="24">
        <v>183.3</v>
      </c>
      <c r="AI150" s="24">
        <v>138.6</v>
      </c>
      <c r="AJ150" s="24">
        <v>124.1</v>
      </c>
      <c r="AK150" s="24">
        <v>150.80000000000001</v>
      </c>
      <c r="AL150" s="24">
        <v>162.5</v>
      </c>
      <c r="AM150" s="24">
        <v>122.2</v>
      </c>
      <c r="AN150" s="24">
        <v>147.9</v>
      </c>
      <c r="AO150" s="24"/>
      <c r="AP150" s="24">
        <f t="shared" si="76"/>
        <v>168.3</v>
      </c>
      <c r="AQ150" s="46"/>
      <c r="AR150" s="24">
        <f t="shared" si="77"/>
        <v>168.3</v>
      </c>
      <c r="AS150" s="24"/>
      <c r="AT150" s="24">
        <f t="shared" si="78"/>
        <v>168.3</v>
      </c>
      <c r="AU150" s="24">
        <v>107.6</v>
      </c>
      <c r="AV150" s="24">
        <f t="shared" si="80"/>
        <v>60.7</v>
      </c>
      <c r="AW150" s="41"/>
      <c r="AX150" s="41"/>
      <c r="AY150" s="41"/>
      <c r="BB150" s="1"/>
      <c r="BC150" s="1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9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9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9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8"/>
      <c r="FF150" s="8"/>
      <c r="FG150" s="9"/>
      <c r="FH150" s="8"/>
      <c r="FI150" s="8"/>
      <c r="FJ150" s="8"/>
      <c r="FK150" s="8"/>
      <c r="FL150" s="8"/>
      <c r="FM150" s="8"/>
      <c r="FN150" s="8"/>
      <c r="FO150" s="8"/>
      <c r="FP150" s="8"/>
      <c r="FQ150" s="8"/>
      <c r="FR150" s="8"/>
      <c r="FS150" s="8"/>
      <c r="FT150" s="8"/>
      <c r="FU150" s="8"/>
      <c r="FV150" s="8"/>
      <c r="FW150" s="8"/>
      <c r="FX150" s="8"/>
      <c r="FY150" s="8"/>
      <c r="FZ150" s="8"/>
      <c r="GA150" s="8"/>
      <c r="GB150" s="8"/>
      <c r="GC150" s="8"/>
      <c r="GD150" s="8"/>
      <c r="GE150" s="8"/>
      <c r="GF150" s="8"/>
      <c r="GG150" s="8"/>
      <c r="GH150" s="8"/>
      <c r="GI150" s="9"/>
      <c r="GJ150" s="8"/>
      <c r="GK150" s="8"/>
    </row>
    <row r="151" spans="1:193" s="2" customFormat="1" ht="17.100000000000001" customHeight="1">
      <c r="A151" s="13" t="s">
        <v>136</v>
      </c>
      <c r="B151" s="24">
        <v>4597.5</v>
      </c>
      <c r="C151" s="24">
        <v>6219.0297599999994</v>
      </c>
      <c r="D151" s="4">
        <f t="shared" si="72"/>
        <v>1.2152698153344208</v>
      </c>
      <c r="E151" s="10">
        <v>15</v>
      </c>
      <c r="F151" s="5">
        <f t="shared" si="91"/>
        <v>1</v>
      </c>
      <c r="G151" s="5">
        <v>10</v>
      </c>
      <c r="H151" s="5"/>
      <c r="I151" s="5"/>
      <c r="J151" s="4">
        <f t="shared" si="92"/>
        <v>0.99578371602757687</v>
      </c>
      <c r="K151" s="5">
        <v>10</v>
      </c>
      <c r="L151" s="5"/>
      <c r="M151" s="5"/>
      <c r="N151" s="4">
        <f t="shared" si="93"/>
        <v>0.86390854654327709</v>
      </c>
      <c r="O151" s="5">
        <v>15</v>
      </c>
      <c r="P151" s="5"/>
      <c r="Q151" s="5"/>
      <c r="R151" s="4">
        <f t="shared" si="94"/>
        <v>1.0821125621890548</v>
      </c>
      <c r="S151" s="5">
        <v>10</v>
      </c>
      <c r="T151" s="5"/>
      <c r="U151" s="5"/>
      <c r="V151" s="4">
        <f t="shared" si="95"/>
        <v>1.2357865625</v>
      </c>
      <c r="W151" s="5">
        <v>10</v>
      </c>
      <c r="X151" s="5" t="s">
        <v>400</v>
      </c>
      <c r="Y151" s="5" t="s">
        <v>400</v>
      </c>
      <c r="Z151" s="5" t="s">
        <v>400</v>
      </c>
      <c r="AA151" s="5"/>
      <c r="AB151" s="31">
        <f t="shared" si="79"/>
        <v>1.0617786262190254</v>
      </c>
      <c r="AC151" s="32">
        <v>1886</v>
      </c>
      <c r="AD151" s="24">
        <f t="shared" si="73"/>
        <v>1543.0909090909092</v>
      </c>
      <c r="AE151" s="24">
        <f t="shared" si="74"/>
        <v>1638.4</v>
      </c>
      <c r="AF151" s="24">
        <f t="shared" si="75"/>
        <v>95.309090909090855</v>
      </c>
      <c r="AG151" s="24">
        <v>142.19999999999999</v>
      </c>
      <c r="AH151" s="24">
        <v>138.5</v>
      </c>
      <c r="AI151" s="24">
        <v>195.2</v>
      </c>
      <c r="AJ151" s="24">
        <v>180.9</v>
      </c>
      <c r="AK151" s="24">
        <v>186.7</v>
      </c>
      <c r="AL151" s="24">
        <v>132.4</v>
      </c>
      <c r="AM151" s="24">
        <v>256.10000000000002</v>
      </c>
      <c r="AN151" s="24">
        <v>133</v>
      </c>
      <c r="AO151" s="24"/>
      <c r="AP151" s="24">
        <f t="shared" si="76"/>
        <v>273.39999999999998</v>
      </c>
      <c r="AQ151" s="46"/>
      <c r="AR151" s="24">
        <f t="shared" si="77"/>
        <v>273.39999999999998</v>
      </c>
      <c r="AS151" s="24"/>
      <c r="AT151" s="24">
        <f t="shared" si="78"/>
        <v>273.39999999999998</v>
      </c>
      <c r="AU151" s="24">
        <v>318.60000000000002</v>
      </c>
      <c r="AV151" s="24">
        <f t="shared" si="80"/>
        <v>-45.2</v>
      </c>
      <c r="AW151" s="41"/>
      <c r="AX151" s="41"/>
      <c r="AY151" s="41"/>
      <c r="BB151" s="1"/>
      <c r="BC151" s="1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9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9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9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8"/>
      <c r="FF151" s="8"/>
      <c r="FG151" s="9"/>
      <c r="FH151" s="8"/>
      <c r="FI151" s="8"/>
      <c r="FJ151" s="8"/>
      <c r="FK151" s="8"/>
      <c r="FL151" s="8"/>
      <c r="FM151" s="8"/>
      <c r="FN151" s="8"/>
      <c r="FO151" s="8"/>
      <c r="FP151" s="8"/>
      <c r="FQ151" s="8"/>
      <c r="FR151" s="8"/>
      <c r="FS151" s="8"/>
      <c r="FT151" s="8"/>
      <c r="FU151" s="8"/>
      <c r="FV151" s="8"/>
      <c r="FW151" s="8"/>
      <c r="FX151" s="8"/>
      <c r="FY151" s="8"/>
      <c r="FZ151" s="8"/>
      <c r="GA151" s="8"/>
      <c r="GB151" s="8"/>
      <c r="GC151" s="8"/>
      <c r="GD151" s="8"/>
      <c r="GE151" s="8"/>
      <c r="GF151" s="8"/>
      <c r="GG151" s="8"/>
      <c r="GH151" s="8"/>
      <c r="GI151" s="9"/>
      <c r="GJ151" s="8"/>
      <c r="GK151" s="8"/>
    </row>
    <row r="152" spans="1:193" s="2" customFormat="1" ht="17.100000000000001" customHeight="1">
      <c r="A152" s="13" t="s">
        <v>137</v>
      </c>
      <c r="B152" s="24">
        <v>4788</v>
      </c>
      <c r="C152" s="24">
        <v>3546.9464900000003</v>
      </c>
      <c r="D152" s="4">
        <f t="shared" si="72"/>
        <v>0.74079918337510453</v>
      </c>
      <c r="E152" s="10">
        <v>15</v>
      </c>
      <c r="F152" s="5">
        <f t="shared" si="91"/>
        <v>1</v>
      </c>
      <c r="G152" s="5">
        <v>10</v>
      </c>
      <c r="H152" s="5"/>
      <c r="I152" s="5"/>
      <c r="J152" s="4">
        <f t="shared" si="92"/>
        <v>0.99578371602757687</v>
      </c>
      <c r="K152" s="5">
        <v>10</v>
      </c>
      <c r="L152" s="5"/>
      <c r="M152" s="5"/>
      <c r="N152" s="4">
        <f t="shared" si="93"/>
        <v>0.86390854654327709</v>
      </c>
      <c r="O152" s="5">
        <v>15</v>
      </c>
      <c r="P152" s="5"/>
      <c r="Q152" s="5"/>
      <c r="R152" s="4">
        <f t="shared" si="94"/>
        <v>1.0821125621890548</v>
      </c>
      <c r="S152" s="5">
        <v>10</v>
      </c>
      <c r="T152" s="5"/>
      <c r="U152" s="5"/>
      <c r="V152" s="4">
        <f t="shared" si="95"/>
        <v>1.2357865625</v>
      </c>
      <c r="W152" s="5">
        <v>10</v>
      </c>
      <c r="X152" s="5" t="s">
        <v>400</v>
      </c>
      <c r="Y152" s="5" t="s">
        <v>400</v>
      </c>
      <c r="Z152" s="5" t="s">
        <v>400</v>
      </c>
      <c r="AA152" s="5"/>
      <c r="AB152" s="31">
        <f t="shared" si="79"/>
        <v>0.9601063479420292</v>
      </c>
      <c r="AC152" s="32">
        <v>71</v>
      </c>
      <c r="AD152" s="24">
        <f t="shared" si="73"/>
        <v>58.090909090909086</v>
      </c>
      <c r="AE152" s="24">
        <f t="shared" si="74"/>
        <v>55.8</v>
      </c>
      <c r="AF152" s="24">
        <f t="shared" si="75"/>
        <v>-2.2909090909090892</v>
      </c>
      <c r="AG152" s="24">
        <v>7.3</v>
      </c>
      <c r="AH152" s="24">
        <v>6.1</v>
      </c>
      <c r="AI152" s="24">
        <v>6.2</v>
      </c>
      <c r="AJ152" s="24">
        <v>4.0999999999999996</v>
      </c>
      <c r="AK152" s="24">
        <v>6.5</v>
      </c>
      <c r="AL152" s="24">
        <v>6.2</v>
      </c>
      <c r="AM152" s="24">
        <v>8.1999999999999993</v>
      </c>
      <c r="AN152" s="24">
        <v>4.9000000000000004</v>
      </c>
      <c r="AO152" s="24"/>
      <c r="AP152" s="24">
        <f t="shared" si="76"/>
        <v>6.3</v>
      </c>
      <c r="AQ152" s="46"/>
      <c r="AR152" s="24">
        <f t="shared" si="77"/>
        <v>6.3</v>
      </c>
      <c r="AS152" s="24"/>
      <c r="AT152" s="24">
        <f t="shared" si="78"/>
        <v>6.3</v>
      </c>
      <c r="AU152" s="24">
        <v>2.1</v>
      </c>
      <c r="AV152" s="24">
        <f t="shared" si="80"/>
        <v>4.2</v>
      </c>
      <c r="AW152" s="41"/>
      <c r="AX152" s="41"/>
      <c r="AY152" s="41"/>
      <c r="BB152" s="1"/>
      <c r="BC152" s="1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9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9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9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8"/>
      <c r="FG152" s="9"/>
      <c r="FH152" s="8"/>
      <c r="FI152" s="8"/>
      <c r="FJ152" s="8"/>
      <c r="FK152" s="8"/>
      <c r="FL152" s="8"/>
      <c r="FM152" s="8"/>
      <c r="FN152" s="8"/>
      <c r="FO152" s="8"/>
      <c r="FP152" s="8"/>
      <c r="FQ152" s="8"/>
      <c r="FR152" s="8"/>
      <c r="FS152" s="8"/>
      <c r="FT152" s="8"/>
      <c r="FU152" s="8"/>
      <c r="FV152" s="8"/>
      <c r="FW152" s="8"/>
      <c r="FX152" s="8"/>
      <c r="FY152" s="8"/>
      <c r="FZ152" s="8"/>
      <c r="GA152" s="8"/>
      <c r="GB152" s="8"/>
      <c r="GC152" s="8"/>
      <c r="GD152" s="8"/>
      <c r="GE152" s="8"/>
      <c r="GF152" s="8"/>
      <c r="GG152" s="8"/>
      <c r="GH152" s="8"/>
      <c r="GI152" s="9"/>
      <c r="GJ152" s="8"/>
      <c r="GK152" s="8"/>
    </row>
    <row r="153" spans="1:193" s="2" customFormat="1" ht="17.100000000000001" customHeight="1">
      <c r="A153" s="13" t="s">
        <v>138</v>
      </c>
      <c r="B153" s="24">
        <v>207.5</v>
      </c>
      <c r="C153" s="24">
        <v>223.24822000000009</v>
      </c>
      <c r="D153" s="4">
        <f t="shared" si="72"/>
        <v>1.0758950361445787</v>
      </c>
      <c r="E153" s="10">
        <v>15</v>
      </c>
      <c r="F153" s="5">
        <f t="shared" si="91"/>
        <v>1</v>
      </c>
      <c r="G153" s="5">
        <v>10</v>
      </c>
      <c r="H153" s="5"/>
      <c r="I153" s="5"/>
      <c r="J153" s="4">
        <f t="shared" si="92"/>
        <v>0.99578371602757687</v>
      </c>
      <c r="K153" s="5">
        <v>10</v>
      </c>
      <c r="L153" s="5"/>
      <c r="M153" s="5"/>
      <c r="N153" s="4">
        <f t="shared" si="93"/>
        <v>0.86390854654327709</v>
      </c>
      <c r="O153" s="5">
        <v>15</v>
      </c>
      <c r="P153" s="5"/>
      <c r="Q153" s="5"/>
      <c r="R153" s="4">
        <f t="shared" si="94"/>
        <v>1.0821125621890548</v>
      </c>
      <c r="S153" s="5">
        <v>10</v>
      </c>
      <c r="T153" s="5"/>
      <c r="U153" s="5"/>
      <c r="V153" s="4">
        <f t="shared" si="95"/>
        <v>1.2357865625</v>
      </c>
      <c r="W153" s="5">
        <v>10</v>
      </c>
      <c r="X153" s="5" t="s">
        <v>400</v>
      </c>
      <c r="Y153" s="5" t="s">
        <v>400</v>
      </c>
      <c r="Z153" s="5" t="s">
        <v>400</v>
      </c>
      <c r="AA153" s="5"/>
      <c r="AB153" s="31">
        <f t="shared" si="79"/>
        <v>1.0319126021069165</v>
      </c>
      <c r="AC153" s="32">
        <v>1178</v>
      </c>
      <c r="AD153" s="24">
        <f t="shared" si="73"/>
        <v>963.81818181818187</v>
      </c>
      <c r="AE153" s="24">
        <f t="shared" si="74"/>
        <v>994.6</v>
      </c>
      <c r="AF153" s="24">
        <f t="shared" si="75"/>
        <v>30.781818181818153</v>
      </c>
      <c r="AG153" s="24">
        <v>50.3</v>
      </c>
      <c r="AH153" s="24">
        <v>97.5</v>
      </c>
      <c r="AI153" s="24">
        <v>209.7</v>
      </c>
      <c r="AJ153" s="24">
        <v>120.7</v>
      </c>
      <c r="AK153" s="24">
        <v>120</v>
      </c>
      <c r="AL153" s="24">
        <v>89</v>
      </c>
      <c r="AM153" s="24">
        <v>88.4</v>
      </c>
      <c r="AN153" s="24">
        <v>98.2</v>
      </c>
      <c r="AO153" s="24"/>
      <c r="AP153" s="24">
        <f t="shared" si="76"/>
        <v>120.8</v>
      </c>
      <c r="AQ153" s="46"/>
      <c r="AR153" s="24">
        <f t="shared" si="77"/>
        <v>120.8</v>
      </c>
      <c r="AS153" s="24"/>
      <c r="AT153" s="24">
        <f t="shared" si="78"/>
        <v>120.8</v>
      </c>
      <c r="AU153" s="24">
        <v>120.2</v>
      </c>
      <c r="AV153" s="24">
        <f t="shared" si="80"/>
        <v>0.6</v>
      </c>
      <c r="AW153" s="41"/>
      <c r="AX153" s="41"/>
      <c r="AY153" s="41"/>
      <c r="BB153" s="1"/>
      <c r="BC153" s="1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9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9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9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8"/>
      <c r="FG153" s="9"/>
      <c r="FH153" s="8"/>
      <c r="FI153" s="8"/>
      <c r="FJ153" s="8"/>
      <c r="FK153" s="8"/>
      <c r="FL153" s="8"/>
      <c r="FM153" s="8"/>
      <c r="FN153" s="8"/>
      <c r="FO153" s="8"/>
      <c r="FP153" s="8"/>
      <c r="FQ153" s="8"/>
      <c r="FR153" s="8"/>
      <c r="FS153" s="8"/>
      <c r="FT153" s="8"/>
      <c r="FU153" s="8"/>
      <c r="FV153" s="8"/>
      <c r="FW153" s="8"/>
      <c r="FX153" s="8"/>
      <c r="FY153" s="8"/>
      <c r="FZ153" s="8"/>
      <c r="GA153" s="8"/>
      <c r="GB153" s="8"/>
      <c r="GC153" s="8"/>
      <c r="GD153" s="8"/>
      <c r="GE153" s="8"/>
      <c r="GF153" s="8"/>
      <c r="GG153" s="8"/>
      <c r="GH153" s="8"/>
      <c r="GI153" s="9"/>
      <c r="GJ153" s="8"/>
      <c r="GK153" s="8"/>
    </row>
    <row r="154" spans="1:193" s="2" customFormat="1" ht="17.100000000000001" customHeight="1">
      <c r="A154" s="17" t="s">
        <v>139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24"/>
      <c r="AV154" s="24"/>
      <c r="AW154" s="41"/>
      <c r="AX154" s="41"/>
      <c r="AY154" s="41"/>
      <c r="AZ154" s="1"/>
      <c r="BA154" s="1"/>
      <c r="BB154" s="1"/>
      <c r="BC154" s="1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9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9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9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/>
      <c r="FG154" s="9"/>
      <c r="FH154" s="8"/>
      <c r="FI154" s="8"/>
      <c r="FJ154" s="8"/>
      <c r="FK154" s="8"/>
      <c r="FL154" s="8"/>
      <c r="FM154" s="8"/>
      <c r="FN154" s="8"/>
      <c r="FO154" s="8"/>
      <c r="FP154" s="8"/>
      <c r="FQ154" s="8"/>
      <c r="FR154" s="8"/>
      <c r="FS154" s="8"/>
      <c r="FT154" s="8"/>
      <c r="FU154" s="8"/>
      <c r="FV154" s="8"/>
      <c r="FW154" s="8"/>
      <c r="FX154" s="8"/>
      <c r="FY154" s="8"/>
      <c r="FZ154" s="8"/>
      <c r="GA154" s="8"/>
      <c r="GB154" s="8"/>
      <c r="GC154" s="8"/>
      <c r="GD154" s="8"/>
      <c r="GE154" s="8"/>
      <c r="GF154" s="8"/>
      <c r="GG154" s="8"/>
      <c r="GH154" s="8"/>
      <c r="GI154" s="9"/>
      <c r="GJ154" s="8"/>
      <c r="GK154" s="8"/>
    </row>
    <row r="155" spans="1:193" s="2" customFormat="1" ht="17.100000000000001" customHeight="1">
      <c r="A155" s="13" t="s">
        <v>140</v>
      </c>
      <c r="B155" s="24">
        <v>1527.5</v>
      </c>
      <c r="C155" s="24">
        <v>1396.7500199999999</v>
      </c>
      <c r="D155" s="4">
        <f t="shared" si="72"/>
        <v>0.91440263175122749</v>
      </c>
      <c r="E155" s="10">
        <v>15</v>
      </c>
      <c r="F155" s="5">
        <f>F$38</f>
        <v>1</v>
      </c>
      <c r="G155" s="5">
        <v>10</v>
      </c>
      <c r="H155" s="5"/>
      <c r="I155" s="5"/>
      <c r="J155" s="4">
        <f>J$38</f>
        <v>1.2029641732945671</v>
      </c>
      <c r="K155" s="5">
        <v>10</v>
      </c>
      <c r="L155" s="5"/>
      <c r="M155" s="5"/>
      <c r="N155" s="4">
        <f>N$38</f>
        <v>1.0026126714565644</v>
      </c>
      <c r="O155" s="5">
        <v>15</v>
      </c>
      <c r="P155" s="5"/>
      <c r="Q155" s="5"/>
      <c r="R155" s="4">
        <f>R$38</f>
        <v>1.1477161290322579</v>
      </c>
      <c r="S155" s="5">
        <v>10</v>
      </c>
      <c r="T155" s="5"/>
      <c r="U155" s="5"/>
      <c r="V155" s="4">
        <f>V$38</f>
        <v>1.2013943396226414</v>
      </c>
      <c r="W155" s="5">
        <v>10</v>
      </c>
      <c r="X155" s="5" t="s">
        <v>400</v>
      </c>
      <c r="Y155" s="5" t="s">
        <v>400</v>
      </c>
      <c r="Z155" s="5" t="s">
        <v>400</v>
      </c>
      <c r="AA155" s="5"/>
      <c r="AB155" s="31">
        <f t="shared" si="79"/>
        <v>1.0610853709658792</v>
      </c>
      <c r="AC155" s="32">
        <v>1808</v>
      </c>
      <c r="AD155" s="24">
        <f t="shared" si="73"/>
        <v>1479.2727272727275</v>
      </c>
      <c r="AE155" s="24">
        <f t="shared" si="74"/>
        <v>1569.6</v>
      </c>
      <c r="AF155" s="24">
        <f t="shared" si="75"/>
        <v>90.32727272727243</v>
      </c>
      <c r="AG155" s="24">
        <v>194</v>
      </c>
      <c r="AH155" s="24">
        <v>159.6</v>
      </c>
      <c r="AI155" s="24">
        <v>99.1</v>
      </c>
      <c r="AJ155" s="24">
        <v>141.5</v>
      </c>
      <c r="AK155" s="24">
        <v>106.7</v>
      </c>
      <c r="AL155" s="24">
        <v>102.6</v>
      </c>
      <c r="AM155" s="24">
        <v>273.10000000000002</v>
      </c>
      <c r="AN155" s="24">
        <v>150.6</v>
      </c>
      <c r="AO155" s="24">
        <v>106.30000000000001</v>
      </c>
      <c r="AP155" s="24">
        <f t="shared" si="76"/>
        <v>236.1</v>
      </c>
      <c r="AQ155" s="46"/>
      <c r="AR155" s="24">
        <f t="shared" si="77"/>
        <v>236.1</v>
      </c>
      <c r="AS155" s="24"/>
      <c r="AT155" s="24">
        <f t="shared" si="78"/>
        <v>236.1</v>
      </c>
      <c r="AU155" s="24">
        <v>177.3</v>
      </c>
      <c r="AV155" s="24">
        <f t="shared" si="80"/>
        <v>58.8</v>
      </c>
      <c r="AW155" s="41"/>
      <c r="AX155" s="41"/>
      <c r="AY155" s="41"/>
      <c r="AZ155" s="1"/>
      <c r="BA155" s="1"/>
      <c r="BB155" s="1"/>
      <c r="BC155" s="1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9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9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9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8"/>
      <c r="FF155" s="8"/>
      <c r="FG155" s="9"/>
      <c r="FH155" s="8"/>
      <c r="FI155" s="8"/>
      <c r="FJ155" s="8"/>
      <c r="FK155" s="8"/>
      <c r="FL155" s="8"/>
      <c r="FM155" s="8"/>
      <c r="FN155" s="8"/>
      <c r="FO155" s="8"/>
      <c r="FP155" s="8"/>
      <c r="FQ155" s="8"/>
      <c r="FR155" s="8"/>
      <c r="FS155" s="8"/>
      <c r="FT155" s="8"/>
      <c r="FU155" s="8"/>
      <c r="FV155" s="8"/>
      <c r="FW155" s="8"/>
      <c r="FX155" s="8"/>
      <c r="FY155" s="8"/>
      <c r="FZ155" s="8"/>
      <c r="GA155" s="8"/>
      <c r="GB155" s="8"/>
      <c r="GC155" s="8"/>
      <c r="GD155" s="8"/>
      <c r="GE155" s="8"/>
      <c r="GF155" s="8"/>
      <c r="GG155" s="8"/>
      <c r="GH155" s="8"/>
      <c r="GI155" s="9"/>
      <c r="GJ155" s="8"/>
      <c r="GK155" s="8"/>
    </row>
    <row r="156" spans="1:193" s="2" customFormat="1" ht="17.100000000000001" customHeight="1">
      <c r="A156" s="13" t="s">
        <v>141</v>
      </c>
      <c r="B156" s="24">
        <v>2827.8</v>
      </c>
      <c r="C156" s="24">
        <v>2552.8832499999999</v>
      </c>
      <c r="D156" s="4">
        <f t="shared" si="72"/>
        <v>0.90278069524011584</v>
      </c>
      <c r="E156" s="10">
        <v>15</v>
      </c>
      <c r="F156" s="5">
        <f t="shared" ref="F156:F166" si="96">F$38</f>
        <v>1</v>
      </c>
      <c r="G156" s="5">
        <v>10</v>
      </c>
      <c r="H156" s="5"/>
      <c r="I156" s="5"/>
      <c r="J156" s="4">
        <f t="shared" ref="J156:J166" si="97">J$38</f>
        <v>1.2029641732945671</v>
      </c>
      <c r="K156" s="5">
        <v>10</v>
      </c>
      <c r="L156" s="5"/>
      <c r="M156" s="5"/>
      <c r="N156" s="4">
        <f t="shared" ref="N156:N166" si="98">N$38</f>
        <v>1.0026126714565644</v>
      </c>
      <c r="O156" s="5">
        <v>15</v>
      </c>
      <c r="P156" s="5"/>
      <c r="Q156" s="5"/>
      <c r="R156" s="4">
        <f t="shared" ref="R156:R166" si="99">R$38</f>
        <v>1.1477161290322579</v>
      </c>
      <c r="S156" s="5">
        <v>10</v>
      </c>
      <c r="T156" s="5"/>
      <c r="U156" s="5"/>
      <c r="V156" s="4">
        <f t="shared" ref="V156:V166" si="100">V$38</f>
        <v>1.2013943396226414</v>
      </c>
      <c r="W156" s="5">
        <v>10</v>
      </c>
      <c r="X156" s="5" t="s">
        <v>400</v>
      </c>
      <c r="Y156" s="5" t="s">
        <v>400</v>
      </c>
      <c r="Z156" s="5" t="s">
        <v>400</v>
      </c>
      <c r="AA156" s="5"/>
      <c r="AB156" s="31">
        <f t="shared" si="79"/>
        <v>1.0585949559992125</v>
      </c>
      <c r="AC156" s="32">
        <v>1415</v>
      </c>
      <c r="AD156" s="24">
        <f t="shared" si="73"/>
        <v>1157.7272727272725</v>
      </c>
      <c r="AE156" s="24">
        <f t="shared" si="74"/>
        <v>1225.5999999999999</v>
      </c>
      <c r="AF156" s="24">
        <f t="shared" si="75"/>
        <v>67.872727272727388</v>
      </c>
      <c r="AG156" s="24">
        <v>68.2</v>
      </c>
      <c r="AH156" s="24">
        <v>87.8</v>
      </c>
      <c r="AI156" s="24">
        <v>212.4</v>
      </c>
      <c r="AJ156" s="24">
        <v>85.6</v>
      </c>
      <c r="AK156" s="24">
        <v>150.1</v>
      </c>
      <c r="AL156" s="24">
        <v>110.5</v>
      </c>
      <c r="AM156" s="24">
        <v>174.9</v>
      </c>
      <c r="AN156" s="24">
        <v>148.5</v>
      </c>
      <c r="AO156" s="24"/>
      <c r="AP156" s="24">
        <f t="shared" si="76"/>
        <v>187.6</v>
      </c>
      <c r="AQ156" s="46"/>
      <c r="AR156" s="24">
        <f t="shared" si="77"/>
        <v>187.6</v>
      </c>
      <c r="AS156" s="24"/>
      <c r="AT156" s="24">
        <f t="shared" si="78"/>
        <v>187.6</v>
      </c>
      <c r="AU156" s="24">
        <v>138.6</v>
      </c>
      <c r="AV156" s="24">
        <f t="shared" si="80"/>
        <v>49</v>
      </c>
      <c r="AW156" s="41"/>
      <c r="AX156" s="41"/>
      <c r="AY156" s="41"/>
      <c r="AZ156" s="1"/>
      <c r="BA156" s="1"/>
      <c r="BB156" s="1"/>
      <c r="BC156" s="1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9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9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9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/>
      <c r="FG156" s="9"/>
      <c r="FH156" s="8"/>
      <c r="FI156" s="8"/>
      <c r="FJ156" s="8"/>
      <c r="FK156" s="8"/>
      <c r="FL156" s="8"/>
      <c r="FM156" s="8"/>
      <c r="FN156" s="8"/>
      <c r="FO156" s="8"/>
      <c r="FP156" s="8"/>
      <c r="FQ156" s="8"/>
      <c r="FR156" s="8"/>
      <c r="FS156" s="8"/>
      <c r="FT156" s="8"/>
      <c r="FU156" s="8"/>
      <c r="FV156" s="8"/>
      <c r="FW156" s="8"/>
      <c r="FX156" s="8"/>
      <c r="FY156" s="8"/>
      <c r="FZ156" s="8"/>
      <c r="GA156" s="8"/>
      <c r="GB156" s="8"/>
      <c r="GC156" s="8"/>
      <c r="GD156" s="8"/>
      <c r="GE156" s="8"/>
      <c r="GF156" s="8"/>
      <c r="GG156" s="8"/>
      <c r="GH156" s="8"/>
      <c r="GI156" s="9"/>
      <c r="GJ156" s="8"/>
      <c r="GK156" s="8"/>
    </row>
    <row r="157" spans="1:193" s="2" customFormat="1" ht="17.100000000000001" customHeight="1">
      <c r="A157" s="13" t="s">
        <v>142</v>
      </c>
      <c r="B157" s="24">
        <v>3434.5</v>
      </c>
      <c r="C157" s="24">
        <v>3647.8156799999997</v>
      </c>
      <c r="D157" s="4">
        <f t="shared" si="72"/>
        <v>1.0621096753530352</v>
      </c>
      <c r="E157" s="10">
        <v>15</v>
      </c>
      <c r="F157" s="5">
        <f t="shared" si="96"/>
        <v>1</v>
      </c>
      <c r="G157" s="5">
        <v>10</v>
      </c>
      <c r="H157" s="5"/>
      <c r="I157" s="5"/>
      <c r="J157" s="4">
        <f t="shared" si="97"/>
        <v>1.2029641732945671</v>
      </c>
      <c r="K157" s="5">
        <v>10</v>
      </c>
      <c r="L157" s="5"/>
      <c r="M157" s="5"/>
      <c r="N157" s="4">
        <f t="shared" si="98"/>
        <v>1.0026126714565644</v>
      </c>
      <c r="O157" s="5">
        <v>15</v>
      </c>
      <c r="P157" s="5"/>
      <c r="Q157" s="5"/>
      <c r="R157" s="4">
        <f t="shared" si="99"/>
        <v>1.1477161290322579</v>
      </c>
      <c r="S157" s="5">
        <v>10</v>
      </c>
      <c r="T157" s="5"/>
      <c r="U157" s="5"/>
      <c r="V157" s="4">
        <f t="shared" si="100"/>
        <v>1.2013943396226414</v>
      </c>
      <c r="W157" s="5">
        <v>10</v>
      </c>
      <c r="X157" s="5" t="s">
        <v>400</v>
      </c>
      <c r="Y157" s="5" t="s">
        <v>400</v>
      </c>
      <c r="Z157" s="5" t="s">
        <v>400</v>
      </c>
      <c r="AA157" s="5"/>
      <c r="AB157" s="31">
        <f t="shared" si="79"/>
        <v>1.0927368803091237</v>
      </c>
      <c r="AC157" s="32">
        <v>1577</v>
      </c>
      <c r="AD157" s="24">
        <f t="shared" si="73"/>
        <v>1290.2727272727275</v>
      </c>
      <c r="AE157" s="24">
        <f t="shared" si="74"/>
        <v>1409.9</v>
      </c>
      <c r="AF157" s="24">
        <f t="shared" si="75"/>
        <v>119.62727272727261</v>
      </c>
      <c r="AG157" s="24">
        <v>117.3</v>
      </c>
      <c r="AH157" s="24">
        <v>151</v>
      </c>
      <c r="AI157" s="24">
        <v>216.8</v>
      </c>
      <c r="AJ157" s="24">
        <v>130.80000000000001</v>
      </c>
      <c r="AK157" s="24">
        <v>162.4</v>
      </c>
      <c r="AL157" s="24">
        <v>132.69999999999999</v>
      </c>
      <c r="AM157" s="24">
        <v>176.9</v>
      </c>
      <c r="AN157" s="24">
        <v>151.4</v>
      </c>
      <c r="AO157" s="24"/>
      <c r="AP157" s="24">
        <f t="shared" si="76"/>
        <v>170.6</v>
      </c>
      <c r="AQ157" s="46"/>
      <c r="AR157" s="24">
        <f t="shared" si="77"/>
        <v>170.6</v>
      </c>
      <c r="AS157" s="24"/>
      <c r="AT157" s="24">
        <f t="shared" si="78"/>
        <v>170.6</v>
      </c>
      <c r="AU157" s="24">
        <v>160.1</v>
      </c>
      <c r="AV157" s="24">
        <f t="shared" si="80"/>
        <v>10.5</v>
      </c>
      <c r="AW157" s="41"/>
      <c r="AX157" s="41"/>
      <c r="AY157" s="41"/>
      <c r="AZ157" s="1"/>
      <c r="BA157" s="1"/>
      <c r="BB157" s="1"/>
      <c r="BC157" s="1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9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9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9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8"/>
      <c r="FE157" s="8"/>
      <c r="FF157" s="8"/>
      <c r="FG157" s="9"/>
      <c r="FH157" s="8"/>
      <c r="FI157" s="8"/>
      <c r="FJ157" s="8"/>
      <c r="FK157" s="8"/>
      <c r="FL157" s="8"/>
      <c r="FM157" s="8"/>
      <c r="FN157" s="8"/>
      <c r="FO157" s="8"/>
      <c r="FP157" s="8"/>
      <c r="FQ157" s="8"/>
      <c r="FR157" s="8"/>
      <c r="FS157" s="8"/>
      <c r="FT157" s="8"/>
      <c r="FU157" s="8"/>
      <c r="FV157" s="8"/>
      <c r="FW157" s="8"/>
      <c r="FX157" s="8"/>
      <c r="FY157" s="8"/>
      <c r="FZ157" s="8"/>
      <c r="GA157" s="8"/>
      <c r="GB157" s="8"/>
      <c r="GC157" s="8"/>
      <c r="GD157" s="8"/>
      <c r="GE157" s="8"/>
      <c r="GF157" s="8"/>
      <c r="GG157" s="8"/>
      <c r="GH157" s="8"/>
      <c r="GI157" s="9"/>
      <c r="GJ157" s="8"/>
      <c r="GK157" s="8"/>
    </row>
    <row r="158" spans="1:193" s="2" customFormat="1" ht="17.100000000000001" customHeight="1">
      <c r="A158" s="13" t="s">
        <v>143</v>
      </c>
      <c r="B158" s="24">
        <v>3828.5</v>
      </c>
      <c r="C158" s="24">
        <v>4177.8092000000006</v>
      </c>
      <c r="D158" s="4">
        <f t="shared" si="72"/>
        <v>1.0912391798354448</v>
      </c>
      <c r="E158" s="10">
        <v>15</v>
      </c>
      <c r="F158" s="5">
        <f t="shared" si="96"/>
        <v>1</v>
      </c>
      <c r="G158" s="5">
        <v>10</v>
      </c>
      <c r="H158" s="5"/>
      <c r="I158" s="5"/>
      <c r="J158" s="4">
        <f t="shared" si="97"/>
        <v>1.2029641732945671</v>
      </c>
      <c r="K158" s="5">
        <v>10</v>
      </c>
      <c r="L158" s="5"/>
      <c r="M158" s="5"/>
      <c r="N158" s="4">
        <f t="shared" si="98"/>
        <v>1.0026126714565644</v>
      </c>
      <c r="O158" s="5">
        <v>15</v>
      </c>
      <c r="P158" s="5"/>
      <c r="Q158" s="5"/>
      <c r="R158" s="4">
        <f t="shared" si="99"/>
        <v>1.1477161290322579</v>
      </c>
      <c r="S158" s="5">
        <v>10</v>
      </c>
      <c r="T158" s="5"/>
      <c r="U158" s="5"/>
      <c r="V158" s="4">
        <f t="shared" si="100"/>
        <v>1.2013943396226414</v>
      </c>
      <c r="W158" s="5">
        <v>10</v>
      </c>
      <c r="X158" s="5" t="s">
        <v>400</v>
      </c>
      <c r="Y158" s="5" t="s">
        <v>400</v>
      </c>
      <c r="Z158" s="5" t="s">
        <v>400</v>
      </c>
      <c r="AA158" s="5"/>
      <c r="AB158" s="31">
        <f t="shared" si="79"/>
        <v>1.0989789169839257</v>
      </c>
      <c r="AC158" s="32">
        <v>5045</v>
      </c>
      <c r="AD158" s="24">
        <f t="shared" si="73"/>
        <v>4127.727272727273</v>
      </c>
      <c r="AE158" s="24">
        <f t="shared" si="74"/>
        <v>4536.3</v>
      </c>
      <c r="AF158" s="24">
        <f t="shared" si="75"/>
        <v>408.57272727272721</v>
      </c>
      <c r="AG158" s="24">
        <v>260.5</v>
      </c>
      <c r="AH158" s="24">
        <v>528.79999999999995</v>
      </c>
      <c r="AI158" s="24">
        <v>598.20000000000005</v>
      </c>
      <c r="AJ158" s="24">
        <v>422.9</v>
      </c>
      <c r="AK158" s="24">
        <v>531.9</v>
      </c>
      <c r="AL158" s="24">
        <v>541</v>
      </c>
      <c r="AM158" s="24">
        <v>486.2</v>
      </c>
      <c r="AN158" s="24">
        <v>518.9</v>
      </c>
      <c r="AO158" s="24"/>
      <c r="AP158" s="24">
        <f t="shared" si="76"/>
        <v>647.9</v>
      </c>
      <c r="AQ158" s="46"/>
      <c r="AR158" s="24">
        <f t="shared" si="77"/>
        <v>647.9</v>
      </c>
      <c r="AS158" s="24"/>
      <c r="AT158" s="24">
        <f t="shared" si="78"/>
        <v>647.9</v>
      </c>
      <c r="AU158" s="24">
        <v>640.1</v>
      </c>
      <c r="AV158" s="24">
        <f t="shared" si="80"/>
        <v>7.8</v>
      </c>
      <c r="AW158" s="41"/>
      <c r="AX158" s="41"/>
      <c r="AY158" s="41"/>
      <c r="AZ158" s="1"/>
      <c r="BA158" s="1"/>
      <c r="BB158" s="1"/>
      <c r="BC158" s="1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9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9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9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  <c r="EY158" s="8"/>
      <c r="EZ158" s="8"/>
      <c r="FA158" s="8"/>
      <c r="FB158" s="8"/>
      <c r="FC158" s="8"/>
      <c r="FD158" s="8"/>
      <c r="FE158" s="8"/>
      <c r="FF158" s="8"/>
      <c r="FG158" s="9"/>
      <c r="FH158" s="8"/>
      <c r="FI158" s="8"/>
      <c r="FJ158" s="8"/>
      <c r="FK158" s="8"/>
      <c r="FL158" s="8"/>
      <c r="FM158" s="8"/>
      <c r="FN158" s="8"/>
      <c r="FO158" s="8"/>
      <c r="FP158" s="8"/>
      <c r="FQ158" s="8"/>
      <c r="FR158" s="8"/>
      <c r="FS158" s="8"/>
      <c r="FT158" s="8"/>
      <c r="FU158" s="8"/>
      <c r="FV158" s="8"/>
      <c r="FW158" s="8"/>
      <c r="FX158" s="8"/>
      <c r="FY158" s="8"/>
      <c r="FZ158" s="8"/>
      <c r="GA158" s="8"/>
      <c r="GB158" s="8"/>
      <c r="GC158" s="8"/>
      <c r="GD158" s="8"/>
      <c r="GE158" s="8"/>
      <c r="GF158" s="8"/>
      <c r="GG158" s="8"/>
      <c r="GH158" s="8"/>
      <c r="GI158" s="9"/>
      <c r="GJ158" s="8"/>
      <c r="GK158" s="8"/>
    </row>
    <row r="159" spans="1:193" s="2" customFormat="1" ht="17.100000000000001" customHeight="1">
      <c r="A159" s="13" t="s">
        <v>144</v>
      </c>
      <c r="B159" s="24">
        <v>7572</v>
      </c>
      <c r="C159" s="24">
        <v>7904.1771000000008</v>
      </c>
      <c r="D159" s="4">
        <f t="shared" si="72"/>
        <v>1.0438691362916008</v>
      </c>
      <c r="E159" s="10">
        <v>15</v>
      </c>
      <c r="F159" s="5">
        <f t="shared" si="96"/>
        <v>1</v>
      </c>
      <c r="G159" s="5">
        <v>10</v>
      </c>
      <c r="H159" s="5"/>
      <c r="I159" s="5"/>
      <c r="J159" s="4">
        <f t="shared" si="97"/>
        <v>1.2029641732945671</v>
      </c>
      <c r="K159" s="5">
        <v>10</v>
      </c>
      <c r="L159" s="5"/>
      <c r="M159" s="5"/>
      <c r="N159" s="4">
        <f t="shared" si="98"/>
        <v>1.0026126714565644</v>
      </c>
      <c r="O159" s="5">
        <v>15</v>
      </c>
      <c r="P159" s="5"/>
      <c r="Q159" s="5"/>
      <c r="R159" s="4">
        <f t="shared" si="99"/>
        <v>1.1477161290322579</v>
      </c>
      <c r="S159" s="5">
        <v>10</v>
      </c>
      <c r="T159" s="5"/>
      <c r="U159" s="5"/>
      <c r="V159" s="4">
        <f t="shared" si="100"/>
        <v>1.2013943396226414</v>
      </c>
      <c r="W159" s="5">
        <v>10</v>
      </c>
      <c r="X159" s="5" t="s">
        <v>400</v>
      </c>
      <c r="Y159" s="5" t="s">
        <v>400</v>
      </c>
      <c r="Z159" s="5" t="s">
        <v>400</v>
      </c>
      <c r="AA159" s="5"/>
      <c r="AB159" s="31">
        <f t="shared" si="79"/>
        <v>1.0888281933673876</v>
      </c>
      <c r="AC159" s="32">
        <v>1073</v>
      </c>
      <c r="AD159" s="24">
        <f t="shared" si="73"/>
        <v>877.90909090909088</v>
      </c>
      <c r="AE159" s="24">
        <f t="shared" si="74"/>
        <v>955.9</v>
      </c>
      <c r="AF159" s="24">
        <f t="shared" si="75"/>
        <v>77.990909090909099</v>
      </c>
      <c r="AG159" s="24">
        <v>70.400000000000006</v>
      </c>
      <c r="AH159" s="24">
        <v>115.9</v>
      </c>
      <c r="AI159" s="24">
        <v>130.4</v>
      </c>
      <c r="AJ159" s="24">
        <v>105.2</v>
      </c>
      <c r="AK159" s="24">
        <v>98.8</v>
      </c>
      <c r="AL159" s="24">
        <v>87.2</v>
      </c>
      <c r="AM159" s="24">
        <v>126.1</v>
      </c>
      <c r="AN159" s="24">
        <v>109.6</v>
      </c>
      <c r="AO159" s="24"/>
      <c r="AP159" s="24">
        <f t="shared" si="76"/>
        <v>112.3</v>
      </c>
      <c r="AQ159" s="46"/>
      <c r="AR159" s="24">
        <f t="shared" si="77"/>
        <v>112.3</v>
      </c>
      <c r="AS159" s="24"/>
      <c r="AT159" s="24">
        <f t="shared" si="78"/>
        <v>112.3</v>
      </c>
      <c r="AU159" s="24">
        <v>101.7</v>
      </c>
      <c r="AV159" s="24">
        <f t="shared" si="80"/>
        <v>10.6</v>
      </c>
      <c r="AW159" s="41"/>
      <c r="AX159" s="41"/>
      <c r="AY159" s="41"/>
      <c r="AZ159" s="1"/>
      <c r="BA159" s="1"/>
      <c r="BB159" s="1"/>
      <c r="BC159" s="1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9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9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9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8"/>
      <c r="FC159" s="8"/>
      <c r="FD159" s="8"/>
      <c r="FE159" s="8"/>
      <c r="FF159" s="8"/>
      <c r="FG159" s="9"/>
      <c r="FH159" s="8"/>
      <c r="FI159" s="8"/>
      <c r="FJ159" s="8"/>
      <c r="FK159" s="8"/>
      <c r="FL159" s="8"/>
      <c r="FM159" s="8"/>
      <c r="FN159" s="8"/>
      <c r="FO159" s="8"/>
      <c r="FP159" s="8"/>
      <c r="FQ159" s="8"/>
      <c r="FR159" s="8"/>
      <c r="FS159" s="8"/>
      <c r="FT159" s="8"/>
      <c r="FU159" s="8"/>
      <c r="FV159" s="8"/>
      <c r="FW159" s="8"/>
      <c r="FX159" s="8"/>
      <c r="FY159" s="8"/>
      <c r="FZ159" s="8"/>
      <c r="GA159" s="8"/>
      <c r="GB159" s="8"/>
      <c r="GC159" s="8"/>
      <c r="GD159" s="8"/>
      <c r="GE159" s="8"/>
      <c r="GF159" s="8"/>
      <c r="GG159" s="8"/>
      <c r="GH159" s="8"/>
      <c r="GI159" s="9"/>
      <c r="GJ159" s="8"/>
      <c r="GK159" s="8"/>
    </row>
    <row r="160" spans="1:193" s="2" customFormat="1" ht="17.100000000000001" customHeight="1">
      <c r="A160" s="13" t="s">
        <v>145</v>
      </c>
      <c r="B160" s="24">
        <v>2458</v>
      </c>
      <c r="C160" s="24">
        <v>2599.7771499999999</v>
      </c>
      <c r="D160" s="4">
        <f t="shared" si="72"/>
        <v>1.0576798820179008</v>
      </c>
      <c r="E160" s="10">
        <v>15</v>
      </c>
      <c r="F160" s="5">
        <f t="shared" si="96"/>
        <v>1</v>
      </c>
      <c r="G160" s="5">
        <v>10</v>
      </c>
      <c r="H160" s="5"/>
      <c r="I160" s="5"/>
      <c r="J160" s="4">
        <f t="shared" si="97"/>
        <v>1.2029641732945671</v>
      </c>
      <c r="K160" s="5">
        <v>10</v>
      </c>
      <c r="L160" s="5"/>
      <c r="M160" s="5"/>
      <c r="N160" s="4">
        <f t="shared" si="98"/>
        <v>1.0026126714565644</v>
      </c>
      <c r="O160" s="5">
        <v>15</v>
      </c>
      <c r="P160" s="5"/>
      <c r="Q160" s="5"/>
      <c r="R160" s="4">
        <f t="shared" si="99"/>
        <v>1.1477161290322579</v>
      </c>
      <c r="S160" s="5">
        <v>10</v>
      </c>
      <c r="T160" s="5"/>
      <c r="U160" s="5"/>
      <c r="V160" s="4">
        <f t="shared" si="100"/>
        <v>1.2013943396226414</v>
      </c>
      <c r="W160" s="5">
        <v>10</v>
      </c>
      <c r="X160" s="5" t="s">
        <v>400</v>
      </c>
      <c r="Y160" s="5" t="s">
        <v>400</v>
      </c>
      <c r="Z160" s="5" t="s">
        <v>400</v>
      </c>
      <c r="AA160" s="5"/>
      <c r="AB160" s="31">
        <f t="shared" si="79"/>
        <v>1.0917876388801664</v>
      </c>
      <c r="AC160" s="32">
        <v>607</v>
      </c>
      <c r="AD160" s="24">
        <f t="shared" si="73"/>
        <v>496.63636363636363</v>
      </c>
      <c r="AE160" s="24">
        <f t="shared" si="74"/>
        <v>542.20000000000005</v>
      </c>
      <c r="AF160" s="24">
        <f t="shared" si="75"/>
        <v>45.563636363636419</v>
      </c>
      <c r="AG160" s="24">
        <v>62.7</v>
      </c>
      <c r="AH160" s="24">
        <v>71.7</v>
      </c>
      <c r="AI160" s="24">
        <v>69.900000000000006</v>
      </c>
      <c r="AJ160" s="24">
        <v>54</v>
      </c>
      <c r="AK160" s="24">
        <v>24.3</v>
      </c>
      <c r="AL160" s="24">
        <v>78.400000000000006</v>
      </c>
      <c r="AM160" s="24">
        <v>64.599999999999994</v>
      </c>
      <c r="AN160" s="24">
        <v>55.3</v>
      </c>
      <c r="AO160" s="24"/>
      <c r="AP160" s="24">
        <f t="shared" si="76"/>
        <v>61.3</v>
      </c>
      <c r="AQ160" s="46"/>
      <c r="AR160" s="24">
        <f t="shared" si="77"/>
        <v>61.3</v>
      </c>
      <c r="AS160" s="24"/>
      <c r="AT160" s="24">
        <f t="shared" si="78"/>
        <v>61.3</v>
      </c>
      <c r="AU160" s="24">
        <v>56.8</v>
      </c>
      <c r="AV160" s="24">
        <f t="shared" si="80"/>
        <v>4.5</v>
      </c>
      <c r="AW160" s="41"/>
      <c r="AX160" s="41"/>
      <c r="AY160" s="41"/>
      <c r="AZ160" s="1"/>
      <c r="BA160" s="1"/>
      <c r="BB160" s="1"/>
      <c r="BC160" s="1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9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9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9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8"/>
      <c r="FB160" s="8"/>
      <c r="FC160" s="8"/>
      <c r="FD160" s="8"/>
      <c r="FE160" s="8"/>
      <c r="FF160" s="8"/>
      <c r="FG160" s="9"/>
      <c r="FH160" s="8"/>
      <c r="FI160" s="8"/>
      <c r="FJ160" s="8"/>
      <c r="FK160" s="8"/>
      <c r="FL160" s="8"/>
      <c r="FM160" s="8"/>
      <c r="FN160" s="8"/>
      <c r="FO160" s="8"/>
      <c r="FP160" s="8"/>
      <c r="FQ160" s="8"/>
      <c r="FR160" s="8"/>
      <c r="FS160" s="8"/>
      <c r="FT160" s="8"/>
      <c r="FU160" s="8"/>
      <c r="FV160" s="8"/>
      <c r="FW160" s="8"/>
      <c r="FX160" s="8"/>
      <c r="FY160" s="8"/>
      <c r="FZ160" s="8"/>
      <c r="GA160" s="8"/>
      <c r="GB160" s="8"/>
      <c r="GC160" s="8"/>
      <c r="GD160" s="8"/>
      <c r="GE160" s="8"/>
      <c r="GF160" s="8"/>
      <c r="GG160" s="8"/>
      <c r="GH160" s="8"/>
      <c r="GI160" s="9"/>
      <c r="GJ160" s="8"/>
      <c r="GK160" s="8"/>
    </row>
    <row r="161" spans="1:193" s="2" customFormat="1" ht="17.100000000000001" customHeight="1">
      <c r="A161" s="13" t="s">
        <v>146</v>
      </c>
      <c r="B161" s="24">
        <v>8773.2000000000007</v>
      </c>
      <c r="C161" s="24">
        <v>6439.0525499999985</v>
      </c>
      <c r="D161" s="4">
        <f t="shared" si="72"/>
        <v>0.73394571536041553</v>
      </c>
      <c r="E161" s="10">
        <v>15</v>
      </c>
      <c r="F161" s="5">
        <f t="shared" si="96"/>
        <v>1</v>
      </c>
      <c r="G161" s="5">
        <v>10</v>
      </c>
      <c r="H161" s="5"/>
      <c r="I161" s="5"/>
      <c r="J161" s="4">
        <f t="shared" si="97"/>
        <v>1.2029641732945671</v>
      </c>
      <c r="K161" s="5">
        <v>10</v>
      </c>
      <c r="L161" s="5"/>
      <c r="M161" s="5"/>
      <c r="N161" s="4">
        <f t="shared" si="98"/>
        <v>1.0026126714565644</v>
      </c>
      <c r="O161" s="5">
        <v>15</v>
      </c>
      <c r="P161" s="5"/>
      <c r="Q161" s="5"/>
      <c r="R161" s="4">
        <f t="shared" si="99"/>
        <v>1.1477161290322579</v>
      </c>
      <c r="S161" s="5">
        <v>10</v>
      </c>
      <c r="T161" s="5"/>
      <c r="U161" s="5"/>
      <c r="V161" s="4">
        <f t="shared" si="100"/>
        <v>1.2013943396226414</v>
      </c>
      <c r="W161" s="5">
        <v>10</v>
      </c>
      <c r="X161" s="5" t="s">
        <v>400</v>
      </c>
      <c r="Y161" s="5" t="s">
        <v>400</v>
      </c>
      <c r="Z161" s="5" t="s">
        <v>400</v>
      </c>
      <c r="AA161" s="5"/>
      <c r="AB161" s="31">
        <f t="shared" si="79"/>
        <v>1.0224160317392768</v>
      </c>
      <c r="AC161" s="32">
        <v>2659</v>
      </c>
      <c r="AD161" s="24">
        <f t="shared" si="73"/>
        <v>2175.5454545454545</v>
      </c>
      <c r="AE161" s="24">
        <f t="shared" si="74"/>
        <v>2224.3000000000002</v>
      </c>
      <c r="AF161" s="24">
        <f t="shared" si="75"/>
        <v>48.754545454545678</v>
      </c>
      <c r="AG161" s="24">
        <v>256.60000000000002</v>
      </c>
      <c r="AH161" s="24">
        <v>249.3</v>
      </c>
      <c r="AI161" s="24">
        <v>279.39999999999998</v>
      </c>
      <c r="AJ161" s="24">
        <v>197.3</v>
      </c>
      <c r="AK161" s="24">
        <v>211.7</v>
      </c>
      <c r="AL161" s="24">
        <v>178.8</v>
      </c>
      <c r="AM161" s="24">
        <v>378.6</v>
      </c>
      <c r="AN161" s="24">
        <v>192.9</v>
      </c>
      <c r="AO161" s="24"/>
      <c r="AP161" s="24">
        <f t="shared" si="76"/>
        <v>279.7</v>
      </c>
      <c r="AQ161" s="46"/>
      <c r="AR161" s="24">
        <f t="shared" si="77"/>
        <v>279.7</v>
      </c>
      <c r="AS161" s="24"/>
      <c r="AT161" s="24">
        <f t="shared" si="78"/>
        <v>279.7</v>
      </c>
      <c r="AU161" s="24">
        <v>109</v>
      </c>
      <c r="AV161" s="24">
        <f t="shared" si="80"/>
        <v>170.7</v>
      </c>
      <c r="AW161" s="41"/>
      <c r="AX161" s="41"/>
      <c r="AY161" s="41"/>
      <c r="AZ161" s="1"/>
      <c r="BA161" s="1"/>
      <c r="BB161" s="1"/>
      <c r="BC161" s="1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9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9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9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8"/>
      <c r="FC161" s="8"/>
      <c r="FD161" s="8"/>
      <c r="FE161" s="8"/>
      <c r="FF161" s="8"/>
      <c r="FG161" s="9"/>
      <c r="FH161" s="8"/>
      <c r="FI161" s="8"/>
      <c r="FJ161" s="8"/>
      <c r="FK161" s="8"/>
      <c r="FL161" s="8"/>
      <c r="FM161" s="8"/>
      <c r="FN161" s="8"/>
      <c r="FO161" s="8"/>
      <c r="FP161" s="8"/>
      <c r="FQ161" s="8"/>
      <c r="FR161" s="8"/>
      <c r="FS161" s="8"/>
      <c r="FT161" s="8"/>
      <c r="FU161" s="8"/>
      <c r="FV161" s="8"/>
      <c r="FW161" s="8"/>
      <c r="FX161" s="8"/>
      <c r="FY161" s="8"/>
      <c r="FZ161" s="8"/>
      <c r="GA161" s="8"/>
      <c r="GB161" s="8"/>
      <c r="GC161" s="8"/>
      <c r="GD161" s="8"/>
      <c r="GE161" s="8"/>
      <c r="GF161" s="8"/>
      <c r="GG161" s="8"/>
      <c r="GH161" s="8"/>
      <c r="GI161" s="9"/>
      <c r="GJ161" s="8"/>
      <c r="GK161" s="8"/>
    </row>
    <row r="162" spans="1:193" s="2" customFormat="1" ht="17.100000000000001" customHeight="1">
      <c r="A162" s="13" t="s">
        <v>147</v>
      </c>
      <c r="B162" s="24">
        <v>2938.8</v>
      </c>
      <c r="C162" s="24">
        <v>1753.8220699999999</v>
      </c>
      <c r="D162" s="4">
        <f t="shared" si="72"/>
        <v>0.59678170341636039</v>
      </c>
      <c r="E162" s="10">
        <v>15</v>
      </c>
      <c r="F162" s="5">
        <f t="shared" si="96"/>
        <v>1</v>
      </c>
      <c r="G162" s="5">
        <v>10</v>
      </c>
      <c r="H162" s="5"/>
      <c r="I162" s="5"/>
      <c r="J162" s="4">
        <f t="shared" si="97"/>
        <v>1.2029641732945671</v>
      </c>
      <c r="K162" s="5">
        <v>10</v>
      </c>
      <c r="L162" s="5"/>
      <c r="M162" s="5"/>
      <c r="N162" s="4">
        <f t="shared" si="98"/>
        <v>1.0026126714565644</v>
      </c>
      <c r="O162" s="5">
        <v>15</v>
      </c>
      <c r="P162" s="5"/>
      <c r="Q162" s="5"/>
      <c r="R162" s="4">
        <f t="shared" si="99"/>
        <v>1.1477161290322579</v>
      </c>
      <c r="S162" s="5">
        <v>10</v>
      </c>
      <c r="T162" s="5"/>
      <c r="U162" s="5"/>
      <c r="V162" s="4">
        <f t="shared" si="100"/>
        <v>1.2013943396226414</v>
      </c>
      <c r="W162" s="5">
        <v>10</v>
      </c>
      <c r="X162" s="5" t="s">
        <v>400</v>
      </c>
      <c r="Y162" s="5" t="s">
        <v>400</v>
      </c>
      <c r="Z162" s="5" t="s">
        <v>400</v>
      </c>
      <c r="AA162" s="5"/>
      <c r="AB162" s="31">
        <f t="shared" si="79"/>
        <v>0.99302374346555056</v>
      </c>
      <c r="AC162" s="32">
        <v>1994</v>
      </c>
      <c r="AD162" s="24">
        <f t="shared" si="73"/>
        <v>1631.4545454545455</v>
      </c>
      <c r="AE162" s="24">
        <f t="shared" si="74"/>
        <v>1620.1</v>
      </c>
      <c r="AF162" s="24">
        <f t="shared" si="75"/>
        <v>-11.354545454545587</v>
      </c>
      <c r="AG162" s="24">
        <v>154.6</v>
      </c>
      <c r="AH162" s="24">
        <v>114.7</v>
      </c>
      <c r="AI162" s="24">
        <v>187.9</v>
      </c>
      <c r="AJ162" s="24">
        <v>117.2</v>
      </c>
      <c r="AK162" s="24">
        <v>133.80000000000001</v>
      </c>
      <c r="AL162" s="24">
        <v>176.9</v>
      </c>
      <c r="AM162" s="24">
        <v>271.60000000000002</v>
      </c>
      <c r="AN162" s="24">
        <v>135.80000000000001</v>
      </c>
      <c r="AO162" s="24"/>
      <c r="AP162" s="24">
        <f t="shared" si="76"/>
        <v>327.60000000000002</v>
      </c>
      <c r="AQ162" s="46"/>
      <c r="AR162" s="24">
        <f t="shared" si="77"/>
        <v>327.60000000000002</v>
      </c>
      <c r="AS162" s="24"/>
      <c r="AT162" s="24">
        <f t="shared" si="78"/>
        <v>327.60000000000002</v>
      </c>
      <c r="AU162" s="24">
        <v>151.6</v>
      </c>
      <c r="AV162" s="24">
        <f t="shared" si="80"/>
        <v>176</v>
      </c>
      <c r="AW162" s="41"/>
      <c r="AX162" s="41"/>
      <c r="AY162" s="41"/>
      <c r="AZ162" s="1"/>
      <c r="BA162" s="1"/>
      <c r="BB162" s="1"/>
      <c r="BC162" s="1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9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9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9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8"/>
      <c r="FE162" s="8"/>
      <c r="FF162" s="8"/>
      <c r="FG162" s="9"/>
      <c r="FH162" s="8"/>
      <c r="FI162" s="8"/>
      <c r="FJ162" s="8"/>
      <c r="FK162" s="8"/>
      <c r="FL162" s="8"/>
      <c r="FM162" s="8"/>
      <c r="FN162" s="8"/>
      <c r="FO162" s="8"/>
      <c r="FP162" s="8"/>
      <c r="FQ162" s="8"/>
      <c r="FR162" s="8"/>
      <c r="FS162" s="8"/>
      <c r="FT162" s="8"/>
      <c r="FU162" s="8"/>
      <c r="FV162" s="8"/>
      <c r="FW162" s="8"/>
      <c r="FX162" s="8"/>
      <c r="FY162" s="8"/>
      <c r="FZ162" s="8"/>
      <c r="GA162" s="8"/>
      <c r="GB162" s="8"/>
      <c r="GC162" s="8"/>
      <c r="GD162" s="8"/>
      <c r="GE162" s="8"/>
      <c r="GF162" s="8"/>
      <c r="GG162" s="8"/>
      <c r="GH162" s="8"/>
      <c r="GI162" s="9"/>
      <c r="GJ162" s="8"/>
      <c r="GK162" s="8"/>
    </row>
    <row r="163" spans="1:193" s="2" customFormat="1" ht="17.100000000000001" customHeight="1">
      <c r="A163" s="13" t="s">
        <v>148</v>
      </c>
      <c r="B163" s="24">
        <v>1893.2</v>
      </c>
      <c r="C163" s="24">
        <v>2403.9572800000001</v>
      </c>
      <c r="D163" s="4">
        <f t="shared" si="72"/>
        <v>1.2069785167969576</v>
      </c>
      <c r="E163" s="10">
        <v>15</v>
      </c>
      <c r="F163" s="5">
        <f t="shared" si="96"/>
        <v>1</v>
      </c>
      <c r="G163" s="5">
        <v>10</v>
      </c>
      <c r="H163" s="5"/>
      <c r="I163" s="5"/>
      <c r="J163" s="4">
        <f t="shared" si="97"/>
        <v>1.2029641732945671</v>
      </c>
      <c r="K163" s="5">
        <v>10</v>
      </c>
      <c r="L163" s="5"/>
      <c r="M163" s="5"/>
      <c r="N163" s="4">
        <f t="shared" si="98"/>
        <v>1.0026126714565644</v>
      </c>
      <c r="O163" s="5">
        <v>15</v>
      </c>
      <c r="P163" s="5"/>
      <c r="Q163" s="5"/>
      <c r="R163" s="4">
        <f t="shared" si="99"/>
        <v>1.1477161290322579</v>
      </c>
      <c r="S163" s="5">
        <v>10</v>
      </c>
      <c r="T163" s="5"/>
      <c r="U163" s="5"/>
      <c r="V163" s="4">
        <f t="shared" si="100"/>
        <v>1.2013943396226414</v>
      </c>
      <c r="W163" s="5">
        <v>10</v>
      </c>
      <c r="X163" s="5" t="s">
        <v>400</v>
      </c>
      <c r="Y163" s="5" t="s">
        <v>400</v>
      </c>
      <c r="Z163" s="5" t="s">
        <v>400</v>
      </c>
      <c r="AA163" s="5"/>
      <c r="AB163" s="31">
        <f t="shared" si="79"/>
        <v>1.1237802034756785</v>
      </c>
      <c r="AC163" s="32">
        <v>3601</v>
      </c>
      <c r="AD163" s="24">
        <f t="shared" si="73"/>
        <v>2946.2727272727275</v>
      </c>
      <c r="AE163" s="24">
        <f t="shared" si="74"/>
        <v>3311</v>
      </c>
      <c r="AF163" s="24">
        <f t="shared" si="75"/>
        <v>364.72727272727252</v>
      </c>
      <c r="AG163" s="24">
        <v>349.5</v>
      </c>
      <c r="AH163" s="24">
        <v>401.2</v>
      </c>
      <c r="AI163" s="24">
        <v>362.4</v>
      </c>
      <c r="AJ163" s="24">
        <v>344.7</v>
      </c>
      <c r="AK163" s="24">
        <v>369.7</v>
      </c>
      <c r="AL163" s="24">
        <v>318.7</v>
      </c>
      <c r="AM163" s="24">
        <v>379.9</v>
      </c>
      <c r="AN163" s="24">
        <v>341.8</v>
      </c>
      <c r="AO163" s="24"/>
      <c r="AP163" s="24">
        <f t="shared" si="76"/>
        <v>443.1</v>
      </c>
      <c r="AQ163" s="46"/>
      <c r="AR163" s="24">
        <f t="shared" si="77"/>
        <v>443.1</v>
      </c>
      <c r="AS163" s="24"/>
      <c r="AT163" s="24">
        <f t="shared" si="78"/>
        <v>443.1</v>
      </c>
      <c r="AU163" s="24">
        <v>510.6</v>
      </c>
      <c r="AV163" s="24">
        <f t="shared" si="80"/>
        <v>-67.5</v>
      </c>
      <c r="AW163" s="41"/>
      <c r="AX163" s="41"/>
      <c r="AY163" s="41"/>
      <c r="AZ163" s="1"/>
      <c r="BA163" s="1"/>
      <c r="BB163" s="1"/>
      <c r="BC163" s="1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9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9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9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8"/>
      <c r="FF163" s="8"/>
      <c r="FG163" s="9"/>
      <c r="FH163" s="8"/>
      <c r="FI163" s="8"/>
      <c r="FJ163" s="8"/>
      <c r="FK163" s="8"/>
      <c r="FL163" s="8"/>
      <c r="FM163" s="8"/>
      <c r="FN163" s="8"/>
      <c r="FO163" s="8"/>
      <c r="FP163" s="8"/>
      <c r="FQ163" s="8"/>
      <c r="FR163" s="8"/>
      <c r="FS163" s="8"/>
      <c r="FT163" s="8"/>
      <c r="FU163" s="8"/>
      <c r="FV163" s="8"/>
      <c r="FW163" s="8"/>
      <c r="FX163" s="8"/>
      <c r="FY163" s="8"/>
      <c r="FZ163" s="8"/>
      <c r="GA163" s="8"/>
      <c r="GB163" s="8"/>
      <c r="GC163" s="8"/>
      <c r="GD163" s="8"/>
      <c r="GE163" s="8"/>
      <c r="GF163" s="8"/>
      <c r="GG163" s="8"/>
      <c r="GH163" s="8"/>
      <c r="GI163" s="9"/>
      <c r="GJ163" s="8"/>
      <c r="GK163" s="8"/>
    </row>
    <row r="164" spans="1:193" s="2" customFormat="1" ht="17.100000000000001" customHeight="1">
      <c r="A164" s="13" t="s">
        <v>149</v>
      </c>
      <c r="B164" s="24">
        <v>1191.9000000000001</v>
      </c>
      <c r="C164" s="24">
        <v>1069.2576000000001</v>
      </c>
      <c r="D164" s="4">
        <f t="shared" si="72"/>
        <v>0.89710344827586208</v>
      </c>
      <c r="E164" s="10">
        <v>15</v>
      </c>
      <c r="F164" s="5">
        <f t="shared" si="96"/>
        <v>1</v>
      </c>
      <c r="G164" s="5">
        <v>10</v>
      </c>
      <c r="H164" s="5"/>
      <c r="I164" s="5"/>
      <c r="J164" s="4">
        <f t="shared" si="97"/>
        <v>1.2029641732945671</v>
      </c>
      <c r="K164" s="5">
        <v>10</v>
      </c>
      <c r="L164" s="5"/>
      <c r="M164" s="5"/>
      <c r="N164" s="4">
        <f t="shared" si="98"/>
        <v>1.0026126714565644</v>
      </c>
      <c r="O164" s="5">
        <v>15</v>
      </c>
      <c r="P164" s="5"/>
      <c r="Q164" s="5"/>
      <c r="R164" s="4">
        <f t="shared" si="99"/>
        <v>1.1477161290322579</v>
      </c>
      <c r="S164" s="5">
        <v>10</v>
      </c>
      <c r="T164" s="5"/>
      <c r="U164" s="5"/>
      <c r="V164" s="4">
        <f t="shared" si="100"/>
        <v>1.2013943396226414</v>
      </c>
      <c r="W164" s="5">
        <v>10</v>
      </c>
      <c r="X164" s="5" t="s">
        <v>400</v>
      </c>
      <c r="Y164" s="5" t="s">
        <v>400</v>
      </c>
      <c r="Z164" s="5" t="s">
        <v>400</v>
      </c>
      <c r="AA164" s="5"/>
      <c r="AB164" s="31">
        <f t="shared" si="79"/>
        <v>1.0573784030783009</v>
      </c>
      <c r="AC164" s="32">
        <v>2656</v>
      </c>
      <c r="AD164" s="24">
        <f t="shared" si="73"/>
        <v>2173.090909090909</v>
      </c>
      <c r="AE164" s="24">
        <f t="shared" si="74"/>
        <v>2297.8000000000002</v>
      </c>
      <c r="AF164" s="24">
        <f t="shared" si="75"/>
        <v>124.70909090909117</v>
      </c>
      <c r="AG164" s="24">
        <v>256.39999999999998</v>
      </c>
      <c r="AH164" s="24">
        <v>273.8</v>
      </c>
      <c r="AI164" s="24">
        <v>154.4</v>
      </c>
      <c r="AJ164" s="24">
        <v>274.10000000000002</v>
      </c>
      <c r="AK164" s="24">
        <v>223.4</v>
      </c>
      <c r="AL164" s="24">
        <v>257</v>
      </c>
      <c r="AM164" s="24">
        <v>340.6</v>
      </c>
      <c r="AN164" s="24">
        <v>272.39999999999998</v>
      </c>
      <c r="AO164" s="24"/>
      <c r="AP164" s="24">
        <f t="shared" si="76"/>
        <v>245.7</v>
      </c>
      <c r="AQ164" s="46"/>
      <c r="AR164" s="24">
        <f t="shared" si="77"/>
        <v>245.7</v>
      </c>
      <c r="AS164" s="24"/>
      <c r="AT164" s="24">
        <f t="shared" si="78"/>
        <v>245.7</v>
      </c>
      <c r="AU164" s="24">
        <v>151.19999999999999</v>
      </c>
      <c r="AV164" s="24">
        <f t="shared" si="80"/>
        <v>94.5</v>
      </c>
      <c r="AW164" s="41"/>
      <c r="AX164" s="41"/>
      <c r="AY164" s="41"/>
      <c r="AZ164" s="1"/>
      <c r="BA164" s="1"/>
      <c r="BB164" s="1"/>
      <c r="BC164" s="1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9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9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9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8"/>
      <c r="FF164" s="8"/>
      <c r="FG164" s="9"/>
      <c r="FH164" s="8"/>
      <c r="FI164" s="8"/>
      <c r="FJ164" s="8"/>
      <c r="FK164" s="8"/>
      <c r="FL164" s="8"/>
      <c r="FM164" s="8"/>
      <c r="FN164" s="8"/>
      <c r="FO164" s="8"/>
      <c r="FP164" s="8"/>
      <c r="FQ164" s="8"/>
      <c r="FR164" s="8"/>
      <c r="FS164" s="8"/>
      <c r="FT164" s="8"/>
      <c r="FU164" s="8"/>
      <c r="FV164" s="8"/>
      <c r="FW164" s="8"/>
      <c r="FX164" s="8"/>
      <c r="FY164" s="8"/>
      <c r="FZ164" s="8"/>
      <c r="GA164" s="8"/>
      <c r="GB164" s="8"/>
      <c r="GC164" s="8"/>
      <c r="GD164" s="8"/>
      <c r="GE164" s="8"/>
      <c r="GF164" s="8"/>
      <c r="GG164" s="8"/>
      <c r="GH164" s="8"/>
      <c r="GI164" s="9"/>
      <c r="GJ164" s="8"/>
      <c r="GK164" s="8"/>
    </row>
    <row r="165" spans="1:193" s="2" customFormat="1" ht="17.100000000000001" customHeight="1">
      <c r="A165" s="13" t="s">
        <v>150</v>
      </c>
      <c r="B165" s="24">
        <v>1572.9</v>
      </c>
      <c r="C165" s="24">
        <v>969.80638999999985</v>
      </c>
      <c r="D165" s="4">
        <f t="shared" si="72"/>
        <v>0.61657218513573642</v>
      </c>
      <c r="E165" s="10">
        <v>15</v>
      </c>
      <c r="F165" s="5">
        <f t="shared" si="96"/>
        <v>1</v>
      </c>
      <c r="G165" s="5">
        <v>10</v>
      </c>
      <c r="H165" s="5"/>
      <c r="I165" s="5"/>
      <c r="J165" s="4">
        <f t="shared" si="97"/>
        <v>1.2029641732945671</v>
      </c>
      <c r="K165" s="5">
        <v>10</v>
      </c>
      <c r="L165" s="5"/>
      <c r="M165" s="5"/>
      <c r="N165" s="4">
        <f t="shared" si="98"/>
        <v>1.0026126714565644</v>
      </c>
      <c r="O165" s="5">
        <v>15</v>
      </c>
      <c r="P165" s="5"/>
      <c r="Q165" s="5"/>
      <c r="R165" s="4">
        <f t="shared" si="99"/>
        <v>1.1477161290322579</v>
      </c>
      <c r="S165" s="5">
        <v>10</v>
      </c>
      <c r="T165" s="5"/>
      <c r="U165" s="5"/>
      <c r="V165" s="4">
        <f t="shared" si="100"/>
        <v>1.2013943396226414</v>
      </c>
      <c r="W165" s="5">
        <v>10</v>
      </c>
      <c r="X165" s="5" t="s">
        <v>400</v>
      </c>
      <c r="Y165" s="5" t="s">
        <v>400</v>
      </c>
      <c r="Z165" s="5" t="s">
        <v>400</v>
      </c>
      <c r="AA165" s="5"/>
      <c r="AB165" s="31">
        <f t="shared" si="79"/>
        <v>0.99726456097684535</v>
      </c>
      <c r="AC165" s="32">
        <v>1412</v>
      </c>
      <c r="AD165" s="24">
        <f t="shared" si="73"/>
        <v>1155.2727272727275</v>
      </c>
      <c r="AE165" s="24">
        <f t="shared" si="74"/>
        <v>1152.0999999999999</v>
      </c>
      <c r="AF165" s="24">
        <f t="shared" si="75"/>
        <v>-3.1727272727275704</v>
      </c>
      <c r="AG165" s="24">
        <v>85</v>
      </c>
      <c r="AH165" s="24">
        <v>86</v>
      </c>
      <c r="AI165" s="24">
        <v>163.6</v>
      </c>
      <c r="AJ165" s="24">
        <v>93.7</v>
      </c>
      <c r="AK165" s="24">
        <v>146.6</v>
      </c>
      <c r="AL165" s="24">
        <v>82.5</v>
      </c>
      <c r="AM165" s="24">
        <v>206</v>
      </c>
      <c r="AN165" s="24">
        <v>144.69999999999999</v>
      </c>
      <c r="AO165" s="24">
        <v>5.3</v>
      </c>
      <c r="AP165" s="24">
        <f t="shared" si="76"/>
        <v>138.69999999999999</v>
      </c>
      <c r="AQ165" s="46"/>
      <c r="AR165" s="24">
        <f t="shared" si="77"/>
        <v>138.69999999999999</v>
      </c>
      <c r="AS165" s="24"/>
      <c r="AT165" s="24">
        <f t="shared" si="78"/>
        <v>138.69999999999999</v>
      </c>
      <c r="AU165" s="24">
        <v>19</v>
      </c>
      <c r="AV165" s="24">
        <f t="shared" si="80"/>
        <v>119.7</v>
      </c>
      <c r="AW165" s="41"/>
      <c r="AX165" s="41"/>
      <c r="AY165" s="41"/>
      <c r="AZ165" s="1"/>
      <c r="BA165" s="1"/>
      <c r="BB165" s="1"/>
      <c r="BC165" s="1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9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9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9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8"/>
      <c r="FF165" s="8"/>
      <c r="FG165" s="9"/>
      <c r="FH165" s="8"/>
      <c r="FI165" s="8"/>
      <c r="FJ165" s="8"/>
      <c r="FK165" s="8"/>
      <c r="FL165" s="8"/>
      <c r="FM165" s="8"/>
      <c r="FN165" s="8"/>
      <c r="FO165" s="8"/>
      <c r="FP165" s="8"/>
      <c r="FQ165" s="8"/>
      <c r="FR165" s="8"/>
      <c r="FS165" s="8"/>
      <c r="FT165" s="8"/>
      <c r="FU165" s="8"/>
      <c r="FV165" s="8"/>
      <c r="FW165" s="8"/>
      <c r="FX165" s="8"/>
      <c r="FY165" s="8"/>
      <c r="FZ165" s="8"/>
      <c r="GA165" s="8"/>
      <c r="GB165" s="8"/>
      <c r="GC165" s="8"/>
      <c r="GD165" s="8"/>
      <c r="GE165" s="8"/>
      <c r="GF165" s="8"/>
      <c r="GG165" s="8"/>
      <c r="GH165" s="8"/>
      <c r="GI165" s="9"/>
      <c r="GJ165" s="8"/>
      <c r="GK165" s="8"/>
    </row>
    <row r="166" spans="1:193" s="2" customFormat="1" ht="17.100000000000001" customHeight="1">
      <c r="A166" s="13" t="s">
        <v>151</v>
      </c>
      <c r="B166" s="24">
        <v>20418.5</v>
      </c>
      <c r="C166" s="24">
        <v>20476.734469999999</v>
      </c>
      <c r="D166" s="4">
        <f t="shared" si="72"/>
        <v>1.0028520444694762</v>
      </c>
      <c r="E166" s="10">
        <v>15</v>
      </c>
      <c r="F166" s="5">
        <f t="shared" si="96"/>
        <v>1</v>
      </c>
      <c r="G166" s="5">
        <v>10</v>
      </c>
      <c r="H166" s="5"/>
      <c r="I166" s="5"/>
      <c r="J166" s="4">
        <f t="shared" si="97"/>
        <v>1.2029641732945671</v>
      </c>
      <c r="K166" s="5">
        <v>10</v>
      </c>
      <c r="L166" s="5"/>
      <c r="M166" s="5"/>
      <c r="N166" s="4">
        <f t="shared" si="98"/>
        <v>1.0026126714565644</v>
      </c>
      <c r="O166" s="5">
        <v>15</v>
      </c>
      <c r="P166" s="5"/>
      <c r="Q166" s="5"/>
      <c r="R166" s="4">
        <f t="shared" si="99"/>
        <v>1.1477161290322579</v>
      </c>
      <c r="S166" s="5">
        <v>10</v>
      </c>
      <c r="T166" s="5"/>
      <c r="U166" s="5"/>
      <c r="V166" s="4">
        <f t="shared" si="100"/>
        <v>1.2013943396226414</v>
      </c>
      <c r="W166" s="5">
        <v>10</v>
      </c>
      <c r="X166" s="5" t="s">
        <v>400</v>
      </c>
      <c r="Y166" s="5" t="s">
        <v>400</v>
      </c>
      <c r="Z166" s="5" t="s">
        <v>400</v>
      </c>
      <c r="AA166" s="5"/>
      <c r="AB166" s="31">
        <f t="shared" si="79"/>
        <v>1.080038816548361</v>
      </c>
      <c r="AC166" s="32">
        <v>2239</v>
      </c>
      <c r="AD166" s="24">
        <f t="shared" si="73"/>
        <v>1831.9090909090908</v>
      </c>
      <c r="AE166" s="24">
        <f t="shared" si="74"/>
        <v>1978.5</v>
      </c>
      <c r="AF166" s="24">
        <f t="shared" si="75"/>
        <v>146.59090909090924</v>
      </c>
      <c r="AG166" s="24">
        <v>188.9</v>
      </c>
      <c r="AH166" s="24">
        <v>250</v>
      </c>
      <c r="AI166" s="24">
        <v>239.5</v>
      </c>
      <c r="AJ166" s="24">
        <v>189</v>
      </c>
      <c r="AK166" s="24">
        <v>148.80000000000001</v>
      </c>
      <c r="AL166" s="24">
        <v>182.9</v>
      </c>
      <c r="AM166" s="24">
        <v>279.39999999999998</v>
      </c>
      <c r="AN166" s="24">
        <v>181.2</v>
      </c>
      <c r="AO166" s="24"/>
      <c r="AP166" s="24">
        <f t="shared" si="76"/>
        <v>318.8</v>
      </c>
      <c r="AQ166" s="46"/>
      <c r="AR166" s="24">
        <f t="shared" si="77"/>
        <v>318.8</v>
      </c>
      <c r="AS166" s="24"/>
      <c r="AT166" s="24">
        <f t="shared" si="78"/>
        <v>318.8</v>
      </c>
      <c r="AU166" s="24">
        <v>280.7</v>
      </c>
      <c r="AV166" s="24">
        <f t="shared" si="80"/>
        <v>38.1</v>
      </c>
      <c r="AW166" s="41"/>
      <c r="AX166" s="41"/>
      <c r="AY166" s="41"/>
      <c r="AZ166" s="1"/>
      <c r="BA166" s="1"/>
      <c r="BB166" s="1"/>
      <c r="BC166" s="1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9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9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9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8"/>
      <c r="FE166" s="8"/>
      <c r="FF166" s="8"/>
      <c r="FG166" s="9"/>
      <c r="FH166" s="8"/>
      <c r="FI166" s="8"/>
      <c r="FJ166" s="8"/>
      <c r="FK166" s="8"/>
      <c r="FL166" s="8"/>
      <c r="FM166" s="8"/>
      <c r="FN166" s="8"/>
      <c r="FO166" s="8"/>
      <c r="FP166" s="8"/>
      <c r="FQ166" s="8"/>
      <c r="FR166" s="8"/>
      <c r="FS166" s="8"/>
      <c r="FT166" s="8"/>
      <c r="FU166" s="8"/>
      <c r="FV166" s="8"/>
      <c r="FW166" s="8"/>
      <c r="FX166" s="8"/>
      <c r="FY166" s="8"/>
      <c r="FZ166" s="8"/>
      <c r="GA166" s="8"/>
      <c r="GB166" s="8"/>
      <c r="GC166" s="8"/>
      <c r="GD166" s="8"/>
      <c r="GE166" s="8"/>
      <c r="GF166" s="8"/>
      <c r="GG166" s="8"/>
      <c r="GH166" s="8"/>
      <c r="GI166" s="9"/>
      <c r="GJ166" s="8"/>
      <c r="GK166" s="8"/>
    </row>
    <row r="167" spans="1:193" s="2" customFormat="1" ht="17.100000000000001" customHeight="1">
      <c r="A167" s="17" t="s">
        <v>152</v>
      </c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24"/>
      <c r="AV167" s="24"/>
      <c r="AW167" s="41"/>
      <c r="AX167" s="41"/>
      <c r="AY167" s="41"/>
      <c r="AZ167" s="1"/>
      <c r="BA167" s="1"/>
      <c r="BB167" s="1"/>
      <c r="BC167" s="1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9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9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9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8"/>
      <c r="FF167" s="8"/>
      <c r="FG167" s="9"/>
      <c r="FH167" s="8"/>
      <c r="FI167" s="8"/>
      <c r="FJ167" s="8"/>
      <c r="FK167" s="8"/>
      <c r="FL167" s="8"/>
      <c r="FM167" s="8"/>
      <c r="FN167" s="8"/>
      <c r="FO167" s="8"/>
      <c r="FP167" s="8"/>
      <c r="FQ167" s="8"/>
      <c r="FR167" s="8"/>
      <c r="FS167" s="8"/>
      <c r="FT167" s="8"/>
      <c r="FU167" s="8"/>
      <c r="FV167" s="8"/>
      <c r="FW167" s="8"/>
      <c r="FX167" s="8"/>
      <c r="FY167" s="8"/>
      <c r="FZ167" s="8"/>
      <c r="GA167" s="8"/>
      <c r="GB167" s="8"/>
      <c r="GC167" s="8"/>
      <c r="GD167" s="8"/>
      <c r="GE167" s="8"/>
      <c r="GF167" s="8"/>
      <c r="GG167" s="8"/>
      <c r="GH167" s="8"/>
      <c r="GI167" s="9"/>
      <c r="GJ167" s="8"/>
      <c r="GK167" s="8"/>
    </row>
    <row r="168" spans="1:193" s="2" customFormat="1" ht="17.100000000000001" customHeight="1">
      <c r="A168" s="13" t="s">
        <v>67</v>
      </c>
      <c r="B168" s="24">
        <v>1028.4000000000001</v>
      </c>
      <c r="C168" s="24">
        <v>654.00587000000007</v>
      </c>
      <c r="D168" s="4">
        <f t="shared" si="72"/>
        <v>0.63594503111629719</v>
      </c>
      <c r="E168" s="10">
        <v>15</v>
      </c>
      <c r="F168" s="5">
        <f>F$39</f>
        <v>1</v>
      </c>
      <c r="G168" s="5">
        <v>10</v>
      </c>
      <c r="H168" s="5"/>
      <c r="I168" s="5"/>
      <c r="J168" s="4">
        <f>J$39</f>
        <v>1.1625305151072782</v>
      </c>
      <c r="K168" s="5">
        <v>10</v>
      </c>
      <c r="L168" s="5"/>
      <c r="M168" s="5"/>
      <c r="N168" s="4">
        <f>N$39</f>
        <v>1.0326512842838484</v>
      </c>
      <c r="O168" s="5">
        <v>15</v>
      </c>
      <c r="P168" s="5"/>
      <c r="Q168" s="5"/>
      <c r="R168" s="4">
        <f>R$39</f>
        <v>0.95241267489711934</v>
      </c>
      <c r="S168" s="5">
        <v>10</v>
      </c>
      <c r="T168" s="5"/>
      <c r="U168" s="5"/>
      <c r="V168" s="4">
        <f>V$39</f>
        <v>1.0556740981576096</v>
      </c>
      <c r="W168" s="5">
        <v>10</v>
      </c>
      <c r="X168" s="5" t="s">
        <v>400</v>
      </c>
      <c r="Y168" s="5" t="s">
        <v>400</v>
      </c>
      <c r="Z168" s="5" t="s">
        <v>400</v>
      </c>
      <c r="AA168" s="5"/>
      <c r="AB168" s="31">
        <f t="shared" si="79"/>
        <v>0.95335882303746067</v>
      </c>
      <c r="AC168" s="32">
        <v>2428</v>
      </c>
      <c r="AD168" s="24">
        <f t="shared" si="73"/>
        <v>1986.5454545454545</v>
      </c>
      <c r="AE168" s="24">
        <f t="shared" si="74"/>
        <v>1893.9</v>
      </c>
      <c r="AF168" s="24">
        <f t="shared" si="75"/>
        <v>-92.645454545454413</v>
      </c>
      <c r="AG168" s="24">
        <v>59.8</v>
      </c>
      <c r="AH168" s="24">
        <v>138.9</v>
      </c>
      <c r="AI168" s="24">
        <v>291.89999999999998</v>
      </c>
      <c r="AJ168" s="24">
        <v>168</v>
      </c>
      <c r="AK168" s="24">
        <v>167.7</v>
      </c>
      <c r="AL168" s="24">
        <v>279</v>
      </c>
      <c r="AM168" s="24">
        <v>270.39999999999998</v>
      </c>
      <c r="AN168" s="24">
        <v>213.6</v>
      </c>
      <c r="AO168" s="24"/>
      <c r="AP168" s="24">
        <f t="shared" si="76"/>
        <v>304.60000000000002</v>
      </c>
      <c r="AQ168" s="46"/>
      <c r="AR168" s="24">
        <f t="shared" si="77"/>
        <v>304.60000000000002</v>
      </c>
      <c r="AS168" s="24"/>
      <c r="AT168" s="24">
        <f t="shared" si="78"/>
        <v>304.60000000000002</v>
      </c>
      <c r="AU168" s="24">
        <v>179.5</v>
      </c>
      <c r="AV168" s="24">
        <f t="shared" si="80"/>
        <v>125.1</v>
      </c>
      <c r="AW168" s="41"/>
      <c r="AX168" s="41"/>
      <c r="AY168" s="41"/>
      <c r="AZ168" s="1"/>
      <c r="BA168" s="1"/>
      <c r="BB168" s="1"/>
      <c r="BC168" s="1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9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9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9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8"/>
      <c r="FF168" s="8"/>
      <c r="FG168" s="9"/>
      <c r="FH168" s="8"/>
      <c r="FI168" s="8"/>
      <c r="FJ168" s="8"/>
      <c r="FK168" s="8"/>
      <c r="FL168" s="8"/>
      <c r="FM168" s="8"/>
      <c r="FN168" s="8"/>
      <c r="FO168" s="8"/>
      <c r="FP168" s="8"/>
      <c r="FQ168" s="8"/>
      <c r="FR168" s="8"/>
      <c r="FS168" s="8"/>
      <c r="FT168" s="8"/>
      <c r="FU168" s="8"/>
      <c r="FV168" s="8"/>
      <c r="FW168" s="8"/>
      <c r="FX168" s="8"/>
      <c r="FY168" s="8"/>
      <c r="FZ168" s="8"/>
      <c r="GA168" s="8"/>
      <c r="GB168" s="8"/>
      <c r="GC168" s="8"/>
      <c r="GD168" s="8"/>
      <c r="GE168" s="8"/>
      <c r="GF168" s="8"/>
      <c r="GG168" s="8"/>
      <c r="GH168" s="8"/>
      <c r="GI168" s="9"/>
      <c r="GJ168" s="8"/>
      <c r="GK168" s="8"/>
    </row>
    <row r="169" spans="1:193" s="2" customFormat="1" ht="17.100000000000001" customHeight="1">
      <c r="A169" s="13" t="s">
        <v>153</v>
      </c>
      <c r="B169" s="24">
        <v>932.3</v>
      </c>
      <c r="C169" s="24">
        <v>912.42689999999993</v>
      </c>
      <c r="D169" s="4">
        <f t="shared" si="72"/>
        <v>0.97868379277056738</v>
      </c>
      <c r="E169" s="10">
        <v>15</v>
      </c>
      <c r="F169" s="5">
        <f t="shared" ref="F169:F180" si="101">F$39</f>
        <v>1</v>
      </c>
      <c r="G169" s="5">
        <v>10</v>
      </c>
      <c r="H169" s="5"/>
      <c r="I169" s="5"/>
      <c r="J169" s="4">
        <f t="shared" ref="J169:J180" si="102">J$39</f>
        <v>1.1625305151072782</v>
      </c>
      <c r="K169" s="5">
        <v>10</v>
      </c>
      <c r="L169" s="5"/>
      <c r="M169" s="5"/>
      <c r="N169" s="4">
        <f t="shared" ref="N169:N180" si="103">N$39</f>
        <v>1.0326512842838484</v>
      </c>
      <c r="O169" s="5">
        <v>15</v>
      </c>
      <c r="P169" s="5"/>
      <c r="Q169" s="5"/>
      <c r="R169" s="4">
        <f t="shared" ref="R169:R180" si="104">R$39</f>
        <v>0.95241267489711934</v>
      </c>
      <c r="S169" s="5">
        <v>10</v>
      </c>
      <c r="T169" s="5"/>
      <c r="U169" s="5"/>
      <c r="V169" s="4">
        <f t="shared" ref="V169:V180" si="105">V$39</f>
        <v>1.0556740981576096</v>
      </c>
      <c r="W169" s="5">
        <v>10</v>
      </c>
      <c r="X169" s="5" t="s">
        <v>400</v>
      </c>
      <c r="Y169" s="5" t="s">
        <v>400</v>
      </c>
      <c r="Z169" s="5" t="s">
        <v>400</v>
      </c>
      <c r="AA169" s="5"/>
      <c r="AB169" s="31">
        <f t="shared" si="79"/>
        <v>1.0268028433919472</v>
      </c>
      <c r="AC169" s="32">
        <v>1942</v>
      </c>
      <c r="AD169" s="24">
        <f t="shared" si="73"/>
        <v>1588.9090909090908</v>
      </c>
      <c r="AE169" s="24">
        <f t="shared" si="74"/>
        <v>1631.5</v>
      </c>
      <c r="AF169" s="24">
        <f t="shared" si="75"/>
        <v>42.590909090909236</v>
      </c>
      <c r="AG169" s="24">
        <v>133.80000000000001</v>
      </c>
      <c r="AH169" s="24">
        <v>221.8</v>
      </c>
      <c r="AI169" s="24">
        <v>99.5</v>
      </c>
      <c r="AJ169" s="24">
        <v>157</v>
      </c>
      <c r="AK169" s="24">
        <v>199.3</v>
      </c>
      <c r="AL169" s="24">
        <v>260.2</v>
      </c>
      <c r="AM169" s="24">
        <v>76</v>
      </c>
      <c r="AN169" s="24">
        <v>126.4</v>
      </c>
      <c r="AO169" s="24">
        <v>104.69999999999999</v>
      </c>
      <c r="AP169" s="24">
        <f t="shared" si="76"/>
        <v>252.8</v>
      </c>
      <c r="AQ169" s="46"/>
      <c r="AR169" s="24">
        <f t="shared" si="77"/>
        <v>252.8</v>
      </c>
      <c r="AS169" s="24"/>
      <c r="AT169" s="24">
        <f t="shared" si="78"/>
        <v>252.8</v>
      </c>
      <c r="AU169" s="24">
        <v>269.5</v>
      </c>
      <c r="AV169" s="24">
        <f t="shared" si="80"/>
        <v>-16.7</v>
      </c>
      <c r="AW169" s="41"/>
      <c r="AX169" s="41"/>
      <c r="AY169" s="41"/>
      <c r="AZ169" s="1"/>
      <c r="BA169" s="1"/>
      <c r="BB169" s="1"/>
      <c r="BC169" s="1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9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9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9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8"/>
      <c r="FF169" s="8"/>
      <c r="FG169" s="9"/>
      <c r="FH169" s="8"/>
      <c r="FI169" s="8"/>
      <c r="FJ169" s="8"/>
      <c r="FK169" s="8"/>
      <c r="FL169" s="8"/>
      <c r="FM169" s="8"/>
      <c r="FN169" s="8"/>
      <c r="FO169" s="8"/>
      <c r="FP169" s="8"/>
      <c r="FQ169" s="8"/>
      <c r="FR169" s="8"/>
      <c r="FS169" s="8"/>
      <c r="FT169" s="8"/>
      <c r="FU169" s="8"/>
      <c r="FV169" s="8"/>
      <c r="FW169" s="8"/>
      <c r="FX169" s="8"/>
      <c r="FY169" s="8"/>
      <c r="FZ169" s="8"/>
      <c r="GA169" s="8"/>
      <c r="GB169" s="8"/>
      <c r="GC169" s="8"/>
      <c r="GD169" s="8"/>
      <c r="GE169" s="8"/>
      <c r="GF169" s="8"/>
      <c r="GG169" s="8"/>
      <c r="GH169" s="8"/>
      <c r="GI169" s="9"/>
      <c r="GJ169" s="8"/>
      <c r="GK169" s="8"/>
    </row>
    <row r="170" spans="1:193" s="2" customFormat="1" ht="17.100000000000001" customHeight="1">
      <c r="A170" s="13" t="s">
        <v>154</v>
      </c>
      <c r="B170" s="24">
        <v>1413.1</v>
      </c>
      <c r="C170" s="24">
        <v>1488.9065399999999</v>
      </c>
      <c r="D170" s="4">
        <f t="shared" si="72"/>
        <v>1.0536455594083929</v>
      </c>
      <c r="E170" s="10">
        <v>15</v>
      </c>
      <c r="F170" s="5">
        <f t="shared" si="101"/>
        <v>1</v>
      </c>
      <c r="G170" s="5">
        <v>10</v>
      </c>
      <c r="H170" s="5"/>
      <c r="I170" s="5"/>
      <c r="J170" s="4">
        <f t="shared" si="102"/>
        <v>1.1625305151072782</v>
      </c>
      <c r="K170" s="5">
        <v>10</v>
      </c>
      <c r="L170" s="5"/>
      <c r="M170" s="5"/>
      <c r="N170" s="4">
        <f t="shared" si="103"/>
        <v>1.0326512842838484</v>
      </c>
      <c r="O170" s="5">
        <v>15</v>
      </c>
      <c r="P170" s="5"/>
      <c r="Q170" s="5"/>
      <c r="R170" s="4">
        <f t="shared" si="104"/>
        <v>0.95241267489711934</v>
      </c>
      <c r="S170" s="5">
        <v>10</v>
      </c>
      <c r="T170" s="5"/>
      <c r="U170" s="5"/>
      <c r="V170" s="4">
        <f t="shared" si="105"/>
        <v>1.0556740981576096</v>
      </c>
      <c r="W170" s="5">
        <v>10</v>
      </c>
      <c r="X170" s="5" t="s">
        <v>400</v>
      </c>
      <c r="Y170" s="5" t="s">
        <v>400</v>
      </c>
      <c r="Z170" s="5" t="s">
        <v>400</v>
      </c>
      <c r="AA170" s="5"/>
      <c r="AB170" s="31">
        <f t="shared" si="79"/>
        <v>1.0428660791000526</v>
      </c>
      <c r="AC170" s="32">
        <v>3079</v>
      </c>
      <c r="AD170" s="24">
        <f t="shared" si="73"/>
        <v>2519.1818181818185</v>
      </c>
      <c r="AE170" s="24">
        <f t="shared" si="74"/>
        <v>2627.2</v>
      </c>
      <c r="AF170" s="24">
        <f t="shared" si="75"/>
        <v>108.01818181818135</v>
      </c>
      <c r="AG170" s="24">
        <v>363.9</v>
      </c>
      <c r="AH170" s="24">
        <v>232</v>
      </c>
      <c r="AI170" s="24">
        <v>309.10000000000002</v>
      </c>
      <c r="AJ170" s="24">
        <v>330.3</v>
      </c>
      <c r="AK170" s="24">
        <v>330.3</v>
      </c>
      <c r="AL170" s="24">
        <v>318.5</v>
      </c>
      <c r="AM170" s="24">
        <v>81.8</v>
      </c>
      <c r="AN170" s="24">
        <v>330.3</v>
      </c>
      <c r="AO170" s="24"/>
      <c r="AP170" s="24">
        <f t="shared" si="76"/>
        <v>331</v>
      </c>
      <c r="AQ170" s="46"/>
      <c r="AR170" s="24">
        <f t="shared" si="77"/>
        <v>331</v>
      </c>
      <c r="AS170" s="24"/>
      <c r="AT170" s="24">
        <f t="shared" si="78"/>
        <v>331</v>
      </c>
      <c r="AU170" s="24">
        <v>397.9</v>
      </c>
      <c r="AV170" s="24">
        <f t="shared" si="80"/>
        <v>-66.900000000000006</v>
      </c>
      <c r="AW170" s="41"/>
      <c r="AX170" s="41"/>
      <c r="AY170" s="41"/>
      <c r="AZ170" s="1"/>
      <c r="BA170" s="1"/>
      <c r="BB170" s="1"/>
      <c r="BC170" s="1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9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9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9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8"/>
      <c r="FF170" s="8"/>
      <c r="FG170" s="9"/>
      <c r="FH170" s="8"/>
      <c r="FI170" s="8"/>
      <c r="FJ170" s="8"/>
      <c r="FK170" s="8"/>
      <c r="FL170" s="8"/>
      <c r="FM170" s="8"/>
      <c r="FN170" s="8"/>
      <c r="FO170" s="8"/>
      <c r="FP170" s="8"/>
      <c r="FQ170" s="8"/>
      <c r="FR170" s="8"/>
      <c r="FS170" s="8"/>
      <c r="FT170" s="8"/>
      <c r="FU170" s="8"/>
      <c r="FV170" s="8"/>
      <c r="FW170" s="8"/>
      <c r="FX170" s="8"/>
      <c r="FY170" s="8"/>
      <c r="FZ170" s="8"/>
      <c r="GA170" s="8"/>
      <c r="GB170" s="8"/>
      <c r="GC170" s="8"/>
      <c r="GD170" s="8"/>
      <c r="GE170" s="8"/>
      <c r="GF170" s="8"/>
      <c r="GG170" s="8"/>
      <c r="GH170" s="8"/>
      <c r="GI170" s="9"/>
      <c r="GJ170" s="8"/>
      <c r="GK170" s="8"/>
    </row>
    <row r="171" spans="1:193" s="2" customFormat="1" ht="17.100000000000001" customHeight="1">
      <c r="A171" s="13" t="s">
        <v>155</v>
      </c>
      <c r="B171" s="24">
        <v>3310.1</v>
      </c>
      <c r="C171" s="24">
        <v>2383.7227499999999</v>
      </c>
      <c r="D171" s="4">
        <f t="shared" si="72"/>
        <v>0.720136174133712</v>
      </c>
      <c r="E171" s="10">
        <v>15</v>
      </c>
      <c r="F171" s="5">
        <f t="shared" si="101"/>
        <v>1</v>
      </c>
      <c r="G171" s="5">
        <v>10</v>
      </c>
      <c r="H171" s="5"/>
      <c r="I171" s="5"/>
      <c r="J171" s="4">
        <f t="shared" si="102"/>
        <v>1.1625305151072782</v>
      </c>
      <c r="K171" s="5">
        <v>10</v>
      </c>
      <c r="L171" s="5"/>
      <c r="M171" s="5"/>
      <c r="N171" s="4">
        <f t="shared" si="103"/>
        <v>1.0326512842838484</v>
      </c>
      <c r="O171" s="5">
        <v>15</v>
      </c>
      <c r="P171" s="5"/>
      <c r="Q171" s="5"/>
      <c r="R171" s="4">
        <f t="shared" si="104"/>
        <v>0.95241267489711934</v>
      </c>
      <c r="S171" s="5">
        <v>10</v>
      </c>
      <c r="T171" s="5"/>
      <c r="U171" s="5"/>
      <c r="V171" s="4">
        <f t="shared" si="105"/>
        <v>1.0556740981576096</v>
      </c>
      <c r="W171" s="5">
        <v>10</v>
      </c>
      <c r="X171" s="5" t="s">
        <v>400</v>
      </c>
      <c r="Y171" s="5" t="s">
        <v>400</v>
      </c>
      <c r="Z171" s="5" t="s">
        <v>400</v>
      </c>
      <c r="AA171" s="5"/>
      <c r="AB171" s="31">
        <f t="shared" si="79"/>
        <v>0.97139978225547818</v>
      </c>
      <c r="AC171" s="32">
        <v>2959</v>
      </c>
      <c r="AD171" s="24">
        <f t="shared" si="73"/>
        <v>2421</v>
      </c>
      <c r="AE171" s="24">
        <f t="shared" si="74"/>
        <v>2351.8000000000002</v>
      </c>
      <c r="AF171" s="24">
        <f t="shared" si="75"/>
        <v>-69.199999999999818</v>
      </c>
      <c r="AG171" s="24">
        <v>118.5</v>
      </c>
      <c r="AH171" s="24">
        <v>329</v>
      </c>
      <c r="AI171" s="24">
        <v>272.60000000000002</v>
      </c>
      <c r="AJ171" s="24">
        <v>276.8</v>
      </c>
      <c r="AK171" s="24">
        <v>176.1</v>
      </c>
      <c r="AL171" s="24">
        <v>292</v>
      </c>
      <c r="AM171" s="24">
        <v>319.5</v>
      </c>
      <c r="AN171" s="24">
        <v>274.60000000000002</v>
      </c>
      <c r="AO171" s="24"/>
      <c r="AP171" s="24">
        <f t="shared" si="76"/>
        <v>292.7</v>
      </c>
      <c r="AQ171" s="46"/>
      <c r="AR171" s="24">
        <f t="shared" si="77"/>
        <v>292.7</v>
      </c>
      <c r="AS171" s="24"/>
      <c r="AT171" s="24">
        <f t="shared" si="78"/>
        <v>292.7</v>
      </c>
      <c r="AU171" s="24">
        <v>183.9</v>
      </c>
      <c r="AV171" s="24">
        <f t="shared" si="80"/>
        <v>108.8</v>
      </c>
      <c r="AW171" s="41"/>
      <c r="AX171" s="41"/>
      <c r="AY171" s="41"/>
      <c r="AZ171" s="1"/>
      <c r="BA171" s="1"/>
      <c r="BB171" s="1"/>
      <c r="BC171" s="1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9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9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9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8"/>
      <c r="FF171" s="8"/>
      <c r="FG171" s="9"/>
      <c r="FH171" s="8"/>
      <c r="FI171" s="8"/>
      <c r="FJ171" s="8"/>
      <c r="FK171" s="8"/>
      <c r="FL171" s="8"/>
      <c r="FM171" s="8"/>
      <c r="FN171" s="8"/>
      <c r="FO171" s="8"/>
      <c r="FP171" s="8"/>
      <c r="FQ171" s="8"/>
      <c r="FR171" s="8"/>
      <c r="FS171" s="8"/>
      <c r="FT171" s="8"/>
      <c r="FU171" s="8"/>
      <c r="FV171" s="8"/>
      <c r="FW171" s="8"/>
      <c r="FX171" s="8"/>
      <c r="FY171" s="8"/>
      <c r="FZ171" s="8"/>
      <c r="GA171" s="8"/>
      <c r="GB171" s="8"/>
      <c r="GC171" s="8"/>
      <c r="GD171" s="8"/>
      <c r="GE171" s="8"/>
      <c r="GF171" s="8"/>
      <c r="GG171" s="8"/>
      <c r="GH171" s="8"/>
      <c r="GI171" s="9"/>
      <c r="GJ171" s="8"/>
      <c r="GK171" s="8"/>
    </row>
    <row r="172" spans="1:193" s="2" customFormat="1" ht="17.100000000000001" customHeight="1">
      <c r="A172" s="13" t="s">
        <v>156</v>
      </c>
      <c r="B172" s="24">
        <v>24410.400000000001</v>
      </c>
      <c r="C172" s="24">
        <v>23003.37225</v>
      </c>
      <c r="D172" s="4">
        <f t="shared" si="72"/>
        <v>0.94235949636220628</v>
      </c>
      <c r="E172" s="10">
        <v>15</v>
      </c>
      <c r="F172" s="5">
        <f t="shared" si="101"/>
        <v>1</v>
      </c>
      <c r="G172" s="5">
        <v>10</v>
      </c>
      <c r="H172" s="5"/>
      <c r="I172" s="5"/>
      <c r="J172" s="4">
        <f t="shared" si="102"/>
        <v>1.1625305151072782</v>
      </c>
      <c r="K172" s="5">
        <v>10</v>
      </c>
      <c r="L172" s="5"/>
      <c r="M172" s="5"/>
      <c r="N172" s="4">
        <f t="shared" si="103"/>
        <v>1.0326512842838484</v>
      </c>
      <c r="O172" s="5">
        <v>15</v>
      </c>
      <c r="P172" s="5"/>
      <c r="Q172" s="5"/>
      <c r="R172" s="4">
        <f t="shared" si="104"/>
        <v>0.95241267489711934</v>
      </c>
      <c r="S172" s="5">
        <v>10</v>
      </c>
      <c r="T172" s="5"/>
      <c r="U172" s="5"/>
      <c r="V172" s="4">
        <f t="shared" si="105"/>
        <v>1.0556740981576096</v>
      </c>
      <c r="W172" s="5">
        <v>10</v>
      </c>
      <c r="X172" s="5" t="s">
        <v>400</v>
      </c>
      <c r="Y172" s="5" t="s">
        <v>400</v>
      </c>
      <c r="Z172" s="5" t="s">
        <v>400</v>
      </c>
      <c r="AA172" s="5"/>
      <c r="AB172" s="31">
        <f t="shared" si="79"/>
        <v>1.0190190655901556</v>
      </c>
      <c r="AC172" s="32">
        <v>3360</v>
      </c>
      <c r="AD172" s="24">
        <f t="shared" si="73"/>
        <v>2749.090909090909</v>
      </c>
      <c r="AE172" s="24">
        <f t="shared" si="74"/>
        <v>2801.4</v>
      </c>
      <c r="AF172" s="24">
        <f t="shared" si="75"/>
        <v>52.309090909091083</v>
      </c>
      <c r="AG172" s="24">
        <v>216.1</v>
      </c>
      <c r="AH172" s="24">
        <v>240.7</v>
      </c>
      <c r="AI172" s="24">
        <v>258.60000000000002</v>
      </c>
      <c r="AJ172" s="24">
        <v>148.19999999999999</v>
      </c>
      <c r="AK172" s="24">
        <v>118</v>
      </c>
      <c r="AL172" s="24">
        <v>233.8</v>
      </c>
      <c r="AM172" s="24">
        <v>285.89999999999998</v>
      </c>
      <c r="AN172" s="24">
        <v>299.3</v>
      </c>
      <c r="AO172" s="24">
        <v>665.5</v>
      </c>
      <c r="AP172" s="24">
        <f t="shared" si="76"/>
        <v>335.3</v>
      </c>
      <c r="AQ172" s="46"/>
      <c r="AR172" s="24">
        <f t="shared" si="77"/>
        <v>335.3</v>
      </c>
      <c r="AS172" s="24"/>
      <c r="AT172" s="24">
        <f t="shared" si="78"/>
        <v>335.3</v>
      </c>
      <c r="AU172" s="24">
        <v>342.7</v>
      </c>
      <c r="AV172" s="24">
        <f t="shared" si="80"/>
        <v>-7.4</v>
      </c>
      <c r="AW172" s="41"/>
      <c r="AX172" s="41"/>
      <c r="AY172" s="41"/>
      <c r="AZ172" s="1"/>
      <c r="BA172" s="1"/>
      <c r="BB172" s="1"/>
      <c r="BC172" s="1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9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9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9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8"/>
      <c r="FE172" s="8"/>
      <c r="FF172" s="8"/>
      <c r="FG172" s="9"/>
      <c r="FH172" s="8"/>
      <c r="FI172" s="8"/>
      <c r="FJ172" s="8"/>
      <c r="FK172" s="8"/>
      <c r="FL172" s="8"/>
      <c r="FM172" s="8"/>
      <c r="FN172" s="8"/>
      <c r="FO172" s="8"/>
      <c r="FP172" s="8"/>
      <c r="FQ172" s="8"/>
      <c r="FR172" s="8"/>
      <c r="FS172" s="8"/>
      <c r="FT172" s="8"/>
      <c r="FU172" s="8"/>
      <c r="FV172" s="8"/>
      <c r="FW172" s="8"/>
      <c r="FX172" s="8"/>
      <c r="FY172" s="8"/>
      <c r="FZ172" s="8"/>
      <c r="GA172" s="8"/>
      <c r="GB172" s="8"/>
      <c r="GC172" s="8"/>
      <c r="GD172" s="8"/>
      <c r="GE172" s="8"/>
      <c r="GF172" s="8"/>
      <c r="GG172" s="8"/>
      <c r="GH172" s="8"/>
      <c r="GI172" s="9"/>
      <c r="GJ172" s="8"/>
      <c r="GK172" s="8"/>
    </row>
    <row r="173" spans="1:193" s="2" customFormat="1" ht="17.100000000000001" customHeight="1">
      <c r="A173" s="13" t="s">
        <v>157</v>
      </c>
      <c r="B173" s="24">
        <v>2118.6999999999998</v>
      </c>
      <c r="C173" s="24">
        <v>1963.6536199999998</v>
      </c>
      <c r="D173" s="4">
        <f t="shared" si="72"/>
        <v>0.92682004059092837</v>
      </c>
      <c r="E173" s="10">
        <v>15</v>
      </c>
      <c r="F173" s="5">
        <f t="shared" si="101"/>
        <v>1</v>
      </c>
      <c r="G173" s="5">
        <v>10</v>
      </c>
      <c r="H173" s="5"/>
      <c r="I173" s="5"/>
      <c r="J173" s="4">
        <f t="shared" si="102"/>
        <v>1.1625305151072782</v>
      </c>
      <c r="K173" s="5">
        <v>10</v>
      </c>
      <c r="L173" s="5"/>
      <c r="M173" s="5"/>
      <c r="N173" s="4">
        <f t="shared" si="103"/>
        <v>1.0326512842838484</v>
      </c>
      <c r="O173" s="5">
        <v>15</v>
      </c>
      <c r="P173" s="5"/>
      <c r="Q173" s="5"/>
      <c r="R173" s="4">
        <f t="shared" si="104"/>
        <v>0.95241267489711934</v>
      </c>
      <c r="S173" s="5">
        <v>10</v>
      </c>
      <c r="T173" s="5"/>
      <c r="U173" s="5"/>
      <c r="V173" s="4">
        <f t="shared" si="105"/>
        <v>1.0556740981576096</v>
      </c>
      <c r="W173" s="5">
        <v>10</v>
      </c>
      <c r="X173" s="5" t="s">
        <v>400</v>
      </c>
      <c r="Y173" s="5" t="s">
        <v>400</v>
      </c>
      <c r="Z173" s="5" t="s">
        <v>400</v>
      </c>
      <c r="AA173" s="5"/>
      <c r="AB173" s="31">
        <f t="shared" si="79"/>
        <v>1.015689182210596</v>
      </c>
      <c r="AC173" s="32">
        <v>1865</v>
      </c>
      <c r="AD173" s="24">
        <f t="shared" si="73"/>
        <v>1525.9090909090908</v>
      </c>
      <c r="AE173" s="24">
        <f t="shared" si="74"/>
        <v>1549.8</v>
      </c>
      <c r="AF173" s="24">
        <f t="shared" si="75"/>
        <v>23.89090909090919</v>
      </c>
      <c r="AG173" s="24">
        <v>111.5</v>
      </c>
      <c r="AH173" s="24">
        <v>108.3</v>
      </c>
      <c r="AI173" s="24">
        <v>26.2</v>
      </c>
      <c r="AJ173" s="24">
        <v>176.1</v>
      </c>
      <c r="AK173" s="24">
        <v>200.1</v>
      </c>
      <c r="AL173" s="24">
        <v>321.39999999999998</v>
      </c>
      <c r="AM173" s="24">
        <v>121.9</v>
      </c>
      <c r="AN173" s="24">
        <v>192.4</v>
      </c>
      <c r="AO173" s="24">
        <v>108.8</v>
      </c>
      <c r="AP173" s="24">
        <f t="shared" si="76"/>
        <v>183.1</v>
      </c>
      <c r="AQ173" s="46"/>
      <c r="AR173" s="24">
        <f t="shared" si="77"/>
        <v>183.1</v>
      </c>
      <c r="AS173" s="24"/>
      <c r="AT173" s="24">
        <f t="shared" si="78"/>
        <v>183.1</v>
      </c>
      <c r="AU173" s="24">
        <v>182.2</v>
      </c>
      <c r="AV173" s="24">
        <f t="shared" si="80"/>
        <v>0.9</v>
      </c>
      <c r="AW173" s="41"/>
      <c r="AX173" s="41"/>
      <c r="AY173" s="41"/>
      <c r="AZ173" s="1"/>
      <c r="BA173" s="1"/>
      <c r="BB173" s="1"/>
      <c r="BC173" s="1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9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9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9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/>
      <c r="EZ173" s="8"/>
      <c r="FA173" s="8"/>
      <c r="FB173" s="8"/>
      <c r="FC173" s="8"/>
      <c r="FD173" s="8"/>
      <c r="FE173" s="8"/>
      <c r="FF173" s="8"/>
      <c r="FG173" s="9"/>
      <c r="FH173" s="8"/>
      <c r="FI173" s="8"/>
      <c r="FJ173" s="8"/>
      <c r="FK173" s="8"/>
      <c r="FL173" s="8"/>
      <c r="FM173" s="8"/>
      <c r="FN173" s="8"/>
      <c r="FO173" s="8"/>
      <c r="FP173" s="8"/>
      <c r="FQ173" s="8"/>
      <c r="FR173" s="8"/>
      <c r="FS173" s="8"/>
      <c r="FT173" s="8"/>
      <c r="FU173" s="8"/>
      <c r="FV173" s="8"/>
      <c r="FW173" s="8"/>
      <c r="FX173" s="8"/>
      <c r="FY173" s="8"/>
      <c r="FZ173" s="8"/>
      <c r="GA173" s="8"/>
      <c r="GB173" s="8"/>
      <c r="GC173" s="8"/>
      <c r="GD173" s="8"/>
      <c r="GE173" s="8"/>
      <c r="GF173" s="8"/>
      <c r="GG173" s="8"/>
      <c r="GH173" s="8"/>
      <c r="GI173" s="9"/>
      <c r="GJ173" s="8"/>
      <c r="GK173" s="8"/>
    </row>
    <row r="174" spans="1:193" s="2" customFormat="1" ht="17.100000000000001" customHeight="1">
      <c r="A174" s="13" t="s">
        <v>158</v>
      </c>
      <c r="B174" s="24">
        <v>8075.2</v>
      </c>
      <c r="C174" s="24">
        <v>7085.2969100000009</v>
      </c>
      <c r="D174" s="4">
        <f t="shared" si="72"/>
        <v>0.877414418218744</v>
      </c>
      <c r="E174" s="10">
        <v>15</v>
      </c>
      <c r="F174" s="5">
        <f t="shared" si="101"/>
        <v>1</v>
      </c>
      <c r="G174" s="5">
        <v>10</v>
      </c>
      <c r="H174" s="5"/>
      <c r="I174" s="5"/>
      <c r="J174" s="4">
        <f t="shared" si="102"/>
        <v>1.1625305151072782</v>
      </c>
      <c r="K174" s="5">
        <v>10</v>
      </c>
      <c r="L174" s="5"/>
      <c r="M174" s="5"/>
      <c r="N174" s="4">
        <f t="shared" si="103"/>
        <v>1.0326512842838484</v>
      </c>
      <c r="O174" s="5">
        <v>15</v>
      </c>
      <c r="P174" s="5"/>
      <c r="Q174" s="5"/>
      <c r="R174" s="4">
        <f t="shared" si="104"/>
        <v>0.95241267489711934</v>
      </c>
      <c r="S174" s="5">
        <v>10</v>
      </c>
      <c r="T174" s="5"/>
      <c r="U174" s="5"/>
      <c r="V174" s="4">
        <f t="shared" si="105"/>
        <v>1.0556740981576096</v>
      </c>
      <c r="W174" s="5">
        <v>10</v>
      </c>
      <c r="X174" s="5" t="s">
        <v>400</v>
      </c>
      <c r="Y174" s="5" t="s">
        <v>400</v>
      </c>
      <c r="Z174" s="5" t="s">
        <v>400</v>
      </c>
      <c r="AA174" s="5"/>
      <c r="AB174" s="31">
        <f t="shared" si="79"/>
        <v>1.0051022631308422</v>
      </c>
      <c r="AC174" s="32">
        <v>2985</v>
      </c>
      <c r="AD174" s="24">
        <f t="shared" si="73"/>
        <v>2442.2727272727275</v>
      </c>
      <c r="AE174" s="24">
        <f t="shared" si="74"/>
        <v>2454.6999999999998</v>
      </c>
      <c r="AF174" s="24">
        <f t="shared" si="75"/>
        <v>12.427272727272339</v>
      </c>
      <c r="AG174" s="24">
        <v>205.9</v>
      </c>
      <c r="AH174" s="24">
        <v>292.7</v>
      </c>
      <c r="AI174" s="24">
        <v>325</v>
      </c>
      <c r="AJ174" s="24">
        <v>308.7</v>
      </c>
      <c r="AK174" s="24">
        <v>206.8</v>
      </c>
      <c r="AL174" s="24">
        <v>221.4</v>
      </c>
      <c r="AM174" s="24">
        <v>320.3</v>
      </c>
      <c r="AN174" s="24">
        <v>304</v>
      </c>
      <c r="AO174" s="24"/>
      <c r="AP174" s="24">
        <f t="shared" si="76"/>
        <v>269.89999999999998</v>
      </c>
      <c r="AQ174" s="46"/>
      <c r="AR174" s="24">
        <f t="shared" si="77"/>
        <v>269.89999999999998</v>
      </c>
      <c r="AS174" s="24"/>
      <c r="AT174" s="24">
        <f t="shared" si="78"/>
        <v>269.89999999999998</v>
      </c>
      <c r="AU174" s="24">
        <v>242.6</v>
      </c>
      <c r="AV174" s="24">
        <f t="shared" si="80"/>
        <v>27.3</v>
      </c>
      <c r="AW174" s="41"/>
      <c r="AX174" s="41"/>
      <c r="AY174" s="41"/>
      <c r="AZ174" s="1"/>
      <c r="BA174" s="1"/>
      <c r="BB174" s="1"/>
      <c r="BC174" s="1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9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9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9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8"/>
      <c r="FE174" s="8"/>
      <c r="FF174" s="8"/>
      <c r="FG174" s="9"/>
      <c r="FH174" s="8"/>
      <c r="FI174" s="8"/>
      <c r="FJ174" s="8"/>
      <c r="FK174" s="8"/>
      <c r="FL174" s="8"/>
      <c r="FM174" s="8"/>
      <c r="FN174" s="8"/>
      <c r="FO174" s="8"/>
      <c r="FP174" s="8"/>
      <c r="FQ174" s="8"/>
      <c r="FR174" s="8"/>
      <c r="FS174" s="8"/>
      <c r="FT174" s="8"/>
      <c r="FU174" s="8"/>
      <c r="FV174" s="8"/>
      <c r="FW174" s="8"/>
      <c r="FX174" s="8"/>
      <c r="FY174" s="8"/>
      <c r="FZ174" s="8"/>
      <c r="GA174" s="8"/>
      <c r="GB174" s="8"/>
      <c r="GC174" s="8"/>
      <c r="GD174" s="8"/>
      <c r="GE174" s="8"/>
      <c r="GF174" s="8"/>
      <c r="GG174" s="8"/>
      <c r="GH174" s="8"/>
      <c r="GI174" s="9"/>
      <c r="GJ174" s="8"/>
      <c r="GK174" s="8"/>
    </row>
    <row r="175" spans="1:193" s="2" customFormat="1" ht="17.100000000000001" customHeight="1">
      <c r="A175" s="13" t="s">
        <v>159</v>
      </c>
      <c r="B175" s="24">
        <v>1442.4</v>
      </c>
      <c r="C175" s="24">
        <v>1156.6836199999998</v>
      </c>
      <c r="D175" s="4">
        <f t="shared" si="72"/>
        <v>0.8019159872434829</v>
      </c>
      <c r="E175" s="10">
        <v>15</v>
      </c>
      <c r="F175" s="5">
        <f t="shared" si="101"/>
        <v>1</v>
      </c>
      <c r="G175" s="5">
        <v>10</v>
      </c>
      <c r="H175" s="5"/>
      <c r="I175" s="5"/>
      <c r="J175" s="4">
        <f t="shared" si="102"/>
        <v>1.1625305151072782</v>
      </c>
      <c r="K175" s="5">
        <v>10</v>
      </c>
      <c r="L175" s="5"/>
      <c r="M175" s="5"/>
      <c r="N175" s="4">
        <f t="shared" si="103"/>
        <v>1.0326512842838484</v>
      </c>
      <c r="O175" s="5">
        <v>15</v>
      </c>
      <c r="P175" s="5"/>
      <c r="Q175" s="5"/>
      <c r="R175" s="4">
        <f t="shared" si="104"/>
        <v>0.95241267489711934</v>
      </c>
      <c r="S175" s="5">
        <v>10</v>
      </c>
      <c r="T175" s="5"/>
      <c r="U175" s="5"/>
      <c r="V175" s="4">
        <f t="shared" si="105"/>
        <v>1.0556740981576096</v>
      </c>
      <c r="W175" s="5">
        <v>10</v>
      </c>
      <c r="X175" s="5" t="s">
        <v>400</v>
      </c>
      <c r="Y175" s="5" t="s">
        <v>400</v>
      </c>
      <c r="Z175" s="5" t="s">
        <v>400</v>
      </c>
      <c r="AA175" s="5"/>
      <c r="AB175" s="31">
        <f t="shared" si="79"/>
        <v>0.98892402792185774</v>
      </c>
      <c r="AC175" s="32">
        <v>1500</v>
      </c>
      <c r="AD175" s="24">
        <f t="shared" si="73"/>
        <v>1227.2727272727275</v>
      </c>
      <c r="AE175" s="24">
        <f t="shared" si="74"/>
        <v>1213.7</v>
      </c>
      <c r="AF175" s="24">
        <f t="shared" si="75"/>
        <v>-13.572727272727434</v>
      </c>
      <c r="AG175" s="24">
        <v>132.6</v>
      </c>
      <c r="AH175" s="24">
        <v>43.6</v>
      </c>
      <c r="AI175" s="24">
        <v>80.400000000000006</v>
      </c>
      <c r="AJ175" s="24">
        <v>56.9</v>
      </c>
      <c r="AK175" s="24">
        <v>71.900000000000006</v>
      </c>
      <c r="AL175" s="24">
        <v>197.9</v>
      </c>
      <c r="AM175" s="24">
        <v>147.69999999999999</v>
      </c>
      <c r="AN175" s="24">
        <v>86.4</v>
      </c>
      <c r="AO175" s="24">
        <v>186.4</v>
      </c>
      <c r="AP175" s="24">
        <f t="shared" si="76"/>
        <v>209.9</v>
      </c>
      <c r="AQ175" s="46"/>
      <c r="AR175" s="24">
        <f t="shared" si="77"/>
        <v>209.9</v>
      </c>
      <c r="AS175" s="24"/>
      <c r="AT175" s="24">
        <f t="shared" si="78"/>
        <v>209.9</v>
      </c>
      <c r="AU175" s="24">
        <v>176.3</v>
      </c>
      <c r="AV175" s="24">
        <f t="shared" si="80"/>
        <v>33.6</v>
      </c>
      <c r="AW175" s="41"/>
      <c r="AX175" s="41"/>
      <c r="AY175" s="41"/>
      <c r="AZ175" s="1"/>
      <c r="BA175" s="1"/>
      <c r="BB175" s="1"/>
      <c r="BC175" s="1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9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9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9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8"/>
      <c r="FE175" s="8"/>
      <c r="FF175" s="8"/>
      <c r="FG175" s="9"/>
      <c r="FH175" s="8"/>
      <c r="FI175" s="8"/>
      <c r="FJ175" s="8"/>
      <c r="FK175" s="8"/>
      <c r="FL175" s="8"/>
      <c r="FM175" s="8"/>
      <c r="FN175" s="8"/>
      <c r="FO175" s="8"/>
      <c r="FP175" s="8"/>
      <c r="FQ175" s="8"/>
      <c r="FR175" s="8"/>
      <c r="FS175" s="8"/>
      <c r="FT175" s="8"/>
      <c r="FU175" s="8"/>
      <c r="FV175" s="8"/>
      <c r="FW175" s="8"/>
      <c r="FX175" s="8"/>
      <c r="FY175" s="8"/>
      <c r="FZ175" s="8"/>
      <c r="GA175" s="8"/>
      <c r="GB175" s="8"/>
      <c r="GC175" s="8"/>
      <c r="GD175" s="8"/>
      <c r="GE175" s="8"/>
      <c r="GF175" s="8"/>
      <c r="GG175" s="8"/>
      <c r="GH175" s="8"/>
      <c r="GI175" s="9"/>
      <c r="GJ175" s="8"/>
      <c r="GK175" s="8"/>
    </row>
    <row r="176" spans="1:193" s="2" customFormat="1" ht="17.100000000000001" customHeight="1">
      <c r="A176" s="13" t="s">
        <v>160</v>
      </c>
      <c r="B176" s="24">
        <v>2311.8000000000002</v>
      </c>
      <c r="C176" s="24">
        <v>1220.64734</v>
      </c>
      <c r="D176" s="4">
        <f t="shared" si="72"/>
        <v>0.52800732762349678</v>
      </c>
      <c r="E176" s="10">
        <v>15</v>
      </c>
      <c r="F176" s="5">
        <f t="shared" si="101"/>
        <v>1</v>
      </c>
      <c r="G176" s="5">
        <v>10</v>
      </c>
      <c r="H176" s="5"/>
      <c r="I176" s="5"/>
      <c r="J176" s="4">
        <f t="shared" si="102"/>
        <v>1.1625305151072782</v>
      </c>
      <c r="K176" s="5">
        <v>10</v>
      </c>
      <c r="L176" s="5"/>
      <c r="M176" s="5"/>
      <c r="N176" s="4">
        <f t="shared" si="103"/>
        <v>1.0326512842838484</v>
      </c>
      <c r="O176" s="5">
        <v>15</v>
      </c>
      <c r="P176" s="5"/>
      <c r="Q176" s="5"/>
      <c r="R176" s="4">
        <f t="shared" si="104"/>
        <v>0.95241267489711934</v>
      </c>
      <c r="S176" s="5">
        <v>10</v>
      </c>
      <c r="T176" s="5"/>
      <c r="U176" s="5"/>
      <c r="V176" s="4">
        <f t="shared" si="105"/>
        <v>1.0556740981576096</v>
      </c>
      <c r="W176" s="5">
        <v>10</v>
      </c>
      <c r="X176" s="5" t="s">
        <v>400</v>
      </c>
      <c r="Y176" s="5" t="s">
        <v>400</v>
      </c>
      <c r="Z176" s="5" t="s">
        <v>400</v>
      </c>
      <c r="AA176" s="5"/>
      <c r="AB176" s="31">
        <f t="shared" si="79"/>
        <v>0.93022931514614637</v>
      </c>
      <c r="AC176" s="32">
        <v>1840</v>
      </c>
      <c r="AD176" s="24">
        <f t="shared" si="73"/>
        <v>1505.4545454545455</v>
      </c>
      <c r="AE176" s="24">
        <f t="shared" si="74"/>
        <v>1400.4</v>
      </c>
      <c r="AF176" s="24">
        <f t="shared" si="75"/>
        <v>-105.0545454545454</v>
      </c>
      <c r="AG176" s="24">
        <v>62.9</v>
      </c>
      <c r="AH176" s="24">
        <v>217.5</v>
      </c>
      <c r="AI176" s="24">
        <v>75.599999999999994</v>
      </c>
      <c r="AJ176" s="24">
        <v>110.6</v>
      </c>
      <c r="AK176" s="24">
        <v>189.3</v>
      </c>
      <c r="AL176" s="24">
        <v>203.7</v>
      </c>
      <c r="AM176" s="24">
        <v>189.3</v>
      </c>
      <c r="AN176" s="24">
        <v>131.9</v>
      </c>
      <c r="AO176" s="24">
        <v>25.2</v>
      </c>
      <c r="AP176" s="24">
        <f t="shared" si="76"/>
        <v>194.4</v>
      </c>
      <c r="AQ176" s="46"/>
      <c r="AR176" s="24">
        <f t="shared" si="77"/>
        <v>194.4</v>
      </c>
      <c r="AS176" s="24"/>
      <c r="AT176" s="24">
        <f t="shared" si="78"/>
        <v>194.4</v>
      </c>
      <c r="AU176" s="24">
        <v>64.8</v>
      </c>
      <c r="AV176" s="24">
        <f t="shared" si="80"/>
        <v>129.6</v>
      </c>
      <c r="AW176" s="41"/>
      <c r="AX176" s="41"/>
      <c r="AY176" s="41"/>
      <c r="AZ176" s="1"/>
      <c r="BA176" s="1"/>
      <c r="BB176" s="1"/>
      <c r="BC176" s="1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9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9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9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8"/>
      <c r="FE176" s="8"/>
      <c r="FF176" s="8"/>
      <c r="FG176" s="9"/>
      <c r="FH176" s="8"/>
      <c r="FI176" s="8"/>
      <c r="FJ176" s="8"/>
      <c r="FK176" s="8"/>
      <c r="FL176" s="8"/>
      <c r="FM176" s="8"/>
      <c r="FN176" s="8"/>
      <c r="FO176" s="8"/>
      <c r="FP176" s="8"/>
      <c r="FQ176" s="8"/>
      <c r="FR176" s="8"/>
      <c r="FS176" s="8"/>
      <c r="FT176" s="8"/>
      <c r="FU176" s="8"/>
      <c r="FV176" s="8"/>
      <c r="FW176" s="8"/>
      <c r="FX176" s="8"/>
      <c r="FY176" s="8"/>
      <c r="FZ176" s="8"/>
      <c r="GA176" s="8"/>
      <c r="GB176" s="8"/>
      <c r="GC176" s="8"/>
      <c r="GD176" s="8"/>
      <c r="GE176" s="8"/>
      <c r="GF176" s="8"/>
      <c r="GG176" s="8"/>
      <c r="GH176" s="8"/>
      <c r="GI176" s="9"/>
      <c r="GJ176" s="8"/>
      <c r="GK176" s="8"/>
    </row>
    <row r="177" spans="1:193" s="2" customFormat="1" ht="17.100000000000001" customHeight="1">
      <c r="A177" s="13" t="s">
        <v>95</v>
      </c>
      <c r="B177" s="24">
        <v>1447.7</v>
      </c>
      <c r="C177" s="24">
        <v>2216.9607800000003</v>
      </c>
      <c r="D177" s="4">
        <f t="shared" si="72"/>
        <v>1.2331367534710229</v>
      </c>
      <c r="E177" s="10">
        <v>15</v>
      </c>
      <c r="F177" s="5">
        <f t="shared" si="101"/>
        <v>1</v>
      </c>
      <c r="G177" s="5">
        <v>10</v>
      </c>
      <c r="H177" s="5"/>
      <c r="I177" s="5"/>
      <c r="J177" s="4">
        <f t="shared" si="102"/>
        <v>1.1625305151072782</v>
      </c>
      <c r="K177" s="5">
        <v>10</v>
      </c>
      <c r="L177" s="5"/>
      <c r="M177" s="5"/>
      <c r="N177" s="4">
        <f t="shared" si="103"/>
        <v>1.0326512842838484</v>
      </c>
      <c r="O177" s="5">
        <v>15</v>
      </c>
      <c r="P177" s="5"/>
      <c r="Q177" s="5"/>
      <c r="R177" s="4">
        <f t="shared" si="104"/>
        <v>0.95241267489711934</v>
      </c>
      <c r="S177" s="5">
        <v>10</v>
      </c>
      <c r="T177" s="5"/>
      <c r="U177" s="5"/>
      <c r="V177" s="4">
        <f t="shared" si="105"/>
        <v>1.0556740981576096</v>
      </c>
      <c r="W177" s="5">
        <v>10</v>
      </c>
      <c r="X177" s="5" t="s">
        <v>400</v>
      </c>
      <c r="Y177" s="5" t="s">
        <v>400</v>
      </c>
      <c r="Z177" s="5" t="s">
        <v>400</v>
      </c>
      <c r="AA177" s="5"/>
      <c r="AB177" s="31">
        <f t="shared" si="79"/>
        <v>1.0813284778277594</v>
      </c>
      <c r="AC177" s="32">
        <v>2493</v>
      </c>
      <c r="AD177" s="24">
        <f t="shared" si="73"/>
        <v>2039.7272727272725</v>
      </c>
      <c r="AE177" s="24">
        <f t="shared" si="74"/>
        <v>2205.6</v>
      </c>
      <c r="AF177" s="24">
        <f t="shared" si="75"/>
        <v>165.87272727272739</v>
      </c>
      <c r="AG177" s="24">
        <v>55.2</v>
      </c>
      <c r="AH177" s="24">
        <v>130.30000000000001</v>
      </c>
      <c r="AI177" s="24">
        <v>153.1</v>
      </c>
      <c r="AJ177" s="24">
        <v>254.1</v>
      </c>
      <c r="AK177" s="24">
        <v>254.4</v>
      </c>
      <c r="AL177" s="24">
        <v>556.9</v>
      </c>
      <c r="AM177" s="24">
        <v>253.2</v>
      </c>
      <c r="AN177" s="24">
        <v>267.39999999999998</v>
      </c>
      <c r="AO177" s="24"/>
      <c r="AP177" s="24">
        <f t="shared" si="76"/>
        <v>281</v>
      </c>
      <c r="AQ177" s="46"/>
      <c r="AR177" s="24">
        <f t="shared" si="77"/>
        <v>281</v>
      </c>
      <c r="AS177" s="24"/>
      <c r="AT177" s="24">
        <f t="shared" si="78"/>
        <v>281</v>
      </c>
      <c r="AU177" s="24">
        <v>413.6</v>
      </c>
      <c r="AV177" s="24">
        <f t="shared" si="80"/>
        <v>-132.6</v>
      </c>
      <c r="AW177" s="41"/>
      <c r="AX177" s="41"/>
      <c r="AY177" s="41"/>
      <c r="AZ177" s="1"/>
      <c r="BA177" s="1"/>
      <c r="BB177" s="1"/>
      <c r="BC177" s="1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9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9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  <c r="ED177" s="8"/>
      <c r="EE177" s="9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  <c r="EY177" s="8"/>
      <c r="EZ177" s="8"/>
      <c r="FA177" s="8"/>
      <c r="FB177" s="8"/>
      <c r="FC177" s="8"/>
      <c r="FD177" s="8"/>
      <c r="FE177" s="8"/>
      <c r="FF177" s="8"/>
      <c r="FG177" s="9"/>
      <c r="FH177" s="8"/>
      <c r="FI177" s="8"/>
      <c r="FJ177" s="8"/>
      <c r="FK177" s="8"/>
      <c r="FL177" s="8"/>
      <c r="FM177" s="8"/>
      <c r="FN177" s="8"/>
      <c r="FO177" s="8"/>
      <c r="FP177" s="8"/>
      <c r="FQ177" s="8"/>
      <c r="FR177" s="8"/>
      <c r="FS177" s="8"/>
      <c r="FT177" s="8"/>
      <c r="FU177" s="8"/>
      <c r="FV177" s="8"/>
      <c r="FW177" s="8"/>
      <c r="FX177" s="8"/>
      <c r="FY177" s="8"/>
      <c r="FZ177" s="8"/>
      <c r="GA177" s="8"/>
      <c r="GB177" s="8"/>
      <c r="GC177" s="8"/>
      <c r="GD177" s="8"/>
      <c r="GE177" s="8"/>
      <c r="GF177" s="8"/>
      <c r="GG177" s="8"/>
      <c r="GH177" s="8"/>
      <c r="GI177" s="9"/>
      <c r="GJ177" s="8"/>
      <c r="GK177" s="8"/>
    </row>
    <row r="178" spans="1:193" s="2" customFormat="1" ht="17.100000000000001" customHeight="1">
      <c r="A178" s="13" t="s">
        <v>161</v>
      </c>
      <c r="B178" s="24">
        <v>4779.1000000000004</v>
      </c>
      <c r="C178" s="24">
        <v>3141.9285399999999</v>
      </c>
      <c r="D178" s="4">
        <f t="shared" si="72"/>
        <v>0.65743101002280757</v>
      </c>
      <c r="E178" s="10">
        <v>15</v>
      </c>
      <c r="F178" s="5">
        <f t="shared" si="101"/>
        <v>1</v>
      </c>
      <c r="G178" s="5">
        <v>10</v>
      </c>
      <c r="H178" s="5"/>
      <c r="I178" s="5"/>
      <c r="J178" s="4">
        <f t="shared" si="102"/>
        <v>1.1625305151072782</v>
      </c>
      <c r="K178" s="5">
        <v>10</v>
      </c>
      <c r="L178" s="5"/>
      <c r="M178" s="5"/>
      <c r="N178" s="4">
        <f t="shared" si="103"/>
        <v>1.0326512842838484</v>
      </c>
      <c r="O178" s="5">
        <v>15</v>
      </c>
      <c r="P178" s="5"/>
      <c r="Q178" s="5"/>
      <c r="R178" s="4">
        <f t="shared" si="104"/>
        <v>0.95241267489711934</v>
      </c>
      <c r="S178" s="5">
        <v>10</v>
      </c>
      <c r="T178" s="5"/>
      <c r="U178" s="5"/>
      <c r="V178" s="4">
        <f t="shared" si="105"/>
        <v>1.0556740981576096</v>
      </c>
      <c r="W178" s="5">
        <v>10</v>
      </c>
      <c r="X178" s="5" t="s">
        <v>400</v>
      </c>
      <c r="Y178" s="5" t="s">
        <v>400</v>
      </c>
      <c r="Z178" s="5" t="s">
        <v>400</v>
      </c>
      <c r="AA178" s="5"/>
      <c r="AB178" s="31">
        <f t="shared" si="79"/>
        <v>0.95796296137457004</v>
      </c>
      <c r="AC178" s="32">
        <v>2241</v>
      </c>
      <c r="AD178" s="24">
        <f t="shared" si="73"/>
        <v>1833.5454545454545</v>
      </c>
      <c r="AE178" s="24">
        <f t="shared" si="74"/>
        <v>1756.5</v>
      </c>
      <c r="AF178" s="24">
        <f t="shared" si="75"/>
        <v>-77.045454545454504</v>
      </c>
      <c r="AG178" s="24">
        <v>131.9</v>
      </c>
      <c r="AH178" s="24">
        <v>111.6</v>
      </c>
      <c r="AI178" s="24">
        <v>206.2</v>
      </c>
      <c r="AJ178" s="24">
        <v>172.3</v>
      </c>
      <c r="AK178" s="24">
        <v>155</v>
      </c>
      <c r="AL178" s="24">
        <v>320.8</v>
      </c>
      <c r="AM178" s="24">
        <v>221.7</v>
      </c>
      <c r="AN178" s="24">
        <v>191.3</v>
      </c>
      <c r="AO178" s="24"/>
      <c r="AP178" s="24">
        <f t="shared" si="76"/>
        <v>245.7</v>
      </c>
      <c r="AQ178" s="46"/>
      <c r="AR178" s="24">
        <f t="shared" si="77"/>
        <v>245.7</v>
      </c>
      <c r="AS178" s="24"/>
      <c r="AT178" s="24">
        <f t="shared" si="78"/>
        <v>245.7</v>
      </c>
      <c r="AU178" s="24">
        <v>138.69999999999999</v>
      </c>
      <c r="AV178" s="24">
        <f t="shared" si="80"/>
        <v>107</v>
      </c>
      <c r="AW178" s="41"/>
      <c r="AX178" s="41"/>
      <c r="AY178" s="41"/>
      <c r="AZ178" s="1"/>
      <c r="BA178" s="1"/>
      <c r="BB178" s="1"/>
      <c r="BC178" s="1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9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9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9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9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8"/>
      <c r="GE178" s="8"/>
      <c r="GF178" s="8"/>
      <c r="GG178" s="8"/>
      <c r="GH178" s="8"/>
      <c r="GI178" s="9"/>
      <c r="GJ178" s="8"/>
      <c r="GK178" s="8"/>
    </row>
    <row r="179" spans="1:193" s="2" customFormat="1" ht="17.100000000000001" customHeight="1">
      <c r="A179" s="13" t="s">
        <v>162</v>
      </c>
      <c r="B179" s="24">
        <v>5330.2</v>
      </c>
      <c r="C179" s="24">
        <v>4561.6392400000004</v>
      </c>
      <c r="D179" s="4">
        <f t="shared" si="72"/>
        <v>0.855810145960752</v>
      </c>
      <c r="E179" s="10">
        <v>15</v>
      </c>
      <c r="F179" s="5">
        <f t="shared" si="101"/>
        <v>1</v>
      </c>
      <c r="G179" s="5">
        <v>10</v>
      </c>
      <c r="H179" s="5"/>
      <c r="I179" s="5"/>
      <c r="J179" s="4">
        <f t="shared" si="102"/>
        <v>1.1625305151072782</v>
      </c>
      <c r="K179" s="5">
        <v>10</v>
      </c>
      <c r="L179" s="5"/>
      <c r="M179" s="5"/>
      <c r="N179" s="4">
        <f t="shared" si="103"/>
        <v>1.0326512842838484</v>
      </c>
      <c r="O179" s="5">
        <v>15</v>
      </c>
      <c r="P179" s="5"/>
      <c r="Q179" s="5"/>
      <c r="R179" s="4">
        <f t="shared" si="104"/>
        <v>0.95241267489711934</v>
      </c>
      <c r="S179" s="5">
        <v>10</v>
      </c>
      <c r="T179" s="5"/>
      <c r="U179" s="5"/>
      <c r="V179" s="4">
        <f t="shared" si="105"/>
        <v>1.0556740981576096</v>
      </c>
      <c r="W179" s="5">
        <v>10</v>
      </c>
      <c r="X179" s="5" t="s">
        <v>400</v>
      </c>
      <c r="Y179" s="5" t="s">
        <v>400</v>
      </c>
      <c r="Z179" s="5" t="s">
        <v>400</v>
      </c>
      <c r="AA179" s="5"/>
      <c r="AB179" s="31">
        <f t="shared" si="79"/>
        <v>1.0004727762184151</v>
      </c>
      <c r="AC179" s="32">
        <v>3918</v>
      </c>
      <c r="AD179" s="24">
        <f t="shared" si="73"/>
        <v>3205.6363636363635</v>
      </c>
      <c r="AE179" s="24">
        <f t="shared" si="74"/>
        <v>3207.2</v>
      </c>
      <c r="AF179" s="24">
        <f t="shared" si="75"/>
        <v>1.5636363636363058</v>
      </c>
      <c r="AG179" s="24">
        <v>388.9</v>
      </c>
      <c r="AH179" s="24">
        <v>348.7</v>
      </c>
      <c r="AI179" s="24">
        <v>466.2</v>
      </c>
      <c r="AJ179" s="24">
        <v>289.39999999999998</v>
      </c>
      <c r="AK179" s="24">
        <v>271.60000000000002</v>
      </c>
      <c r="AL179" s="24">
        <v>341.6</v>
      </c>
      <c r="AM179" s="24">
        <v>388.6</v>
      </c>
      <c r="AN179" s="24">
        <v>402.7</v>
      </c>
      <c r="AO179" s="24"/>
      <c r="AP179" s="24">
        <f t="shared" si="76"/>
        <v>309.5</v>
      </c>
      <c r="AQ179" s="46"/>
      <c r="AR179" s="24">
        <f t="shared" si="77"/>
        <v>309.5</v>
      </c>
      <c r="AS179" s="24"/>
      <c r="AT179" s="24">
        <f t="shared" si="78"/>
        <v>309.5</v>
      </c>
      <c r="AU179" s="24">
        <v>258.7</v>
      </c>
      <c r="AV179" s="24">
        <f t="shared" si="80"/>
        <v>50.8</v>
      </c>
      <c r="AW179" s="41"/>
      <c r="AX179" s="41"/>
      <c r="AY179" s="41"/>
      <c r="AZ179" s="1"/>
      <c r="BA179" s="1"/>
      <c r="BB179" s="1"/>
      <c r="BC179" s="1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9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9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9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  <c r="EY179" s="8"/>
      <c r="EZ179" s="8"/>
      <c r="FA179" s="8"/>
      <c r="FB179" s="8"/>
      <c r="FC179" s="8"/>
      <c r="FD179" s="8"/>
      <c r="FE179" s="8"/>
      <c r="FF179" s="8"/>
      <c r="FG179" s="9"/>
      <c r="FH179" s="8"/>
      <c r="FI179" s="8"/>
      <c r="FJ179" s="8"/>
      <c r="FK179" s="8"/>
      <c r="FL179" s="8"/>
      <c r="FM179" s="8"/>
      <c r="FN179" s="8"/>
      <c r="FO179" s="8"/>
      <c r="FP179" s="8"/>
      <c r="FQ179" s="8"/>
      <c r="FR179" s="8"/>
      <c r="FS179" s="8"/>
      <c r="FT179" s="8"/>
      <c r="FU179" s="8"/>
      <c r="FV179" s="8"/>
      <c r="FW179" s="8"/>
      <c r="FX179" s="8"/>
      <c r="FY179" s="8"/>
      <c r="FZ179" s="8"/>
      <c r="GA179" s="8"/>
      <c r="GB179" s="8"/>
      <c r="GC179" s="8"/>
      <c r="GD179" s="8"/>
      <c r="GE179" s="8"/>
      <c r="GF179" s="8"/>
      <c r="GG179" s="8"/>
      <c r="GH179" s="8"/>
      <c r="GI179" s="9"/>
      <c r="GJ179" s="8"/>
      <c r="GK179" s="8"/>
    </row>
    <row r="180" spans="1:193" s="2" customFormat="1" ht="17.100000000000001" customHeight="1">
      <c r="A180" s="13" t="s">
        <v>163</v>
      </c>
      <c r="B180" s="24">
        <v>2092.3000000000002</v>
      </c>
      <c r="C180" s="24">
        <v>1575.3037000000002</v>
      </c>
      <c r="D180" s="4">
        <f t="shared" si="72"/>
        <v>0.75290527171055777</v>
      </c>
      <c r="E180" s="10">
        <v>15</v>
      </c>
      <c r="F180" s="5">
        <f t="shared" si="101"/>
        <v>1</v>
      </c>
      <c r="G180" s="5">
        <v>10</v>
      </c>
      <c r="H180" s="5"/>
      <c r="I180" s="5"/>
      <c r="J180" s="4">
        <f t="shared" si="102"/>
        <v>1.1625305151072782</v>
      </c>
      <c r="K180" s="5">
        <v>10</v>
      </c>
      <c r="L180" s="5"/>
      <c r="M180" s="5"/>
      <c r="N180" s="4">
        <f t="shared" si="103"/>
        <v>1.0326512842838484</v>
      </c>
      <c r="O180" s="5">
        <v>15</v>
      </c>
      <c r="P180" s="5"/>
      <c r="Q180" s="5"/>
      <c r="R180" s="4">
        <f t="shared" si="104"/>
        <v>0.95241267489711934</v>
      </c>
      <c r="S180" s="5">
        <v>10</v>
      </c>
      <c r="T180" s="5"/>
      <c r="U180" s="5"/>
      <c r="V180" s="4">
        <f t="shared" si="105"/>
        <v>1.0556740981576096</v>
      </c>
      <c r="W180" s="5">
        <v>10</v>
      </c>
      <c r="X180" s="5" t="s">
        <v>400</v>
      </c>
      <c r="Y180" s="5" t="s">
        <v>400</v>
      </c>
      <c r="Z180" s="5" t="s">
        <v>400</v>
      </c>
      <c r="AA180" s="5"/>
      <c r="AB180" s="31">
        <f t="shared" si="79"/>
        <v>0.9784217317362307</v>
      </c>
      <c r="AC180" s="32">
        <v>2456</v>
      </c>
      <c r="AD180" s="24">
        <f t="shared" si="73"/>
        <v>2009.4545454545455</v>
      </c>
      <c r="AE180" s="24">
        <f t="shared" si="74"/>
        <v>1966.1</v>
      </c>
      <c r="AF180" s="24">
        <f t="shared" si="75"/>
        <v>-43.354545454545587</v>
      </c>
      <c r="AG180" s="24">
        <v>140.69999999999999</v>
      </c>
      <c r="AH180" s="24">
        <v>129.1</v>
      </c>
      <c r="AI180" s="24">
        <v>345.6</v>
      </c>
      <c r="AJ180" s="24">
        <v>188</v>
      </c>
      <c r="AK180" s="24">
        <v>220.1</v>
      </c>
      <c r="AL180" s="24">
        <v>226</v>
      </c>
      <c r="AM180" s="24">
        <v>241.3</v>
      </c>
      <c r="AN180" s="24">
        <v>195.3</v>
      </c>
      <c r="AO180" s="24"/>
      <c r="AP180" s="24">
        <f t="shared" si="76"/>
        <v>280</v>
      </c>
      <c r="AQ180" s="46"/>
      <c r="AR180" s="24">
        <f t="shared" si="77"/>
        <v>280</v>
      </c>
      <c r="AS180" s="24"/>
      <c r="AT180" s="24">
        <f t="shared" si="78"/>
        <v>280</v>
      </c>
      <c r="AU180" s="24">
        <v>203.9</v>
      </c>
      <c r="AV180" s="24">
        <f t="shared" si="80"/>
        <v>76.099999999999994</v>
      </c>
      <c r="AW180" s="41"/>
      <c r="AX180" s="41"/>
      <c r="AY180" s="41"/>
      <c r="AZ180" s="1"/>
      <c r="BA180" s="1"/>
      <c r="BB180" s="1"/>
      <c r="BC180" s="1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9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9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9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9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  <c r="GE180" s="8"/>
      <c r="GF180" s="8"/>
      <c r="GG180" s="8"/>
      <c r="GH180" s="8"/>
      <c r="GI180" s="9"/>
      <c r="GJ180" s="8"/>
      <c r="GK180" s="8"/>
    </row>
    <row r="181" spans="1:193" s="2" customFormat="1" ht="17.100000000000001" customHeight="1">
      <c r="A181" s="17" t="s">
        <v>164</v>
      </c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24"/>
      <c r="AV181" s="24"/>
      <c r="AW181" s="41"/>
      <c r="AX181" s="41"/>
      <c r="AY181" s="41"/>
      <c r="AZ181" s="1"/>
      <c r="BA181" s="1"/>
      <c r="BB181" s="1"/>
      <c r="BC181" s="1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9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9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9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9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  <c r="GE181" s="8"/>
      <c r="GF181" s="8"/>
      <c r="GG181" s="8"/>
      <c r="GH181" s="8"/>
      <c r="GI181" s="9"/>
      <c r="GJ181" s="8"/>
      <c r="GK181" s="8"/>
    </row>
    <row r="182" spans="1:193" s="2" customFormat="1" ht="17.100000000000001" customHeight="1">
      <c r="A182" s="13" t="s">
        <v>165</v>
      </c>
      <c r="B182" s="24">
        <v>1382.4</v>
      </c>
      <c r="C182" s="24">
        <v>520.82816000000003</v>
      </c>
      <c r="D182" s="4">
        <f t="shared" si="72"/>
        <v>0.3767564814814815</v>
      </c>
      <c r="E182" s="10">
        <v>15</v>
      </c>
      <c r="F182" s="5">
        <f>F$40</f>
        <v>1</v>
      </c>
      <c r="G182" s="5">
        <v>10</v>
      </c>
      <c r="H182" s="5"/>
      <c r="I182" s="5"/>
      <c r="J182" s="4">
        <f>J$40</f>
        <v>1.1160267111853088</v>
      </c>
      <c r="K182" s="5">
        <v>10</v>
      </c>
      <c r="L182" s="5"/>
      <c r="M182" s="5"/>
      <c r="N182" s="4">
        <f>N$40</f>
        <v>1.0157866086009799</v>
      </c>
      <c r="O182" s="5">
        <v>15</v>
      </c>
      <c r="P182" s="5"/>
      <c r="Q182" s="5"/>
      <c r="R182" s="4">
        <f>R$40</f>
        <v>0.99765127909213303</v>
      </c>
      <c r="S182" s="5">
        <v>10</v>
      </c>
      <c r="T182" s="5"/>
      <c r="U182" s="5"/>
      <c r="V182" s="4">
        <f>V$40</f>
        <v>0.97112162162162163</v>
      </c>
      <c r="W182" s="5">
        <v>10</v>
      </c>
      <c r="X182" s="5" t="s">
        <v>400</v>
      </c>
      <c r="Y182" s="5" t="s">
        <v>400</v>
      </c>
      <c r="Z182" s="5" t="s">
        <v>400</v>
      </c>
      <c r="AA182" s="5"/>
      <c r="AB182" s="31">
        <f t="shared" si="79"/>
        <v>0.88194489243182217</v>
      </c>
      <c r="AC182" s="32">
        <v>1254</v>
      </c>
      <c r="AD182" s="24">
        <f t="shared" si="73"/>
        <v>1026</v>
      </c>
      <c r="AE182" s="24">
        <f t="shared" si="74"/>
        <v>904.9</v>
      </c>
      <c r="AF182" s="24">
        <f t="shared" si="75"/>
        <v>-121.10000000000002</v>
      </c>
      <c r="AG182" s="24">
        <v>60.1</v>
      </c>
      <c r="AH182" s="24">
        <v>95.1</v>
      </c>
      <c r="AI182" s="24">
        <v>141.5</v>
      </c>
      <c r="AJ182" s="24">
        <v>95.7</v>
      </c>
      <c r="AK182" s="24">
        <v>67.7</v>
      </c>
      <c r="AL182" s="24">
        <v>104.2</v>
      </c>
      <c r="AM182" s="24">
        <v>111</v>
      </c>
      <c r="AN182" s="24">
        <v>68.400000000000006</v>
      </c>
      <c r="AO182" s="24"/>
      <c r="AP182" s="24">
        <f t="shared" si="76"/>
        <v>161.19999999999999</v>
      </c>
      <c r="AQ182" s="46"/>
      <c r="AR182" s="24">
        <f t="shared" si="77"/>
        <v>161.19999999999999</v>
      </c>
      <c r="AS182" s="24"/>
      <c r="AT182" s="24">
        <f t="shared" si="78"/>
        <v>161.19999999999999</v>
      </c>
      <c r="AU182" s="24">
        <v>42.3</v>
      </c>
      <c r="AV182" s="24">
        <f t="shared" si="80"/>
        <v>118.9</v>
      </c>
      <c r="AW182" s="41"/>
      <c r="AX182" s="41"/>
      <c r="AY182" s="41"/>
      <c r="BC182" s="1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9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9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  <c r="ED182" s="8"/>
      <c r="EE182" s="9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  <c r="EV182" s="8"/>
      <c r="EW182" s="8"/>
      <c r="EX182" s="8"/>
      <c r="EY182" s="8"/>
      <c r="EZ182" s="8"/>
      <c r="FA182" s="8"/>
      <c r="FB182" s="8"/>
      <c r="FC182" s="8"/>
      <c r="FD182" s="8"/>
      <c r="FE182" s="8"/>
      <c r="FF182" s="8"/>
      <c r="FG182" s="9"/>
      <c r="FH182" s="8"/>
      <c r="FI182" s="8"/>
      <c r="FJ182" s="8"/>
      <c r="FK182" s="8"/>
      <c r="FL182" s="8"/>
      <c r="FM182" s="8"/>
      <c r="FN182" s="8"/>
      <c r="FO182" s="8"/>
      <c r="FP182" s="8"/>
      <c r="FQ182" s="8"/>
      <c r="FR182" s="8"/>
      <c r="FS182" s="8"/>
      <c r="FT182" s="8"/>
      <c r="FU182" s="8"/>
      <c r="FV182" s="8"/>
      <c r="FW182" s="8"/>
      <c r="FX182" s="8"/>
      <c r="FY182" s="8"/>
      <c r="FZ182" s="8"/>
      <c r="GA182" s="8"/>
      <c r="GB182" s="8"/>
      <c r="GC182" s="8"/>
      <c r="GD182" s="8"/>
      <c r="GE182" s="8"/>
      <c r="GF182" s="8"/>
      <c r="GG182" s="8"/>
      <c r="GH182" s="8"/>
      <c r="GI182" s="9"/>
      <c r="GJ182" s="8"/>
      <c r="GK182" s="8"/>
    </row>
    <row r="183" spans="1:193" s="2" customFormat="1" ht="17.100000000000001" customHeight="1">
      <c r="A183" s="13" t="s">
        <v>166</v>
      </c>
      <c r="B183" s="24">
        <v>10390.799999999999</v>
      </c>
      <c r="C183" s="24">
        <v>9190.281530000002</v>
      </c>
      <c r="D183" s="4">
        <f t="shared" si="72"/>
        <v>0.88446332621164903</v>
      </c>
      <c r="E183" s="10">
        <v>15</v>
      </c>
      <c r="F183" s="5">
        <f t="shared" ref="F183:F187" si="106">F$40</f>
        <v>1</v>
      </c>
      <c r="G183" s="5">
        <v>10</v>
      </c>
      <c r="H183" s="5"/>
      <c r="I183" s="5"/>
      <c r="J183" s="4">
        <f t="shared" ref="J183:J187" si="107">J$40</f>
        <v>1.1160267111853088</v>
      </c>
      <c r="K183" s="5">
        <v>10</v>
      </c>
      <c r="L183" s="5"/>
      <c r="M183" s="5"/>
      <c r="N183" s="4">
        <f t="shared" ref="N183:N187" si="108">N$40</f>
        <v>1.0157866086009799</v>
      </c>
      <c r="O183" s="5">
        <v>15</v>
      </c>
      <c r="P183" s="5"/>
      <c r="Q183" s="5"/>
      <c r="R183" s="4">
        <f t="shared" ref="R183:R187" si="109">R$40</f>
        <v>0.99765127909213303</v>
      </c>
      <c r="S183" s="5">
        <v>10</v>
      </c>
      <c r="T183" s="5"/>
      <c r="U183" s="5"/>
      <c r="V183" s="4">
        <f t="shared" ref="V183:V187" si="110">V$40</f>
        <v>0.97112162162162163</v>
      </c>
      <c r="W183" s="5">
        <v>10</v>
      </c>
      <c r="X183" s="5" t="s">
        <v>400</v>
      </c>
      <c r="Y183" s="5" t="s">
        <v>400</v>
      </c>
      <c r="Z183" s="5" t="s">
        <v>400</v>
      </c>
      <c r="AA183" s="5"/>
      <c r="AB183" s="31">
        <f t="shared" si="79"/>
        <v>0.99073921630257245</v>
      </c>
      <c r="AC183" s="32">
        <v>2308</v>
      </c>
      <c r="AD183" s="24">
        <f t="shared" si="73"/>
        <v>1888.3636363636363</v>
      </c>
      <c r="AE183" s="24">
        <f t="shared" si="74"/>
        <v>1870.9</v>
      </c>
      <c r="AF183" s="24">
        <f t="shared" si="75"/>
        <v>-17.463636363636169</v>
      </c>
      <c r="AG183" s="24">
        <v>183.6</v>
      </c>
      <c r="AH183" s="24">
        <v>249.4</v>
      </c>
      <c r="AI183" s="24">
        <v>258</v>
      </c>
      <c r="AJ183" s="24">
        <v>170.5</v>
      </c>
      <c r="AK183" s="24">
        <v>192.2</v>
      </c>
      <c r="AL183" s="24">
        <v>197</v>
      </c>
      <c r="AM183" s="24">
        <v>173.8</v>
      </c>
      <c r="AN183" s="24">
        <v>168.9</v>
      </c>
      <c r="AO183" s="24"/>
      <c r="AP183" s="24">
        <f t="shared" si="76"/>
        <v>277.5</v>
      </c>
      <c r="AQ183" s="46"/>
      <c r="AR183" s="24">
        <f t="shared" si="77"/>
        <v>277.5</v>
      </c>
      <c r="AS183" s="24"/>
      <c r="AT183" s="24">
        <f t="shared" si="78"/>
        <v>277.5</v>
      </c>
      <c r="AU183" s="24">
        <v>264.10000000000002</v>
      </c>
      <c r="AV183" s="24">
        <f t="shared" si="80"/>
        <v>13.4</v>
      </c>
      <c r="AW183" s="41"/>
      <c r="AX183" s="41"/>
      <c r="AY183" s="41"/>
      <c r="BA183" s="1"/>
      <c r="BB183" s="1"/>
      <c r="BC183" s="1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9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9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9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  <c r="EY183" s="8"/>
      <c r="EZ183" s="8"/>
      <c r="FA183" s="8"/>
      <c r="FB183" s="8"/>
      <c r="FC183" s="8"/>
      <c r="FD183" s="8"/>
      <c r="FE183" s="8"/>
      <c r="FF183" s="8"/>
      <c r="FG183" s="9"/>
      <c r="FH183" s="8"/>
      <c r="FI183" s="8"/>
      <c r="FJ183" s="8"/>
      <c r="FK183" s="8"/>
      <c r="FL183" s="8"/>
      <c r="FM183" s="8"/>
      <c r="FN183" s="8"/>
      <c r="FO183" s="8"/>
      <c r="FP183" s="8"/>
      <c r="FQ183" s="8"/>
      <c r="FR183" s="8"/>
      <c r="FS183" s="8"/>
      <c r="FT183" s="8"/>
      <c r="FU183" s="8"/>
      <c r="FV183" s="8"/>
      <c r="FW183" s="8"/>
      <c r="FX183" s="8"/>
      <c r="FY183" s="8"/>
      <c r="FZ183" s="8"/>
      <c r="GA183" s="8"/>
      <c r="GB183" s="8"/>
      <c r="GC183" s="8"/>
      <c r="GD183" s="8"/>
      <c r="GE183" s="8"/>
      <c r="GF183" s="8"/>
      <c r="GG183" s="8"/>
      <c r="GH183" s="8"/>
      <c r="GI183" s="9"/>
      <c r="GJ183" s="8"/>
      <c r="GK183" s="8"/>
    </row>
    <row r="184" spans="1:193" s="2" customFormat="1" ht="17.100000000000001" customHeight="1">
      <c r="A184" s="13" t="s">
        <v>167</v>
      </c>
      <c r="B184" s="24">
        <v>1162.3</v>
      </c>
      <c r="C184" s="24">
        <v>381.69501000000002</v>
      </c>
      <c r="D184" s="4">
        <f t="shared" si="72"/>
        <v>0.32839629183515445</v>
      </c>
      <c r="E184" s="10">
        <v>15</v>
      </c>
      <c r="F184" s="5">
        <f t="shared" si="106"/>
        <v>1</v>
      </c>
      <c r="G184" s="5">
        <v>10</v>
      </c>
      <c r="H184" s="5"/>
      <c r="I184" s="5"/>
      <c r="J184" s="4">
        <f t="shared" si="107"/>
        <v>1.1160267111853088</v>
      </c>
      <c r="K184" s="5">
        <v>10</v>
      </c>
      <c r="L184" s="5"/>
      <c r="M184" s="5"/>
      <c r="N184" s="4">
        <f t="shared" si="108"/>
        <v>1.0157866086009799</v>
      </c>
      <c r="O184" s="5">
        <v>15</v>
      </c>
      <c r="P184" s="5"/>
      <c r="Q184" s="5"/>
      <c r="R184" s="4">
        <f t="shared" si="109"/>
        <v>0.99765127909213303</v>
      </c>
      <c r="S184" s="5">
        <v>10</v>
      </c>
      <c r="T184" s="5"/>
      <c r="U184" s="5"/>
      <c r="V184" s="4">
        <f t="shared" si="110"/>
        <v>0.97112162162162163</v>
      </c>
      <c r="W184" s="5">
        <v>10</v>
      </c>
      <c r="X184" s="5" t="s">
        <v>400</v>
      </c>
      <c r="Y184" s="5" t="s">
        <v>400</v>
      </c>
      <c r="Z184" s="5" t="s">
        <v>400</v>
      </c>
      <c r="AA184" s="5"/>
      <c r="AB184" s="31">
        <f t="shared" si="79"/>
        <v>0.87158199465046649</v>
      </c>
      <c r="AC184" s="32">
        <v>1171</v>
      </c>
      <c r="AD184" s="24">
        <f t="shared" si="73"/>
        <v>958.09090909090912</v>
      </c>
      <c r="AE184" s="24">
        <f t="shared" si="74"/>
        <v>835.1</v>
      </c>
      <c r="AF184" s="24">
        <f t="shared" si="75"/>
        <v>-122.9909090909091</v>
      </c>
      <c r="AG184" s="24">
        <v>10</v>
      </c>
      <c r="AH184" s="24">
        <v>92.2</v>
      </c>
      <c r="AI184" s="24">
        <v>96</v>
      </c>
      <c r="AJ184" s="24">
        <v>90.2</v>
      </c>
      <c r="AK184" s="24">
        <v>76.5</v>
      </c>
      <c r="AL184" s="24">
        <v>109.4</v>
      </c>
      <c r="AM184" s="24">
        <v>123.2</v>
      </c>
      <c r="AN184" s="24">
        <v>120.5</v>
      </c>
      <c r="AO184" s="24"/>
      <c r="AP184" s="24">
        <f t="shared" si="76"/>
        <v>117.1</v>
      </c>
      <c r="AQ184" s="46"/>
      <c r="AR184" s="24">
        <f t="shared" si="77"/>
        <v>117.1</v>
      </c>
      <c r="AS184" s="24"/>
      <c r="AT184" s="24">
        <f t="shared" si="78"/>
        <v>117.1</v>
      </c>
      <c r="AU184" s="24">
        <v>0</v>
      </c>
      <c r="AV184" s="24">
        <f t="shared" si="80"/>
        <v>117.1</v>
      </c>
      <c r="AW184" s="41"/>
      <c r="AX184" s="41"/>
      <c r="BB184" s="1"/>
      <c r="BC184" s="1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9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9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9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  <c r="EY184" s="8"/>
      <c r="EZ184" s="8"/>
      <c r="FA184" s="8"/>
      <c r="FB184" s="8"/>
      <c r="FC184" s="8"/>
      <c r="FD184" s="8"/>
      <c r="FE184" s="8"/>
      <c r="FF184" s="8"/>
      <c r="FG184" s="9"/>
      <c r="FH184" s="8"/>
      <c r="FI184" s="8"/>
      <c r="FJ184" s="8"/>
      <c r="FK184" s="8"/>
      <c r="FL184" s="8"/>
      <c r="FM184" s="8"/>
      <c r="FN184" s="8"/>
      <c r="FO184" s="8"/>
      <c r="FP184" s="8"/>
      <c r="FQ184" s="8"/>
      <c r="FR184" s="8"/>
      <c r="FS184" s="8"/>
      <c r="FT184" s="8"/>
      <c r="FU184" s="8"/>
      <c r="FV184" s="8"/>
      <c r="FW184" s="8"/>
      <c r="FX184" s="8"/>
      <c r="FY184" s="8"/>
      <c r="FZ184" s="8"/>
      <c r="GA184" s="8"/>
      <c r="GB184" s="8"/>
      <c r="GC184" s="8"/>
      <c r="GD184" s="8"/>
      <c r="GE184" s="8"/>
      <c r="GF184" s="8"/>
      <c r="GG184" s="8"/>
      <c r="GH184" s="8"/>
      <c r="GI184" s="9"/>
      <c r="GJ184" s="8"/>
      <c r="GK184" s="8"/>
    </row>
    <row r="185" spans="1:193" s="2" customFormat="1" ht="17.100000000000001" customHeight="1">
      <c r="A185" s="13" t="s">
        <v>168</v>
      </c>
      <c r="B185" s="24">
        <v>1039.2</v>
      </c>
      <c r="C185" s="24">
        <v>429.60134000000005</v>
      </c>
      <c r="D185" s="4">
        <f t="shared" ref="D185:D247" si="111">IF(E185=0,0,IF(B185=0,1,IF(C185&lt;0,0,IF(C185/B185&gt;1.2,IF((C185/B185-1.2)*0.1+1.2&gt;1.3,1.3,(C185/B185-1.2)*0.1+1.2),C185/B185))))</f>
        <v>0.41339620862201698</v>
      </c>
      <c r="E185" s="10">
        <v>15</v>
      </c>
      <c r="F185" s="5">
        <f t="shared" si="106"/>
        <v>1</v>
      </c>
      <c r="G185" s="5">
        <v>10</v>
      </c>
      <c r="H185" s="5"/>
      <c r="I185" s="5"/>
      <c r="J185" s="4">
        <f t="shared" si="107"/>
        <v>1.1160267111853088</v>
      </c>
      <c r="K185" s="5">
        <v>10</v>
      </c>
      <c r="L185" s="5"/>
      <c r="M185" s="5"/>
      <c r="N185" s="4">
        <f t="shared" si="108"/>
        <v>1.0157866086009799</v>
      </c>
      <c r="O185" s="5">
        <v>15</v>
      </c>
      <c r="P185" s="5"/>
      <c r="Q185" s="5"/>
      <c r="R185" s="4">
        <f t="shared" si="109"/>
        <v>0.99765127909213303</v>
      </c>
      <c r="S185" s="5">
        <v>10</v>
      </c>
      <c r="T185" s="5"/>
      <c r="U185" s="5"/>
      <c r="V185" s="4">
        <f t="shared" si="110"/>
        <v>0.97112162162162163</v>
      </c>
      <c r="W185" s="5">
        <v>10</v>
      </c>
      <c r="X185" s="5" t="s">
        <v>400</v>
      </c>
      <c r="Y185" s="5" t="s">
        <v>400</v>
      </c>
      <c r="Z185" s="5" t="s">
        <v>400</v>
      </c>
      <c r="AA185" s="5"/>
      <c r="AB185" s="31">
        <f t="shared" si="79"/>
        <v>0.88979626253336563</v>
      </c>
      <c r="AC185" s="32">
        <v>829</v>
      </c>
      <c r="AD185" s="24">
        <f t="shared" ref="AD185:AD247" si="112">AC185/11*9</f>
        <v>678.27272727272725</v>
      </c>
      <c r="AE185" s="24">
        <f t="shared" ref="AE185:AE247" si="113">ROUND(AB185*AD185,1)</f>
        <v>603.5</v>
      </c>
      <c r="AF185" s="24">
        <f t="shared" ref="AF185:AF247" si="114">AE185-AD185</f>
        <v>-74.772727272727252</v>
      </c>
      <c r="AG185" s="24">
        <v>6.2</v>
      </c>
      <c r="AH185" s="24">
        <v>93.4</v>
      </c>
      <c r="AI185" s="24">
        <v>98.9</v>
      </c>
      <c r="AJ185" s="24">
        <v>44.7</v>
      </c>
      <c r="AK185" s="24">
        <v>35.700000000000003</v>
      </c>
      <c r="AL185" s="24">
        <v>52.2</v>
      </c>
      <c r="AM185" s="24">
        <v>78.5</v>
      </c>
      <c r="AN185" s="24">
        <v>51.2</v>
      </c>
      <c r="AO185" s="24">
        <v>24.6</v>
      </c>
      <c r="AP185" s="24">
        <f t="shared" ref="AP185:AP247" si="115">ROUND(AE185-SUM(AG185:AO185),1)</f>
        <v>118.1</v>
      </c>
      <c r="AQ185" s="46"/>
      <c r="AR185" s="24">
        <f t="shared" ref="AR185:AR247" si="116">IF(OR(AP185&lt;0,AQ185="+"),0,AP185)</f>
        <v>118.1</v>
      </c>
      <c r="AS185" s="24"/>
      <c r="AT185" s="24">
        <f t="shared" ref="AT185:AT247" si="117">ROUND(AR185-AS185,1)</f>
        <v>118.1</v>
      </c>
      <c r="AU185" s="24">
        <v>44.8</v>
      </c>
      <c r="AV185" s="24">
        <f t="shared" si="80"/>
        <v>73.3</v>
      </c>
      <c r="AW185" s="41"/>
      <c r="AX185" s="41"/>
      <c r="BC185" s="1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9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9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9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8"/>
      <c r="EX185" s="8"/>
      <c r="EY185" s="8"/>
      <c r="EZ185" s="8"/>
      <c r="FA185" s="8"/>
      <c r="FB185" s="8"/>
      <c r="FC185" s="8"/>
      <c r="FD185" s="8"/>
      <c r="FE185" s="8"/>
      <c r="FF185" s="8"/>
      <c r="FG185" s="9"/>
      <c r="FH185" s="8"/>
      <c r="FI185" s="8"/>
      <c r="FJ185" s="8"/>
      <c r="FK185" s="8"/>
      <c r="FL185" s="8"/>
      <c r="FM185" s="8"/>
      <c r="FN185" s="8"/>
      <c r="FO185" s="8"/>
      <c r="FP185" s="8"/>
      <c r="FQ185" s="8"/>
      <c r="FR185" s="8"/>
      <c r="FS185" s="8"/>
      <c r="FT185" s="8"/>
      <c r="FU185" s="8"/>
      <c r="FV185" s="8"/>
      <c r="FW185" s="8"/>
      <c r="FX185" s="8"/>
      <c r="FY185" s="8"/>
      <c r="FZ185" s="8"/>
      <c r="GA185" s="8"/>
      <c r="GB185" s="8"/>
      <c r="GC185" s="8"/>
      <c r="GD185" s="8"/>
      <c r="GE185" s="8"/>
      <c r="GF185" s="8"/>
      <c r="GG185" s="8"/>
      <c r="GH185" s="8"/>
      <c r="GI185" s="9"/>
      <c r="GJ185" s="8"/>
      <c r="GK185" s="8"/>
    </row>
    <row r="186" spans="1:193" s="2" customFormat="1" ht="17.100000000000001" customHeight="1">
      <c r="A186" s="13" t="s">
        <v>169</v>
      </c>
      <c r="B186" s="24">
        <v>2375.1</v>
      </c>
      <c r="C186" s="24">
        <v>807.56913999999995</v>
      </c>
      <c r="D186" s="4">
        <f t="shared" si="111"/>
        <v>0.34001479516651928</v>
      </c>
      <c r="E186" s="10">
        <v>15</v>
      </c>
      <c r="F186" s="5">
        <f t="shared" si="106"/>
        <v>1</v>
      </c>
      <c r="G186" s="5">
        <v>10</v>
      </c>
      <c r="H186" s="5"/>
      <c r="I186" s="5"/>
      <c r="J186" s="4">
        <f t="shared" si="107"/>
        <v>1.1160267111853088</v>
      </c>
      <c r="K186" s="5">
        <v>10</v>
      </c>
      <c r="L186" s="5"/>
      <c r="M186" s="5"/>
      <c r="N186" s="4">
        <f t="shared" si="108"/>
        <v>1.0157866086009799</v>
      </c>
      <c r="O186" s="5">
        <v>15</v>
      </c>
      <c r="P186" s="5"/>
      <c r="Q186" s="5"/>
      <c r="R186" s="4">
        <f t="shared" si="109"/>
        <v>0.99765127909213303</v>
      </c>
      <c r="S186" s="5">
        <v>10</v>
      </c>
      <c r="T186" s="5"/>
      <c r="U186" s="5"/>
      <c r="V186" s="4">
        <f t="shared" si="110"/>
        <v>0.97112162162162163</v>
      </c>
      <c r="W186" s="5">
        <v>10</v>
      </c>
      <c r="X186" s="5" t="s">
        <v>400</v>
      </c>
      <c r="Y186" s="5" t="s">
        <v>400</v>
      </c>
      <c r="Z186" s="5" t="s">
        <v>400</v>
      </c>
      <c r="AA186" s="5"/>
      <c r="AB186" s="31">
        <f t="shared" ref="AB186:AB249" si="118">(D186*E186+F186*G186+J186*K186+N186*O186+R186*S186+V186*W186)/(E186+G186+K186+O186+S186+W186)</f>
        <v>0.87407167393575891</v>
      </c>
      <c r="AC186" s="32">
        <v>861</v>
      </c>
      <c r="AD186" s="24">
        <f t="shared" si="112"/>
        <v>704.45454545454538</v>
      </c>
      <c r="AE186" s="24">
        <f t="shared" si="113"/>
        <v>615.70000000000005</v>
      </c>
      <c r="AF186" s="24">
        <f t="shared" si="114"/>
        <v>-88.754545454545337</v>
      </c>
      <c r="AG186" s="24">
        <v>33.4</v>
      </c>
      <c r="AH186" s="24">
        <v>37.200000000000003</v>
      </c>
      <c r="AI186" s="24">
        <v>78.900000000000006</v>
      </c>
      <c r="AJ186" s="24">
        <v>46.7</v>
      </c>
      <c r="AK186" s="24">
        <v>66.900000000000006</v>
      </c>
      <c r="AL186" s="24">
        <v>85.9</v>
      </c>
      <c r="AM186" s="24">
        <v>101.5</v>
      </c>
      <c r="AN186" s="24">
        <v>43</v>
      </c>
      <c r="AO186" s="24"/>
      <c r="AP186" s="24">
        <f t="shared" si="115"/>
        <v>122.2</v>
      </c>
      <c r="AQ186" s="46"/>
      <c r="AR186" s="24">
        <f t="shared" si="116"/>
        <v>122.2</v>
      </c>
      <c r="AS186" s="24"/>
      <c r="AT186" s="24">
        <f t="shared" si="117"/>
        <v>122.2</v>
      </c>
      <c r="AU186" s="24">
        <v>35.1</v>
      </c>
      <c r="AV186" s="24">
        <f t="shared" ref="AV186:AV249" si="119">ROUND(AT186-AU186,1)</f>
        <v>87.1</v>
      </c>
      <c r="AW186" s="41"/>
      <c r="AX186" s="41"/>
      <c r="AY186" s="41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9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9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9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8"/>
      <c r="FC186" s="8"/>
      <c r="FD186" s="8"/>
      <c r="FE186" s="8"/>
      <c r="FF186" s="8"/>
      <c r="FG186" s="9"/>
      <c r="FH186" s="8"/>
      <c r="FI186" s="8"/>
      <c r="FJ186" s="8"/>
      <c r="FK186" s="8"/>
      <c r="FL186" s="8"/>
      <c r="FM186" s="8"/>
      <c r="FN186" s="8"/>
      <c r="FO186" s="8"/>
      <c r="FP186" s="8"/>
      <c r="FQ186" s="8"/>
      <c r="FR186" s="8"/>
      <c r="FS186" s="8"/>
      <c r="FT186" s="8"/>
      <c r="FU186" s="8"/>
      <c r="FV186" s="8"/>
      <c r="FW186" s="8"/>
      <c r="FX186" s="8"/>
      <c r="FY186" s="8"/>
      <c r="FZ186" s="8"/>
      <c r="GA186" s="8"/>
      <c r="GB186" s="8"/>
      <c r="GC186" s="8"/>
      <c r="GD186" s="8"/>
      <c r="GE186" s="8"/>
      <c r="GF186" s="8"/>
      <c r="GG186" s="8"/>
      <c r="GH186" s="8"/>
      <c r="GI186" s="9"/>
      <c r="GJ186" s="8"/>
      <c r="GK186" s="8"/>
    </row>
    <row r="187" spans="1:193" s="2" customFormat="1" ht="17.100000000000001" customHeight="1">
      <c r="A187" s="13" t="s">
        <v>170</v>
      </c>
      <c r="B187" s="24">
        <v>1882.6</v>
      </c>
      <c r="C187" s="24">
        <v>1021.5165599999999</v>
      </c>
      <c r="D187" s="4">
        <f t="shared" si="111"/>
        <v>0.54260945500903002</v>
      </c>
      <c r="E187" s="10">
        <v>15</v>
      </c>
      <c r="F187" s="5">
        <f t="shared" si="106"/>
        <v>1</v>
      </c>
      <c r="G187" s="5">
        <v>10</v>
      </c>
      <c r="H187" s="5"/>
      <c r="I187" s="5"/>
      <c r="J187" s="4">
        <f t="shared" si="107"/>
        <v>1.1160267111853088</v>
      </c>
      <c r="K187" s="5">
        <v>10</v>
      </c>
      <c r="L187" s="5"/>
      <c r="M187" s="5"/>
      <c r="N187" s="4">
        <f t="shared" si="108"/>
        <v>1.0157866086009799</v>
      </c>
      <c r="O187" s="5">
        <v>15</v>
      </c>
      <c r="P187" s="5"/>
      <c r="Q187" s="5"/>
      <c r="R187" s="4">
        <f t="shared" si="109"/>
        <v>0.99765127909213303</v>
      </c>
      <c r="S187" s="5">
        <v>10</v>
      </c>
      <c r="T187" s="5"/>
      <c r="U187" s="5"/>
      <c r="V187" s="4">
        <f t="shared" si="110"/>
        <v>0.97112162162162163</v>
      </c>
      <c r="W187" s="5">
        <v>10</v>
      </c>
      <c r="X187" s="5" t="s">
        <v>400</v>
      </c>
      <c r="Y187" s="5" t="s">
        <v>400</v>
      </c>
      <c r="Z187" s="5" t="s">
        <v>400</v>
      </c>
      <c r="AA187" s="5"/>
      <c r="AB187" s="31">
        <f t="shared" si="118"/>
        <v>0.91748481533058268</v>
      </c>
      <c r="AC187" s="32">
        <v>1403</v>
      </c>
      <c r="AD187" s="24">
        <f t="shared" si="112"/>
        <v>1147.909090909091</v>
      </c>
      <c r="AE187" s="24">
        <f t="shared" si="113"/>
        <v>1053.2</v>
      </c>
      <c r="AF187" s="24">
        <f t="shared" si="114"/>
        <v>-94.709090909090946</v>
      </c>
      <c r="AG187" s="24">
        <v>153.4</v>
      </c>
      <c r="AH187" s="24">
        <v>79.400000000000006</v>
      </c>
      <c r="AI187" s="24">
        <v>118.7</v>
      </c>
      <c r="AJ187" s="24">
        <v>86.7</v>
      </c>
      <c r="AK187" s="24">
        <v>91</v>
      </c>
      <c r="AL187" s="24">
        <v>128</v>
      </c>
      <c r="AM187" s="24">
        <v>121.3</v>
      </c>
      <c r="AN187" s="24">
        <v>125.6</v>
      </c>
      <c r="AO187" s="24"/>
      <c r="AP187" s="24">
        <f t="shared" si="115"/>
        <v>149.1</v>
      </c>
      <c r="AQ187" s="46"/>
      <c r="AR187" s="24">
        <f t="shared" si="116"/>
        <v>149.1</v>
      </c>
      <c r="AS187" s="24"/>
      <c r="AT187" s="24">
        <f t="shared" si="117"/>
        <v>149.1</v>
      </c>
      <c r="AU187" s="24">
        <v>56.8</v>
      </c>
      <c r="AV187" s="24">
        <f t="shared" si="119"/>
        <v>92.3</v>
      </c>
      <c r="AW187" s="41"/>
      <c r="AX187" s="41"/>
      <c r="AY187" s="41"/>
      <c r="AZ187" s="1"/>
      <c r="BA187" s="1"/>
      <c r="BB187" s="1"/>
      <c r="BC187" s="1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9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9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9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  <c r="EY187" s="8"/>
      <c r="EZ187" s="8"/>
      <c r="FA187" s="8"/>
      <c r="FB187" s="8"/>
      <c r="FC187" s="8"/>
      <c r="FD187" s="8"/>
      <c r="FE187" s="8"/>
      <c r="FF187" s="8"/>
      <c r="FG187" s="9"/>
      <c r="FH187" s="8"/>
      <c r="FI187" s="8"/>
      <c r="FJ187" s="8"/>
      <c r="FK187" s="8"/>
      <c r="FL187" s="8"/>
      <c r="FM187" s="8"/>
      <c r="FN187" s="8"/>
      <c r="FO187" s="8"/>
      <c r="FP187" s="8"/>
      <c r="FQ187" s="8"/>
      <c r="FR187" s="8"/>
      <c r="FS187" s="8"/>
      <c r="FT187" s="8"/>
      <c r="FU187" s="8"/>
      <c r="FV187" s="8"/>
      <c r="FW187" s="8"/>
      <c r="FX187" s="8"/>
      <c r="FY187" s="8"/>
      <c r="FZ187" s="8"/>
      <c r="GA187" s="8"/>
      <c r="GB187" s="8"/>
      <c r="GC187" s="8"/>
      <c r="GD187" s="8"/>
      <c r="GE187" s="8"/>
      <c r="GF187" s="8"/>
      <c r="GG187" s="8"/>
      <c r="GH187" s="8"/>
      <c r="GI187" s="9"/>
      <c r="GJ187" s="8"/>
      <c r="GK187" s="8"/>
    </row>
    <row r="188" spans="1:193" s="2" customFormat="1" ht="17.100000000000001" customHeight="1">
      <c r="A188" s="17" t="s">
        <v>171</v>
      </c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24"/>
      <c r="AV188" s="24"/>
      <c r="AW188" s="41"/>
      <c r="AX188" s="41"/>
      <c r="AY188" s="41"/>
      <c r="AZ188" s="1"/>
      <c r="BA188" s="1"/>
      <c r="BB188" s="1"/>
      <c r="BC188" s="1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9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9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9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  <c r="EY188" s="8"/>
      <c r="EZ188" s="8"/>
      <c r="FA188" s="8"/>
      <c r="FB188" s="8"/>
      <c r="FC188" s="8"/>
      <c r="FD188" s="8"/>
      <c r="FE188" s="8"/>
      <c r="FF188" s="8"/>
      <c r="FG188" s="9"/>
      <c r="FH188" s="8"/>
      <c r="FI188" s="8"/>
      <c r="FJ188" s="8"/>
      <c r="FK188" s="8"/>
      <c r="FL188" s="8"/>
      <c r="FM188" s="8"/>
      <c r="FN188" s="8"/>
      <c r="FO188" s="8"/>
      <c r="FP188" s="8"/>
      <c r="FQ188" s="8"/>
      <c r="FR188" s="8"/>
      <c r="FS188" s="8"/>
      <c r="FT188" s="8"/>
      <c r="FU188" s="8"/>
      <c r="FV188" s="8"/>
      <c r="FW188" s="8"/>
      <c r="FX188" s="8"/>
      <c r="FY188" s="8"/>
      <c r="FZ188" s="8"/>
      <c r="GA188" s="8"/>
      <c r="GB188" s="8"/>
      <c r="GC188" s="8"/>
      <c r="GD188" s="8"/>
      <c r="GE188" s="8"/>
      <c r="GF188" s="8"/>
      <c r="GG188" s="8"/>
      <c r="GH188" s="8"/>
      <c r="GI188" s="9"/>
      <c r="GJ188" s="8"/>
      <c r="GK188" s="8"/>
    </row>
    <row r="189" spans="1:193" s="2" customFormat="1" ht="17.850000000000001" customHeight="1">
      <c r="A189" s="13" t="s">
        <v>172</v>
      </c>
      <c r="B189" s="24">
        <v>823.6</v>
      </c>
      <c r="C189" s="24">
        <v>163.71644000000006</v>
      </c>
      <c r="D189" s="4">
        <f t="shared" si="111"/>
        <v>0.19878149587178248</v>
      </c>
      <c r="E189" s="10">
        <v>15</v>
      </c>
      <c r="F189" s="5">
        <f>F$41</f>
        <v>1</v>
      </c>
      <c r="G189" s="5">
        <v>10</v>
      </c>
      <c r="H189" s="5"/>
      <c r="I189" s="5"/>
      <c r="J189" s="4">
        <f>J$41</f>
        <v>1.1460503758406964</v>
      </c>
      <c r="K189" s="5">
        <v>10</v>
      </c>
      <c r="L189" s="5"/>
      <c r="M189" s="5"/>
      <c r="N189" s="4">
        <f>N$41</f>
        <v>1.0126251632564214</v>
      </c>
      <c r="O189" s="5">
        <v>15</v>
      </c>
      <c r="P189" s="5"/>
      <c r="Q189" s="5"/>
      <c r="R189" s="4">
        <f>R$41</f>
        <v>0.95535029045643149</v>
      </c>
      <c r="S189" s="5">
        <v>10</v>
      </c>
      <c r="T189" s="5"/>
      <c r="U189" s="5"/>
      <c r="V189" s="4">
        <f>V$41</f>
        <v>1.1753592857142856</v>
      </c>
      <c r="W189" s="5">
        <v>10</v>
      </c>
      <c r="X189" s="5" t="s">
        <v>400</v>
      </c>
      <c r="Y189" s="5" t="s">
        <v>400</v>
      </c>
      <c r="Z189" s="5" t="s">
        <v>400</v>
      </c>
      <c r="AA189" s="5"/>
      <c r="AB189" s="31">
        <f t="shared" si="118"/>
        <v>0.87055284867195992</v>
      </c>
      <c r="AC189" s="32">
        <v>1288</v>
      </c>
      <c r="AD189" s="24">
        <f t="shared" si="112"/>
        <v>1053.8181818181818</v>
      </c>
      <c r="AE189" s="24">
        <f t="shared" si="113"/>
        <v>917.4</v>
      </c>
      <c r="AF189" s="24">
        <f t="shared" si="114"/>
        <v>-136.41818181818178</v>
      </c>
      <c r="AG189" s="24">
        <v>15.6</v>
      </c>
      <c r="AH189" s="24">
        <v>32.9</v>
      </c>
      <c r="AI189" s="24">
        <v>155</v>
      </c>
      <c r="AJ189" s="24">
        <v>56</v>
      </c>
      <c r="AK189" s="24">
        <v>58.9</v>
      </c>
      <c r="AL189" s="24">
        <v>154.1</v>
      </c>
      <c r="AM189" s="24">
        <v>214.1</v>
      </c>
      <c r="AN189" s="24">
        <v>57.9</v>
      </c>
      <c r="AO189" s="24"/>
      <c r="AP189" s="24">
        <f t="shared" si="115"/>
        <v>172.9</v>
      </c>
      <c r="AQ189" s="46"/>
      <c r="AR189" s="24">
        <f t="shared" si="116"/>
        <v>172.9</v>
      </c>
      <c r="AS189" s="24"/>
      <c r="AT189" s="24">
        <f t="shared" si="117"/>
        <v>172.9</v>
      </c>
      <c r="AU189" s="24">
        <v>0</v>
      </c>
      <c r="AV189" s="24">
        <f t="shared" si="119"/>
        <v>172.9</v>
      </c>
      <c r="AW189" s="41"/>
      <c r="AX189" s="41"/>
      <c r="AY189" s="41"/>
      <c r="AZ189" s="1"/>
      <c r="BA189" s="1"/>
      <c r="BB189" s="1"/>
      <c r="BC189" s="1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9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9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9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8"/>
      <c r="FE189" s="8"/>
      <c r="FF189" s="8"/>
      <c r="FG189" s="9"/>
      <c r="FH189" s="8"/>
      <c r="FI189" s="8"/>
      <c r="FJ189" s="8"/>
      <c r="FK189" s="8"/>
      <c r="FL189" s="8"/>
      <c r="FM189" s="8"/>
      <c r="FN189" s="8"/>
      <c r="FO189" s="8"/>
      <c r="FP189" s="8"/>
      <c r="FQ189" s="8"/>
      <c r="FR189" s="8"/>
      <c r="FS189" s="8"/>
      <c r="FT189" s="8"/>
      <c r="FU189" s="8"/>
      <c r="FV189" s="8"/>
      <c r="FW189" s="8"/>
      <c r="FX189" s="8"/>
      <c r="FY189" s="8"/>
      <c r="FZ189" s="8"/>
      <c r="GA189" s="8"/>
      <c r="GB189" s="8"/>
      <c r="GC189" s="8"/>
      <c r="GD189" s="8"/>
      <c r="GE189" s="8"/>
      <c r="GF189" s="8"/>
      <c r="GG189" s="8"/>
      <c r="GH189" s="8"/>
      <c r="GI189" s="9"/>
      <c r="GJ189" s="8"/>
      <c r="GK189" s="8"/>
    </row>
    <row r="190" spans="1:193" s="2" customFormat="1" ht="17.100000000000001" customHeight="1">
      <c r="A190" s="13" t="s">
        <v>173</v>
      </c>
      <c r="B190" s="24">
        <v>2883.1</v>
      </c>
      <c r="C190" s="24">
        <v>1799.17338</v>
      </c>
      <c r="D190" s="4">
        <f t="shared" si="111"/>
        <v>0.62404126807949778</v>
      </c>
      <c r="E190" s="10">
        <v>15</v>
      </c>
      <c r="F190" s="5">
        <f t="shared" ref="F190:F201" si="120">F$41</f>
        <v>1</v>
      </c>
      <c r="G190" s="5">
        <v>10</v>
      </c>
      <c r="H190" s="5"/>
      <c r="I190" s="5"/>
      <c r="J190" s="4">
        <f t="shared" ref="J190:J201" si="121">J$41</f>
        <v>1.1460503758406964</v>
      </c>
      <c r="K190" s="5">
        <v>10</v>
      </c>
      <c r="L190" s="5"/>
      <c r="M190" s="5"/>
      <c r="N190" s="4">
        <f t="shared" ref="N190:N201" si="122">N$41</f>
        <v>1.0126251632564214</v>
      </c>
      <c r="O190" s="5">
        <v>15</v>
      </c>
      <c r="P190" s="5"/>
      <c r="Q190" s="5"/>
      <c r="R190" s="4">
        <f t="shared" ref="R190:R201" si="123">R$41</f>
        <v>0.95535029045643149</v>
      </c>
      <c r="S190" s="5">
        <v>10</v>
      </c>
      <c r="T190" s="5"/>
      <c r="U190" s="5"/>
      <c r="V190" s="4">
        <f t="shared" ref="V190:V201" si="124">V$41</f>
        <v>1.1753592857142856</v>
      </c>
      <c r="W190" s="5">
        <v>10</v>
      </c>
      <c r="X190" s="5" t="s">
        <v>400</v>
      </c>
      <c r="Y190" s="5" t="s">
        <v>400</v>
      </c>
      <c r="Z190" s="5" t="s">
        <v>400</v>
      </c>
      <c r="AA190" s="5"/>
      <c r="AB190" s="31">
        <f t="shared" si="118"/>
        <v>0.96167994271647017</v>
      </c>
      <c r="AC190" s="32">
        <v>1006</v>
      </c>
      <c r="AD190" s="24">
        <f t="shared" si="112"/>
        <v>823.09090909090912</v>
      </c>
      <c r="AE190" s="24">
        <f t="shared" si="113"/>
        <v>791.6</v>
      </c>
      <c r="AF190" s="24">
        <f t="shared" si="114"/>
        <v>-31.490909090909099</v>
      </c>
      <c r="AG190" s="24">
        <v>78.900000000000006</v>
      </c>
      <c r="AH190" s="24">
        <v>117.9</v>
      </c>
      <c r="AI190" s="24">
        <v>26.8</v>
      </c>
      <c r="AJ190" s="24">
        <v>55.4</v>
      </c>
      <c r="AK190" s="24">
        <v>107.9</v>
      </c>
      <c r="AL190" s="24">
        <v>150</v>
      </c>
      <c r="AM190" s="24">
        <v>81.599999999999994</v>
      </c>
      <c r="AN190" s="24">
        <v>100.3</v>
      </c>
      <c r="AO190" s="24">
        <v>21.1</v>
      </c>
      <c r="AP190" s="24">
        <f t="shared" si="115"/>
        <v>51.7</v>
      </c>
      <c r="AQ190" s="46"/>
      <c r="AR190" s="24">
        <f t="shared" si="116"/>
        <v>51.7</v>
      </c>
      <c r="AS190" s="24"/>
      <c r="AT190" s="24">
        <f t="shared" si="117"/>
        <v>51.7</v>
      </c>
      <c r="AU190" s="24">
        <v>0</v>
      </c>
      <c r="AV190" s="24">
        <f t="shared" si="119"/>
        <v>51.7</v>
      </c>
      <c r="AW190" s="41"/>
      <c r="AX190" s="41"/>
      <c r="AY190" s="41"/>
      <c r="AZ190" s="1"/>
      <c r="BA190" s="1"/>
      <c r="BB190" s="1"/>
      <c r="BC190" s="1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9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9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  <c r="ED190" s="8"/>
      <c r="EE190" s="9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8"/>
      <c r="EX190" s="8"/>
      <c r="EY190" s="8"/>
      <c r="EZ190" s="8"/>
      <c r="FA190" s="8"/>
      <c r="FB190" s="8"/>
      <c r="FC190" s="8"/>
      <c r="FD190" s="8"/>
      <c r="FE190" s="8"/>
      <c r="FF190" s="8"/>
      <c r="FG190" s="9"/>
      <c r="FH190" s="8"/>
      <c r="FI190" s="8"/>
      <c r="FJ190" s="8"/>
      <c r="FK190" s="8"/>
      <c r="FL190" s="8"/>
      <c r="FM190" s="8"/>
      <c r="FN190" s="8"/>
      <c r="FO190" s="8"/>
      <c r="FP190" s="8"/>
      <c r="FQ190" s="8"/>
      <c r="FR190" s="8"/>
      <c r="FS190" s="8"/>
      <c r="FT190" s="8"/>
      <c r="FU190" s="8"/>
      <c r="FV190" s="8"/>
      <c r="FW190" s="8"/>
      <c r="FX190" s="8"/>
      <c r="FY190" s="8"/>
      <c r="FZ190" s="8"/>
      <c r="GA190" s="8"/>
      <c r="GB190" s="8"/>
      <c r="GC190" s="8"/>
      <c r="GD190" s="8"/>
      <c r="GE190" s="8"/>
      <c r="GF190" s="8"/>
      <c r="GG190" s="8"/>
      <c r="GH190" s="8"/>
      <c r="GI190" s="9"/>
      <c r="GJ190" s="8"/>
      <c r="GK190" s="8"/>
    </row>
    <row r="191" spans="1:193" s="2" customFormat="1" ht="17.100000000000001" customHeight="1">
      <c r="A191" s="13" t="s">
        <v>174</v>
      </c>
      <c r="B191" s="24">
        <v>1571.4</v>
      </c>
      <c r="C191" s="24">
        <v>459.26008000000007</v>
      </c>
      <c r="D191" s="4">
        <f t="shared" si="111"/>
        <v>0.29226172839506176</v>
      </c>
      <c r="E191" s="10">
        <v>15</v>
      </c>
      <c r="F191" s="5">
        <f t="shared" si="120"/>
        <v>1</v>
      </c>
      <c r="G191" s="5">
        <v>10</v>
      </c>
      <c r="H191" s="5"/>
      <c r="I191" s="5"/>
      <c r="J191" s="4">
        <f t="shared" si="121"/>
        <v>1.1460503758406964</v>
      </c>
      <c r="K191" s="5">
        <v>10</v>
      </c>
      <c r="L191" s="5"/>
      <c r="M191" s="5"/>
      <c r="N191" s="4">
        <f t="shared" si="122"/>
        <v>1.0126251632564214</v>
      </c>
      <c r="O191" s="5">
        <v>15</v>
      </c>
      <c r="P191" s="5"/>
      <c r="Q191" s="5"/>
      <c r="R191" s="4">
        <f t="shared" si="123"/>
        <v>0.95535029045643149</v>
      </c>
      <c r="S191" s="5">
        <v>10</v>
      </c>
      <c r="T191" s="5"/>
      <c r="U191" s="5"/>
      <c r="V191" s="4">
        <f t="shared" si="124"/>
        <v>1.1753592857142856</v>
      </c>
      <c r="W191" s="5">
        <v>10</v>
      </c>
      <c r="X191" s="5" t="s">
        <v>400</v>
      </c>
      <c r="Y191" s="5" t="s">
        <v>400</v>
      </c>
      <c r="Z191" s="5" t="s">
        <v>400</v>
      </c>
      <c r="AA191" s="5"/>
      <c r="AB191" s="31">
        <f t="shared" si="118"/>
        <v>0.89058432706980539</v>
      </c>
      <c r="AC191" s="32">
        <v>1688</v>
      </c>
      <c r="AD191" s="24">
        <f t="shared" si="112"/>
        <v>1381.0909090909092</v>
      </c>
      <c r="AE191" s="24">
        <f t="shared" si="113"/>
        <v>1230</v>
      </c>
      <c r="AF191" s="24">
        <f t="shared" si="114"/>
        <v>-151.09090909090924</v>
      </c>
      <c r="AG191" s="24">
        <v>16</v>
      </c>
      <c r="AH191" s="24">
        <v>95.6</v>
      </c>
      <c r="AI191" s="24">
        <v>270</v>
      </c>
      <c r="AJ191" s="24">
        <v>118.2</v>
      </c>
      <c r="AK191" s="24">
        <v>75.900000000000006</v>
      </c>
      <c r="AL191" s="24">
        <v>176</v>
      </c>
      <c r="AM191" s="24">
        <v>198.1</v>
      </c>
      <c r="AN191" s="24">
        <v>103.6</v>
      </c>
      <c r="AO191" s="24"/>
      <c r="AP191" s="24">
        <f t="shared" si="115"/>
        <v>176.6</v>
      </c>
      <c r="AQ191" s="46"/>
      <c r="AR191" s="24">
        <f t="shared" si="116"/>
        <v>176.6</v>
      </c>
      <c r="AS191" s="24"/>
      <c r="AT191" s="24">
        <f t="shared" si="117"/>
        <v>176.6</v>
      </c>
      <c r="AU191" s="24">
        <v>0</v>
      </c>
      <c r="AV191" s="24">
        <f t="shared" si="119"/>
        <v>176.6</v>
      </c>
      <c r="AW191" s="41"/>
      <c r="AX191" s="41"/>
      <c r="BB191" s="41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9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9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8"/>
      <c r="ED191" s="8"/>
      <c r="EE191" s="9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EW191" s="8"/>
      <c r="EX191" s="8"/>
      <c r="EY191" s="8"/>
      <c r="EZ191" s="8"/>
      <c r="FA191" s="8"/>
      <c r="FB191" s="8"/>
      <c r="FC191" s="8"/>
      <c r="FD191" s="8"/>
      <c r="FE191" s="8"/>
      <c r="FF191" s="8"/>
      <c r="FG191" s="9"/>
      <c r="FH191" s="8"/>
      <c r="FI191" s="8"/>
      <c r="FJ191" s="8"/>
      <c r="FK191" s="8"/>
      <c r="FL191" s="8"/>
      <c r="FM191" s="8"/>
      <c r="FN191" s="8"/>
      <c r="FO191" s="8"/>
      <c r="FP191" s="8"/>
      <c r="FQ191" s="8"/>
      <c r="FR191" s="8"/>
      <c r="FS191" s="8"/>
      <c r="FT191" s="8"/>
      <c r="FU191" s="8"/>
      <c r="FV191" s="8"/>
      <c r="FW191" s="8"/>
      <c r="FX191" s="8"/>
      <c r="FY191" s="8"/>
      <c r="FZ191" s="8"/>
      <c r="GA191" s="8"/>
      <c r="GB191" s="8"/>
      <c r="GC191" s="8"/>
      <c r="GD191" s="8"/>
      <c r="GE191" s="8"/>
      <c r="GF191" s="8"/>
      <c r="GG191" s="8"/>
      <c r="GH191" s="8"/>
      <c r="GI191" s="9"/>
      <c r="GJ191" s="8"/>
      <c r="GK191" s="8"/>
    </row>
    <row r="192" spans="1:193" s="2" customFormat="1" ht="17.100000000000001" customHeight="1">
      <c r="A192" s="13" t="s">
        <v>175</v>
      </c>
      <c r="B192" s="24">
        <v>15268.5</v>
      </c>
      <c r="C192" s="24">
        <v>12392.5942</v>
      </c>
      <c r="D192" s="4">
        <f t="shared" si="111"/>
        <v>0.8116445099387628</v>
      </c>
      <c r="E192" s="10">
        <v>15</v>
      </c>
      <c r="F192" s="5">
        <f t="shared" si="120"/>
        <v>1</v>
      </c>
      <c r="G192" s="5">
        <v>10</v>
      </c>
      <c r="H192" s="5"/>
      <c r="I192" s="5"/>
      <c r="J192" s="4">
        <f t="shared" si="121"/>
        <v>1.1460503758406964</v>
      </c>
      <c r="K192" s="5">
        <v>10</v>
      </c>
      <c r="L192" s="5"/>
      <c r="M192" s="5"/>
      <c r="N192" s="4">
        <f t="shared" si="122"/>
        <v>1.0126251632564214</v>
      </c>
      <c r="O192" s="5">
        <v>15</v>
      </c>
      <c r="P192" s="5"/>
      <c r="Q192" s="5"/>
      <c r="R192" s="4">
        <f t="shared" si="123"/>
        <v>0.95535029045643149</v>
      </c>
      <c r="S192" s="5">
        <v>10</v>
      </c>
      <c r="T192" s="5"/>
      <c r="U192" s="5"/>
      <c r="V192" s="4">
        <f t="shared" si="124"/>
        <v>1.1753592857142856</v>
      </c>
      <c r="W192" s="5">
        <v>10</v>
      </c>
      <c r="X192" s="5" t="s">
        <v>400</v>
      </c>
      <c r="Y192" s="5" t="s">
        <v>400</v>
      </c>
      <c r="Z192" s="5" t="s">
        <v>400</v>
      </c>
      <c r="AA192" s="5"/>
      <c r="AB192" s="31">
        <f t="shared" si="118"/>
        <v>1.0018806374005984</v>
      </c>
      <c r="AC192" s="32">
        <v>881</v>
      </c>
      <c r="AD192" s="24">
        <f t="shared" si="112"/>
        <v>720.81818181818187</v>
      </c>
      <c r="AE192" s="24">
        <f t="shared" si="113"/>
        <v>722.2</v>
      </c>
      <c r="AF192" s="24">
        <f t="shared" si="114"/>
        <v>1.3818181818181756</v>
      </c>
      <c r="AG192" s="24">
        <v>97.1</v>
      </c>
      <c r="AH192" s="24">
        <v>79.599999999999994</v>
      </c>
      <c r="AI192" s="24">
        <v>68.599999999999994</v>
      </c>
      <c r="AJ192" s="24">
        <v>64.400000000000006</v>
      </c>
      <c r="AK192" s="24">
        <v>81.3</v>
      </c>
      <c r="AL192" s="24">
        <v>79.400000000000006</v>
      </c>
      <c r="AM192" s="24">
        <v>90.1</v>
      </c>
      <c r="AN192" s="24">
        <v>63.4</v>
      </c>
      <c r="AO192" s="24">
        <v>9.4</v>
      </c>
      <c r="AP192" s="24">
        <f t="shared" si="115"/>
        <v>88.9</v>
      </c>
      <c r="AQ192" s="46"/>
      <c r="AR192" s="24">
        <f t="shared" si="116"/>
        <v>88.9</v>
      </c>
      <c r="AS192" s="24"/>
      <c r="AT192" s="24">
        <f t="shared" si="117"/>
        <v>88.9</v>
      </c>
      <c r="AU192" s="24">
        <v>59.4</v>
      </c>
      <c r="AV192" s="24">
        <f t="shared" si="119"/>
        <v>29.5</v>
      </c>
      <c r="AW192" s="41"/>
      <c r="AX192" s="41"/>
      <c r="AY192" s="41"/>
      <c r="AZ192" s="1"/>
      <c r="BA192" s="1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9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9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9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8"/>
      <c r="FB192" s="8"/>
      <c r="FC192" s="8"/>
      <c r="FD192" s="8"/>
      <c r="FE192" s="8"/>
      <c r="FF192" s="8"/>
      <c r="FG192" s="9"/>
      <c r="FH192" s="8"/>
      <c r="FI192" s="8"/>
      <c r="FJ192" s="8"/>
      <c r="FK192" s="8"/>
      <c r="FL192" s="8"/>
      <c r="FM192" s="8"/>
      <c r="FN192" s="8"/>
      <c r="FO192" s="8"/>
      <c r="FP192" s="8"/>
      <c r="FQ192" s="8"/>
      <c r="FR192" s="8"/>
      <c r="FS192" s="8"/>
      <c r="FT192" s="8"/>
      <c r="FU192" s="8"/>
      <c r="FV192" s="8"/>
      <c r="FW192" s="8"/>
      <c r="FX192" s="8"/>
      <c r="FY192" s="8"/>
      <c r="FZ192" s="8"/>
      <c r="GA192" s="8"/>
      <c r="GB192" s="8"/>
      <c r="GC192" s="8"/>
      <c r="GD192" s="8"/>
      <c r="GE192" s="8"/>
      <c r="GF192" s="8"/>
      <c r="GG192" s="8"/>
      <c r="GH192" s="8"/>
      <c r="GI192" s="9"/>
      <c r="GJ192" s="8"/>
      <c r="GK192" s="8"/>
    </row>
    <row r="193" spans="1:193" s="2" customFormat="1" ht="17.100000000000001" customHeight="1">
      <c r="A193" s="13" t="s">
        <v>176</v>
      </c>
      <c r="B193" s="24">
        <v>2060.1</v>
      </c>
      <c r="C193" s="24">
        <v>1144.2125000000001</v>
      </c>
      <c r="D193" s="4">
        <f t="shared" si="111"/>
        <v>0.55541599922333873</v>
      </c>
      <c r="E193" s="10">
        <v>15</v>
      </c>
      <c r="F193" s="5">
        <f t="shared" si="120"/>
        <v>1</v>
      </c>
      <c r="G193" s="5">
        <v>10</v>
      </c>
      <c r="H193" s="5"/>
      <c r="I193" s="5"/>
      <c r="J193" s="4">
        <f t="shared" si="121"/>
        <v>1.1460503758406964</v>
      </c>
      <c r="K193" s="5">
        <v>10</v>
      </c>
      <c r="L193" s="5"/>
      <c r="M193" s="5"/>
      <c r="N193" s="4">
        <f t="shared" si="122"/>
        <v>1.0126251632564214</v>
      </c>
      <c r="O193" s="5">
        <v>15</v>
      </c>
      <c r="P193" s="5"/>
      <c r="Q193" s="5"/>
      <c r="R193" s="4">
        <f t="shared" si="123"/>
        <v>0.95535029045643149</v>
      </c>
      <c r="S193" s="5">
        <v>10</v>
      </c>
      <c r="T193" s="5"/>
      <c r="U193" s="5"/>
      <c r="V193" s="4">
        <f t="shared" si="124"/>
        <v>1.1753592857142856</v>
      </c>
      <c r="W193" s="5">
        <v>10</v>
      </c>
      <c r="X193" s="5" t="s">
        <v>400</v>
      </c>
      <c r="Y193" s="5" t="s">
        <v>400</v>
      </c>
      <c r="Z193" s="5" t="s">
        <v>400</v>
      </c>
      <c r="AA193" s="5"/>
      <c r="AB193" s="31">
        <f t="shared" si="118"/>
        <v>0.9469745279615791</v>
      </c>
      <c r="AC193" s="32">
        <v>1054</v>
      </c>
      <c r="AD193" s="24">
        <f t="shared" si="112"/>
        <v>862.36363636363626</v>
      </c>
      <c r="AE193" s="24">
        <f t="shared" si="113"/>
        <v>816.6</v>
      </c>
      <c r="AF193" s="24">
        <f t="shared" si="114"/>
        <v>-45.763636363636238</v>
      </c>
      <c r="AG193" s="24">
        <v>48.5</v>
      </c>
      <c r="AH193" s="24">
        <v>73</v>
      </c>
      <c r="AI193" s="24">
        <v>68.2</v>
      </c>
      <c r="AJ193" s="24">
        <v>79</v>
      </c>
      <c r="AK193" s="24">
        <v>75.099999999999994</v>
      </c>
      <c r="AL193" s="24">
        <v>89.6</v>
      </c>
      <c r="AM193" s="24">
        <v>206.3</v>
      </c>
      <c r="AN193" s="24">
        <v>75.8</v>
      </c>
      <c r="AO193" s="24">
        <v>11.9</v>
      </c>
      <c r="AP193" s="24">
        <f t="shared" si="115"/>
        <v>89.2</v>
      </c>
      <c r="AQ193" s="46"/>
      <c r="AR193" s="24">
        <f t="shared" si="116"/>
        <v>89.2</v>
      </c>
      <c r="AS193" s="24"/>
      <c r="AT193" s="24">
        <f t="shared" si="117"/>
        <v>89.2</v>
      </c>
      <c r="AU193" s="24">
        <v>6.6</v>
      </c>
      <c r="AV193" s="24">
        <f t="shared" si="119"/>
        <v>82.6</v>
      </c>
      <c r="AW193" s="41"/>
      <c r="AX193" s="41"/>
      <c r="AY193" s="41"/>
      <c r="BB193" s="1"/>
      <c r="BC193" s="1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9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9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8"/>
      <c r="EC193" s="8"/>
      <c r="ED193" s="8"/>
      <c r="EE193" s="9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  <c r="EV193" s="8"/>
      <c r="EW193" s="8"/>
      <c r="EX193" s="8"/>
      <c r="EY193" s="8"/>
      <c r="EZ193" s="8"/>
      <c r="FA193" s="8"/>
      <c r="FB193" s="8"/>
      <c r="FC193" s="8"/>
      <c r="FD193" s="8"/>
      <c r="FE193" s="8"/>
      <c r="FF193" s="8"/>
      <c r="FG193" s="9"/>
      <c r="FH193" s="8"/>
      <c r="FI193" s="8"/>
      <c r="FJ193" s="8"/>
      <c r="FK193" s="8"/>
      <c r="FL193" s="8"/>
      <c r="FM193" s="8"/>
      <c r="FN193" s="8"/>
      <c r="FO193" s="8"/>
      <c r="FP193" s="8"/>
      <c r="FQ193" s="8"/>
      <c r="FR193" s="8"/>
      <c r="FS193" s="8"/>
      <c r="FT193" s="8"/>
      <c r="FU193" s="8"/>
      <c r="FV193" s="8"/>
      <c r="FW193" s="8"/>
      <c r="FX193" s="8"/>
      <c r="FY193" s="8"/>
      <c r="FZ193" s="8"/>
      <c r="GA193" s="8"/>
      <c r="GB193" s="8"/>
      <c r="GC193" s="8"/>
      <c r="GD193" s="8"/>
      <c r="GE193" s="8"/>
      <c r="GF193" s="8"/>
      <c r="GG193" s="8"/>
      <c r="GH193" s="8"/>
      <c r="GI193" s="9"/>
      <c r="GJ193" s="8"/>
      <c r="GK193" s="8"/>
    </row>
    <row r="194" spans="1:193" s="2" customFormat="1" ht="17.100000000000001" customHeight="1">
      <c r="A194" s="13" t="s">
        <v>177</v>
      </c>
      <c r="B194" s="24">
        <v>2585.8000000000002</v>
      </c>
      <c r="C194" s="24">
        <v>1482.7970299999997</v>
      </c>
      <c r="D194" s="4">
        <f t="shared" si="111"/>
        <v>0.57343840590919626</v>
      </c>
      <c r="E194" s="10">
        <v>15</v>
      </c>
      <c r="F194" s="5">
        <f t="shared" si="120"/>
        <v>1</v>
      </c>
      <c r="G194" s="5">
        <v>10</v>
      </c>
      <c r="H194" s="5"/>
      <c r="I194" s="5"/>
      <c r="J194" s="4">
        <f t="shared" si="121"/>
        <v>1.1460503758406964</v>
      </c>
      <c r="K194" s="5">
        <v>10</v>
      </c>
      <c r="L194" s="5"/>
      <c r="M194" s="5"/>
      <c r="N194" s="4">
        <f t="shared" si="122"/>
        <v>1.0126251632564214</v>
      </c>
      <c r="O194" s="5">
        <v>15</v>
      </c>
      <c r="P194" s="5"/>
      <c r="Q194" s="5"/>
      <c r="R194" s="4">
        <f t="shared" si="123"/>
        <v>0.95535029045643149</v>
      </c>
      <c r="S194" s="5">
        <v>10</v>
      </c>
      <c r="T194" s="5"/>
      <c r="U194" s="5"/>
      <c r="V194" s="4">
        <f t="shared" si="124"/>
        <v>1.1753592857142856</v>
      </c>
      <c r="W194" s="5">
        <v>10</v>
      </c>
      <c r="X194" s="5" t="s">
        <v>400</v>
      </c>
      <c r="Y194" s="5" t="s">
        <v>400</v>
      </c>
      <c r="Z194" s="5" t="s">
        <v>400</v>
      </c>
      <c r="AA194" s="5"/>
      <c r="AB194" s="31">
        <f t="shared" si="118"/>
        <v>0.95083647225140577</v>
      </c>
      <c r="AC194" s="32">
        <v>1280</v>
      </c>
      <c r="AD194" s="24">
        <f t="shared" si="112"/>
        <v>1047.2727272727273</v>
      </c>
      <c r="AE194" s="24">
        <f t="shared" si="113"/>
        <v>995.8</v>
      </c>
      <c r="AF194" s="24">
        <f t="shared" si="114"/>
        <v>-51.472727272727298</v>
      </c>
      <c r="AG194" s="24">
        <v>47.4</v>
      </c>
      <c r="AH194" s="24">
        <v>141.30000000000001</v>
      </c>
      <c r="AI194" s="24">
        <v>61.6</v>
      </c>
      <c r="AJ194" s="24">
        <v>115.4</v>
      </c>
      <c r="AK194" s="24">
        <v>130.4</v>
      </c>
      <c r="AL194" s="24">
        <v>113.4</v>
      </c>
      <c r="AM194" s="24">
        <v>140.9</v>
      </c>
      <c r="AN194" s="24">
        <v>120.6</v>
      </c>
      <c r="AO194" s="24"/>
      <c r="AP194" s="24">
        <f t="shared" si="115"/>
        <v>124.8</v>
      </c>
      <c r="AQ194" s="46"/>
      <c r="AR194" s="24">
        <f t="shared" si="116"/>
        <v>124.8</v>
      </c>
      <c r="AS194" s="24"/>
      <c r="AT194" s="24">
        <f t="shared" si="117"/>
        <v>124.8</v>
      </c>
      <c r="AU194" s="24">
        <v>28.5</v>
      </c>
      <c r="AV194" s="24">
        <f t="shared" si="119"/>
        <v>96.3</v>
      </c>
      <c r="AW194" s="41"/>
      <c r="AX194" s="41"/>
      <c r="BB194" s="1"/>
      <c r="BC194" s="1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9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9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  <c r="ED194" s="8"/>
      <c r="EE194" s="9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8"/>
      <c r="EX194" s="8"/>
      <c r="EY194" s="8"/>
      <c r="EZ194" s="8"/>
      <c r="FA194" s="8"/>
      <c r="FB194" s="8"/>
      <c r="FC194" s="8"/>
      <c r="FD194" s="8"/>
      <c r="FE194" s="8"/>
      <c r="FF194" s="8"/>
      <c r="FG194" s="9"/>
      <c r="FH194" s="8"/>
      <c r="FI194" s="8"/>
      <c r="FJ194" s="8"/>
      <c r="FK194" s="8"/>
      <c r="FL194" s="8"/>
      <c r="FM194" s="8"/>
      <c r="FN194" s="8"/>
      <c r="FO194" s="8"/>
      <c r="FP194" s="8"/>
      <c r="FQ194" s="8"/>
      <c r="FR194" s="8"/>
      <c r="FS194" s="8"/>
      <c r="FT194" s="8"/>
      <c r="FU194" s="8"/>
      <c r="FV194" s="8"/>
      <c r="FW194" s="8"/>
      <c r="FX194" s="8"/>
      <c r="FY194" s="8"/>
      <c r="FZ194" s="8"/>
      <c r="GA194" s="8"/>
      <c r="GB194" s="8"/>
      <c r="GC194" s="8"/>
      <c r="GD194" s="8"/>
      <c r="GE194" s="8"/>
      <c r="GF194" s="8"/>
      <c r="GG194" s="8"/>
      <c r="GH194" s="8"/>
      <c r="GI194" s="9"/>
      <c r="GJ194" s="8"/>
      <c r="GK194" s="8"/>
    </row>
    <row r="195" spans="1:193" s="2" customFormat="1" ht="17.100000000000001" customHeight="1">
      <c r="A195" s="13" t="s">
        <v>178</v>
      </c>
      <c r="B195" s="24">
        <v>3014.5</v>
      </c>
      <c r="C195" s="24">
        <v>1218.0236600000001</v>
      </c>
      <c r="D195" s="4">
        <f t="shared" si="111"/>
        <v>0.40405495438712891</v>
      </c>
      <c r="E195" s="10">
        <v>15</v>
      </c>
      <c r="F195" s="5">
        <f t="shared" si="120"/>
        <v>1</v>
      </c>
      <c r="G195" s="5">
        <v>10</v>
      </c>
      <c r="H195" s="5"/>
      <c r="I195" s="5"/>
      <c r="J195" s="4">
        <f t="shared" si="121"/>
        <v>1.1460503758406964</v>
      </c>
      <c r="K195" s="5">
        <v>10</v>
      </c>
      <c r="L195" s="5"/>
      <c r="M195" s="5"/>
      <c r="N195" s="4">
        <f t="shared" si="122"/>
        <v>1.0126251632564214</v>
      </c>
      <c r="O195" s="5">
        <v>15</v>
      </c>
      <c r="P195" s="5"/>
      <c r="Q195" s="5"/>
      <c r="R195" s="4">
        <f t="shared" si="123"/>
        <v>0.95535029045643149</v>
      </c>
      <c r="S195" s="5">
        <v>10</v>
      </c>
      <c r="T195" s="5"/>
      <c r="U195" s="5"/>
      <c r="V195" s="4">
        <f t="shared" si="124"/>
        <v>1.1753592857142856</v>
      </c>
      <c r="W195" s="5">
        <v>10</v>
      </c>
      <c r="X195" s="5" t="s">
        <v>400</v>
      </c>
      <c r="Y195" s="5" t="s">
        <v>400</v>
      </c>
      <c r="Z195" s="5" t="s">
        <v>400</v>
      </c>
      <c r="AA195" s="5"/>
      <c r="AB195" s="31">
        <f t="shared" si="118"/>
        <v>0.91454001835381982</v>
      </c>
      <c r="AC195" s="32">
        <v>1378</v>
      </c>
      <c r="AD195" s="24">
        <f t="shared" si="112"/>
        <v>1127.4545454545455</v>
      </c>
      <c r="AE195" s="24">
        <f t="shared" si="113"/>
        <v>1031.0999999999999</v>
      </c>
      <c r="AF195" s="24">
        <f t="shared" si="114"/>
        <v>-96.354545454545587</v>
      </c>
      <c r="AG195" s="24">
        <v>120.3</v>
      </c>
      <c r="AH195" s="24">
        <v>157.5</v>
      </c>
      <c r="AI195" s="24">
        <v>25.3</v>
      </c>
      <c r="AJ195" s="24">
        <v>65.5</v>
      </c>
      <c r="AK195" s="24">
        <v>134.80000000000001</v>
      </c>
      <c r="AL195" s="24">
        <v>118.9</v>
      </c>
      <c r="AM195" s="24">
        <v>138.19999999999999</v>
      </c>
      <c r="AN195" s="24">
        <v>83.8</v>
      </c>
      <c r="AO195" s="24">
        <v>44.4</v>
      </c>
      <c r="AP195" s="24">
        <f t="shared" si="115"/>
        <v>142.4</v>
      </c>
      <c r="AQ195" s="46"/>
      <c r="AR195" s="24">
        <f t="shared" si="116"/>
        <v>142.4</v>
      </c>
      <c r="AS195" s="24"/>
      <c r="AT195" s="24">
        <f t="shared" si="117"/>
        <v>142.4</v>
      </c>
      <c r="AU195" s="24">
        <v>0</v>
      </c>
      <c r="AV195" s="24">
        <f t="shared" si="119"/>
        <v>142.4</v>
      </c>
      <c r="AW195" s="41"/>
      <c r="AX195" s="41"/>
      <c r="AY195" s="41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9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9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  <c r="ED195" s="8"/>
      <c r="EE195" s="9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  <c r="EV195" s="8"/>
      <c r="EW195" s="8"/>
      <c r="EX195" s="8"/>
      <c r="EY195" s="8"/>
      <c r="EZ195" s="8"/>
      <c r="FA195" s="8"/>
      <c r="FB195" s="8"/>
      <c r="FC195" s="8"/>
      <c r="FD195" s="8"/>
      <c r="FE195" s="8"/>
      <c r="FF195" s="8"/>
      <c r="FG195" s="9"/>
      <c r="FH195" s="8"/>
      <c r="FI195" s="8"/>
      <c r="FJ195" s="8"/>
      <c r="FK195" s="8"/>
      <c r="FL195" s="8"/>
      <c r="FM195" s="8"/>
      <c r="FN195" s="8"/>
      <c r="FO195" s="8"/>
      <c r="FP195" s="8"/>
      <c r="FQ195" s="8"/>
      <c r="FR195" s="8"/>
      <c r="FS195" s="8"/>
      <c r="FT195" s="8"/>
      <c r="FU195" s="8"/>
      <c r="FV195" s="8"/>
      <c r="FW195" s="8"/>
      <c r="FX195" s="8"/>
      <c r="FY195" s="8"/>
      <c r="FZ195" s="8"/>
      <c r="GA195" s="8"/>
      <c r="GB195" s="8"/>
      <c r="GC195" s="8"/>
      <c r="GD195" s="8"/>
      <c r="GE195" s="8"/>
      <c r="GF195" s="8"/>
      <c r="GG195" s="8"/>
      <c r="GH195" s="8"/>
      <c r="GI195" s="9"/>
      <c r="GJ195" s="8"/>
      <c r="GK195" s="8"/>
    </row>
    <row r="196" spans="1:193" s="2" customFormat="1" ht="17.100000000000001" customHeight="1">
      <c r="A196" s="13" t="s">
        <v>179</v>
      </c>
      <c r="B196" s="24">
        <v>3790.9</v>
      </c>
      <c r="C196" s="24">
        <v>2725.4982599999998</v>
      </c>
      <c r="D196" s="4">
        <f t="shared" si="111"/>
        <v>0.71895809965971136</v>
      </c>
      <c r="E196" s="10">
        <v>15</v>
      </c>
      <c r="F196" s="5">
        <f t="shared" si="120"/>
        <v>1</v>
      </c>
      <c r="G196" s="5">
        <v>10</v>
      </c>
      <c r="H196" s="5"/>
      <c r="I196" s="5"/>
      <c r="J196" s="4">
        <f t="shared" si="121"/>
        <v>1.1460503758406964</v>
      </c>
      <c r="K196" s="5">
        <v>10</v>
      </c>
      <c r="L196" s="5"/>
      <c r="M196" s="5"/>
      <c r="N196" s="4">
        <f t="shared" si="122"/>
        <v>1.0126251632564214</v>
      </c>
      <c r="O196" s="5">
        <v>15</v>
      </c>
      <c r="P196" s="5"/>
      <c r="Q196" s="5"/>
      <c r="R196" s="4">
        <f t="shared" si="123"/>
        <v>0.95535029045643149</v>
      </c>
      <c r="S196" s="5">
        <v>10</v>
      </c>
      <c r="T196" s="5"/>
      <c r="U196" s="5"/>
      <c r="V196" s="4">
        <f t="shared" si="124"/>
        <v>1.1753592857142856</v>
      </c>
      <c r="W196" s="5">
        <v>10</v>
      </c>
      <c r="X196" s="5" t="s">
        <v>400</v>
      </c>
      <c r="Y196" s="5" t="s">
        <v>400</v>
      </c>
      <c r="Z196" s="5" t="s">
        <v>400</v>
      </c>
      <c r="AA196" s="5"/>
      <c r="AB196" s="31">
        <f t="shared" si="118"/>
        <v>0.98201926376937321</v>
      </c>
      <c r="AC196" s="32">
        <v>994</v>
      </c>
      <c r="AD196" s="24">
        <f t="shared" si="112"/>
        <v>813.27272727272725</v>
      </c>
      <c r="AE196" s="24">
        <f t="shared" si="113"/>
        <v>798.6</v>
      </c>
      <c r="AF196" s="24">
        <f t="shared" si="114"/>
        <v>-14.672727272727229</v>
      </c>
      <c r="AG196" s="24">
        <v>56.9</v>
      </c>
      <c r="AH196" s="24">
        <v>75.5</v>
      </c>
      <c r="AI196" s="24">
        <v>72</v>
      </c>
      <c r="AJ196" s="24">
        <v>64.3</v>
      </c>
      <c r="AK196" s="24">
        <v>85.8</v>
      </c>
      <c r="AL196" s="24">
        <v>32.700000000000003</v>
      </c>
      <c r="AM196" s="24">
        <v>210.9</v>
      </c>
      <c r="AN196" s="24">
        <v>36.1</v>
      </c>
      <c r="AO196" s="24"/>
      <c r="AP196" s="24">
        <f t="shared" si="115"/>
        <v>164.4</v>
      </c>
      <c r="AQ196" s="46"/>
      <c r="AR196" s="24">
        <f t="shared" si="116"/>
        <v>164.4</v>
      </c>
      <c r="AS196" s="24"/>
      <c r="AT196" s="24">
        <f t="shared" si="117"/>
        <v>164.4</v>
      </c>
      <c r="AU196" s="24">
        <v>115.1</v>
      </c>
      <c r="AV196" s="24">
        <f t="shared" si="119"/>
        <v>49.3</v>
      </c>
      <c r="AW196" s="41"/>
      <c r="AX196" s="41"/>
      <c r="AY196" s="41"/>
      <c r="AZ196" s="1"/>
      <c r="BA196" s="1"/>
      <c r="BB196" s="1"/>
      <c r="BC196" s="1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9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9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8"/>
      <c r="EE196" s="9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8"/>
      <c r="EX196" s="8"/>
      <c r="EY196" s="8"/>
      <c r="EZ196" s="8"/>
      <c r="FA196" s="8"/>
      <c r="FB196" s="8"/>
      <c r="FC196" s="8"/>
      <c r="FD196" s="8"/>
      <c r="FE196" s="8"/>
      <c r="FF196" s="8"/>
      <c r="FG196" s="9"/>
      <c r="FH196" s="8"/>
      <c r="FI196" s="8"/>
      <c r="FJ196" s="8"/>
      <c r="FK196" s="8"/>
      <c r="FL196" s="8"/>
      <c r="FM196" s="8"/>
      <c r="FN196" s="8"/>
      <c r="FO196" s="8"/>
      <c r="FP196" s="8"/>
      <c r="FQ196" s="8"/>
      <c r="FR196" s="8"/>
      <c r="FS196" s="8"/>
      <c r="FT196" s="8"/>
      <c r="FU196" s="8"/>
      <c r="FV196" s="8"/>
      <c r="FW196" s="8"/>
      <c r="FX196" s="8"/>
      <c r="FY196" s="8"/>
      <c r="FZ196" s="8"/>
      <c r="GA196" s="8"/>
      <c r="GB196" s="8"/>
      <c r="GC196" s="8"/>
      <c r="GD196" s="8"/>
      <c r="GE196" s="8"/>
      <c r="GF196" s="8"/>
      <c r="GG196" s="8"/>
      <c r="GH196" s="8"/>
      <c r="GI196" s="9"/>
      <c r="GJ196" s="8"/>
      <c r="GK196" s="8"/>
    </row>
    <row r="197" spans="1:193" s="2" customFormat="1" ht="17.100000000000001" customHeight="1">
      <c r="A197" s="13" t="s">
        <v>180</v>
      </c>
      <c r="B197" s="24">
        <v>3373.8</v>
      </c>
      <c r="C197" s="24">
        <v>929.50549999999998</v>
      </c>
      <c r="D197" s="4">
        <f t="shared" si="111"/>
        <v>0.27550699507973203</v>
      </c>
      <c r="E197" s="10">
        <v>15</v>
      </c>
      <c r="F197" s="5">
        <f t="shared" si="120"/>
        <v>1</v>
      </c>
      <c r="G197" s="5">
        <v>10</v>
      </c>
      <c r="H197" s="5"/>
      <c r="I197" s="5"/>
      <c r="J197" s="4">
        <f t="shared" si="121"/>
        <v>1.1460503758406964</v>
      </c>
      <c r="K197" s="5">
        <v>10</v>
      </c>
      <c r="L197" s="5"/>
      <c r="M197" s="5"/>
      <c r="N197" s="4">
        <f t="shared" si="122"/>
        <v>1.0126251632564214</v>
      </c>
      <c r="O197" s="5">
        <v>15</v>
      </c>
      <c r="P197" s="5"/>
      <c r="Q197" s="5"/>
      <c r="R197" s="4">
        <f t="shared" si="123"/>
        <v>0.95535029045643149</v>
      </c>
      <c r="S197" s="5">
        <v>10</v>
      </c>
      <c r="T197" s="5"/>
      <c r="U197" s="5"/>
      <c r="V197" s="4">
        <f t="shared" si="124"/>
        <v>1.1753592857142856</v>
      </c>
      <c r="W197" s="5">
        <v>10</v>
      </c>
      <c r="X197" s="5" t="s">
        <v>400</v>
      </c>
      <c r="Y197" s="5" t="s">
        <v>400</v>
      </c>
      <c r="Z197" s="5" t="s">
        <v>400</v>
      </c>
      <c r="AA197" s="5"/>
      <c r="AB197" s="31">
        <f t="shared" si="118"/>
        <v>0.88699402707366337</v>
      </c>
      <c r="AC197" s="32">
        <v>1624</v>
      </c>
      <c r="AD197" s="24">
        <f t="shared" si="112"/>
        <v>1328.7272727272725</v>
      </c>
      <c r="AE197" s="24">
        <f t="shared" si="113"/>
        <v>1178.5999999999999</v>
      </c>
      <c r="AF197" s="24">
        <f t="shared" si="114"/>
        <v>-150.12727272727261</v>
      </c>
      <c r="AG197" s="24">
        <v>185.4</v>
      </c>
      <c r="AH197" s="24">
        <v>35.799999999999997</v>
      </c>
      <c r="AI197" s="24">
        <v>91.9</v>
      </c>
      <c r="AJ197" s="24">
        <v>100.7</v>
      </c>
      <c r="AK197" s="24">
        <v>83.9</v>
      </c>
      <c r="AL197" s="24">
        <v>173</v>
      </c>
      <c r="AM197" s="24">
        <v>271.10000000000002</v>
      </c>
      <c r="AN197" s="24">
        <v>60.7</v>
      </c>
      <c r="AO197" s="24"/>
      <c r="AP197" s="24">
        <f t="shared" si="115"/>
        <v>176.1</v>
      </c>
      <c r="AQ197" s="46"/>
      <c r="AR197" s="24">
        <f t="shared" si="116"/>
        <v>176.1</v>
      </c>
      <c r="AS197" s="24"/>
      <c r="AT197" s="24">
        <f t="shared" si="117"/>
        <v>176.1</v>
      </c>
      <c r="AU197" s="24">
        <v>0</v>
      </c>
      <c r="AV197" s="24">
        <f t="shared" si="119"/>
        <v>176.1</v>
      </c>
      <c r="AW197" s="41"/>
      <c r="AX197" s="41"/>
      <c r="AY197" s="41"/>
      <c r="AZ197" s="1"/>
      <c r="BA197" s="1"/>
      <c r="BB197" s="1"/>
      <c r="BC197" s="1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9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9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8"/>
      <c r="EE197" s="9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/>
      <c r="EW197" s="8"/>
      <c r="EX197" s="8"/>
      <c r="EY197" s="8"/>
      <c r="EZ197" s="8"/>
      <c r="FA197" s="8"/>
      <c r="FB197" s="8"/>
      <c r="FC197" s="8"/>
      <c r="FD197" s="8"/>
      <c r="FE197" s="8"/>
      <c r="FF197" s="8"/>
      <c r="FG197" s="9"/>
      <c r="FH197" s="8"/>
      <c r="FI197" s="8"/>
      <c r="FJ197" s="8"/>
      <c r="FK197" s="8"/>
      <c r="FL197" s="8"/>
      <c r="FM197" s="8"/>
      <c r="FN197" s="8"/>
      <c r="FO197" s="8"/>
      <c r="FP197" s="8"/>
      <c r="FQ197" s="8"/>
      <c r="FR197" s="8"/>
      <c r="FS197" s="8"/>
      <c r="FT197" s="8"/>
      <c r="FU197" s="8"/>
      <c r="FV197" s="8"/>
      <c r="FW197" s="8"/>
      <c r="FX197" s="8"/>
      <c r="FY197" s="8"/>
      <c r="FZ197" s="8"/>
      <c r="GA197" s="8"/>
      <c r="GB197" s="8"/>
      <c r="GC197" s="8"/>
      <c r="GD197" s="8"/>
      <c r="GE197" s="8"/>
      <c r="GF197" s="8"/>
      <c r="GG197" s="8"/>
      <c r="GH197" s="8"/>
      <c r="GI197" s="9"/>
      <c r="GJ197" s="8"/>
      <c r="GK197" s="8"/>
    </row>
    <row r="198" spans="1:193" s="2" customFormat="1" ht="17.100000000000001" customHeight="1">
      <c r="A198" s="13" t="s">
        <v>181</v>
      </c>
      <c r="B198" s="24">
        <v>1356.9</v>
      </c>
      <c r="C198" s="24">
        <v>743.8993099999999</v>
      </c>
      <c r="D198" s="4">
        <f t="shared" si="111"/>
        <v>0.54823443879431044</v>
      </c>
      <c r="E198" s="10">
        <v>15</v>
      </c>
      <c r="F198" s="5">
        <f t="shared" si="120"/>
        <v>1</v>
      </c>
      <c r="G198" s="5">
        <v>10</v>
      </c>
      <c r="H198" s="5"/>
      <c r="I198" s="5"/>
      <c r="J198" s="4">
        <f t="shared" si="121"/>
        <v>1.1460503758406964</v>
      </c>
      <c r="K198" s="5">
        <v>10</v>
      </c>
      <c r="L198" s="5"/>
      <c r="M198" s="5"/>
      <c r="N198" s="4">
        <f t="shared" si="122"/>
        <v>1.0126251632564214</v>
      </c>
      <c r="O198" s="5">
        <v>15</v>
      </c>
      <c r="P198" s="5"/>
      <c r="Q198" s="5"/>
      <c r="R198" s="4">
        <f t="shared" si="123"/>
        <v>0.95535029045643149</v>
      </c>
      <c r="S198" s="5">
        <v>10</v>
      </c>
      <c r="T198" s="5"/>
      <c r="U198" s="5"/>
      <c r="V198" s="4">
        <f t="shared" si="124"/>
        <v>1.1753592857142856</v>
      </c>
      <c r="W198" s="5">
        <v>10</v>
      </c>
      <c r="X198" s="5" t="s">
        <v>400</v>
      </c>
      <c r="Y198" s="5" t="s">
        <v>400</v>
      </c>
      <c r="Z198" s="5" t="s">
        <v>400</v>
      </c>
      <c r="AA198" s="5"/>
      <c r="AB198" s="31">
        <f t="shared" si="118"/>
        <v>0.94543562215535892</v>
      </c>
      <c r="AC198" s="32">
        <v>1343</v>
      </c>
      <c r="AD198" s="24">
        <f t="shared" si="112"/>
        <v>1098.8181818181818</v>
      </c>
      <c r="AE198" s="24">
        <f t="shared" si="113"/>
        <v>1038.9000000000001</v>
      </c>
      <c r="AF198" s="24">
        <f t="shared" si="114"/>
        <v>-59.918181818181665</v>
      </c>
      <c r="AG198" s="24">
        <v>87.6</v>
      </c>
      <c r="AH198" s="24">
        <v>89.7</v>
      </c>
      <c r="AI198" s="24">
        <v>82.9</v>
      </c>
      <c r="AJ198" s="24">
        <v>126.9</v>
      </c>
      <c r="AK198" s="24">
        <v>91</v>
      </c>
      <c r="AL198" s="24">
        <v>164.2</v>
      </c>
      <c r="AM198" s="24">
        <v>177.2</v>
      </c>
      <c r="AN198" s="24">
        <v>64.400000000000006</v>
      </c>
      <c r="AO198" s="24">
        <v>15.9</v>
      </c>
      <c r="AP198" s="24">
        <f t="shared" si="115"/>
        <v>139.1</v>
      </c>
      <c r="AQ198" s="46"/>
      <c r="AR198" s="24">
        <f t="shared" si="116"/>
        <v>139.1</v>
      </c>
      <c r="AS198" s="24"/>
      <c r="AT198" s="24">
        <f t="shared" si="117"/>
        <v>139.1</v>
      </c>
      <c r="AU198" s="24">
        <v>32.1</v>
      </c>
      <c r="AV198" s="24">
        <f t="shared" si="119"/>
        <v>107</v>
      </c>
      <c r="AW198" s="41"/>
      <c r="AX198" s="41"/>
      <c r="AY198" s="41"/>
      <c r="AZ198" s="1"/>
      <c r="BA198" s="1"/>
      <c r="BB198" s="1"/>
      <c r="BC198" s="1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9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9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9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8"/>
      <c r="FD198" s="8"/>
      <c r="FE198" s="8"/>
      <c r="FF198" s="8"/>
      <c r="FG198" s="9"/>
      <c r="FH198" s="8"/>
      <c r="FI198" s="8"/>
      <c r="FJ198" s="8"/>
      <c r="FK198" s="8"/>
      <c r="FL198" s="8"/>
      <c r="FM198" s="8"/>
      <c r="FN198" s="8"/>
      <c r="FO198" s="8"/>
      <c r="FP198" s="8"/>
      <c r="FQ198" s="8"/>
      <c r="FR198" s="8"/>
      <c r="FS198" s="8"/>
      <c r="FT198" s="8"/>
      <c r="FU198" s="8"/>
      <c r="FV198" s="8"/>
      <c r="FW198" s="8"/>
      <c r="FX198" s="8"/>
      <c r="FY198" s="8"/>
      <c r="FZ198" s="8"/>
      <c r="GA198" s="8"/>
      <c r="GB198" s="8"/>
      <c r="GC198" s="8"/>
      <c r="GD198" s="8"/>
      <c r="GE198" s="8"/>
      <c r="GF198" s="8"/>
      <c r="GG198" s="8"/>
      <c r="GH198" s="8"/>
      <c r="GI198" s="9"/>
      <c r="GJ198" s="8"/>
      <c r="GK198" s="8"/>
    </row>
    <row r="199" spans="1:193" s="2" customFormat="1" ht="17.100000000000001" customHeight="1">
      <c r="A199" s="13" t="s">
        <v>182</v>
      </c>
      <c r="B199" s="24">
        <v>1356.4</v>
      </c>
      <c r="C199" s="24">
        <v>547.22818999999993</v>
      </c>
      <c r="D199" s="4">
        <f t="shared" si="111"/>
        <v>0.40344160277204355</v>
      </c>
      <c r="E199" s="10">
        <v>15</v>
      </c>
      <c r="F199" s="5">
        <f t="shared" si="120"/>
        <v>1</v>
      </c>
      <c r="G199" s="5">
        <v>10</v>
      </c>
      <c r="H199" s="5"/>
      <c r="I199" s="5"/>
      <c r="J199" s="4">
        <f t="shared" si="121"/>
        <v>1.1460503758406964</v>
      </c>
      <c r="K199" s="5">
        <v>10</v>
      </c>
      <c r="L199" s="5"/>
      <c r="M199" s="5"/>
      <c r="N199" s="4">
        <f t="shared" si="122"/>
        <v>1.0126251632564214</v>
      </c>
      <c r="O199" s="5">
        <v>15</v>
      </c>
      <c r="P199" s="5"/>
      <c r="Q199" s="5"/>
      <c r="R199" s="4">
        <f t="shared" si="123"/>
        <v>0.95535029045643149</v>
      </c>
      <c r="S199" s="5">
        <v>10</v>
      </c>
      <c r="T199" s="5"/>
      <c r="U199" s="5"/>
      <c r="V199" s="4">
        <f t="shared" si="124"/>
        <v>1.1753592857142856</v>
      </c>
      <c r="W199" s="5">
        <v>10</v>
      </c>
      <c r="X199" s="5" t="s">
        <v>400</v>
      </c>
      <c r="Y199" s="5" t="s">
        <v>400</v>
      </c>
      <c r="Z199" s="5" t="s">
        <v>400</v>
      </c>
      <c r="AA199" s="5"/>
      <c r="AB199" s="31">
        <f t="shared" si="118"/>
        <v>0.91440858586487284</v>
      </c>
      <c r="AC199" s="32">
        <v>1296</v>
      </c>
      <c r="AD199" s="24">
        <f t="shared" si="112"/>
        <v>1060.3636363636363</v>
      </c>
      <c r="AE199" s="24">
        <f t="shared" si="113"/>
        <v>969.6</v>
      </c>
      <c r="AF199" s="24">
        <f t="shared" si="114"/>
        <v>-90.763636363636238</v>
      </c>
      <c r="AG199" s="24">
        <v>37</v>
      </c>
      <c r="AH199" s="24">
        <v>19.399999999999999</v>
      </c>
      <c r="AI199" s="24">
        <v>128.30000000000001</v>
      </c>
      <c r="AJ199" s="24">
        <v>135.9</v>
      </c>
      <c r="AK199" s="24">
        <v>56.5</v>
      </c>
      <c r="AL199" s="24">
        <v>215.6</v>
      </c>
      <c r="AM199" s="24">
        <v>172.9</v>
      </c>
      <c r="AN199" s="24">
        <v>54.8</v>
      </c>
      <c r="AO199" s="24"/>
      <c r="AP199" s="24">
        <f t="shared" si="115"/>
        <v>149.19999999999999</v>
      </c>
      <c r="AQ199" s="46"/>
      <c r="AR199" s="24">
        <f t="shared" si="116"/>
        <v>149.19999999999999</v>
      </c>
      <c r="AS199" s="24"/>
      <c r="AT199" s="24">
        <f t="shared" si="117"/>
        <v>149.19999999999999</v>
      </c>
      <c r="AU199" s="24">
        <v>13.1</v>
      </c>
      <c r="AV199" s="24">
        <f t="shared" si="119"/>
        <v>136.1</v>
      </c>
      <c r="AW199" s="41"/>
      <c r="AX199" s="41"/>
      <c r="AY199" s="41"/>
      <c r="AZ199" s="1"/>
      <c r="BA199" s="1"/>
      <c r="BB199" s="1"/>
      <c r="BC199" s="1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9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9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9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9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  <c r="GE199" s="8"/>
      <c r="GF199" s="8"/>
      <c r="GG199" s="8"/>
      <c r="GH199" s="8"/>
      <c r="GI199" s="9"/>
      <c r="GJ199" s="8"/>
      <c r="GK199" s="8"/>
    </row>
    <row r="200" spans="1:193" s="2" customFormat="1" ht="17.100000000000001" customHeight="1">
      <c r="A200" s="13" t="s">
        <v>183</v>
      </c>
      <c r="B200" s="24">
        <v>1828.8</v>
      </c>
      <c r="C200" s="24">
        <v>1031.4478800000002</v>
      </c>
      <c r="D200" s="4">
        <f t="shared" si="111"/>
        <v>0.5640025590551182</v>
      </c>
      <c r="E200" s="10">
        <v>15</v>
      </c>
      <c r="F200" s="5">
        <f t="shared" si="120"/>
        <v>1</v>
      </c>
      <c r="G200" s="5">
        <v>10</v>
      </c>
      <c r="H200" s="5"/>
      <c r="I200" s="5"/>
      <c r="J200" s="4">
        <f t="shared" si="121"/>
        <v>1.1460503758406964</v>
      </c>
      <c r="K200" s="5">
        <v>10</v>
      </c>
      <c r="L200" s="5"/>
      <c r="M200" s="5"/>
      <c r="N200" s="4">
        <f t="shared" si="122"/>
        <v>1.0126251632564214</v>
      </c>
      <c r="O200" s="5">
        <v>15</v>
      </c>
      <c r="P200" s="5"/>
      <c r="Q200" s="5"/>
      <c r="R200" s="4">
        <f t="shared" si="123"/>
        <v>0.95535029045643149</v>
      </c>
      <c r="S200" s="5">
        <v>10</v>
      </c>
      <c r="T200" s="5"/>
      <c r="U200" s="5"/>
      <c r="V200" s="4">
        <f t="shared" si="124"/>
        <v>1.1753592857142856</v>
      </c>
      <c r="W200" s="5">
        <v>10</v>
      </c>
      <c r="X200" s="5" t="s">
        <v>400</v>
      </c>
      <c r="Y200" s="5" t="s">
        <v>400</v>
      </c>
      <c r="Z200" s="5" t="s">
        <v>400</v>
      </c>
      <c r="AA200" s="5"/>
      <c r="AB200" s="31">
        <f t="shared" si="118"/>
        <v>0.94881450506838894</v>
      </c>
      <c r="AC200" s="32">
        <v>1283</v>
      </c>
      <c r="AD200" s="24">
        <f t="shared" si="112"/>
        <v>1049.7272727272727</v>
      </c>
      <c r="AE200" s="24">
        <f t="shared" si="113"/>
        <v>996</v>
      </c>
      <c r="AF200" s="24">
        <f t="shared" si="114"/>
        <v>-53.727272727272748</v>
      </c>
      <c r="AG200" s="24">
        <v>105.3</v>
      </c>
      <c r="AH200" s="24">
        <v>143.4</v>
      </c>
      <c r="AI200" s="24">
        <v>55.6</v>
      </c>
      <c r="AJ200" s="24">
        <v>98.2</v>
      </c>
      <c r="AK200" s="24">
        <v>76.400000000000006</v>
      </c>
      <c r="AL200" s="24">
        <v>127.5</v>
      </c>
      <c r="AM200" s="24">
        <v>187.5</v>
      </c>
      <c r="AN200" s="24">
        <v>70.8</v>
      </c>
      <c r="AO200" s="24"/>
      <c r="AP200" s="24">
        <f t="shared" si="115"/>
        <v>131.30000000000001</v>
      </c>
      <c r="AQ200" s="46"/>
      <c r="AR200" s="24">
        <f t="shared" si="116"/>
        <v>131.30000000000001</v>
      </c>
      <c r="AS200" s="24"/>
      <c r="AT200" s="24">
        <f t="shared" si="117"/>
        <v>131.30000000000001</v>
      </c>
      <c r="AU200" s="24">
        <v>32.700000000000003</v>
      </c>
      <c r="AV200" s="24">
        <f t="shared" si="119"/>
        <v>98.6</v>
      </c>
      <c r="AW200" s="41"/>
      <c r="AX200" s="41"/>
      <c r="AY200" s="41"/>
      <c r="AZ200" s="1"/>
      <c r="BA200" s="1"/>
      <c r="BB200" s="1"/>
      <c r="BC200" s="1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9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9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9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8"/>
      <c r="EX200" s="8"/>
      <c r="EY200" s="8"/>
      <c r="EZ200" s="8"/>
      <c r="FA200" s="8"/>
      <c r="FB200" s="8"/>
      <c r="FC200" s="8"/>
      <c r="FD200" s="8"/>
      <c r="FE200" s="8"/>
      <c r="FF200" s="8"/>
      <c r="FG200" s="9"/>
      <c r="FH200" s="8"/>
      <c r="FI200" s="8"/>
      <c r="FJ200" s="8"/>
      <c r="FK200" s="8"/>
      <c r="FL200" s="8"/>
      <c r="FM200" s="8"/>
      <c r="FN200" s="8"/>
      <c r="FO200" s="8"/>
      <c r="FP200" s="8"/>
      <c r="FQ200" s="8"/>
      <c r="FR200" s="8"/>
      <c r="FS200" s="8"/>
      <c r="FT200" s="8"/>
      <c r="FU200" s="8"/>
      <c r="FV200" s="8"/>
      <c r="FW200" s="8"/>
      <c r="FX200" s="8"/>
      <c r="FY200" s="8"/>
      <c r="FZ200" s="8"/>
      <c r="GA200" s="8"/>
      <c r="GB200" s="8"/>
      <c r="GC200" s="8"/>
      <c r="GD200" s="8"/>
      <c r="GE200" s="8"/>
      <c r="GF200" s="8"/>
      <c r="GG200" s="8"/>
      <c r="GH200" s="8"/>
      <c r="GI200" s="9"/>
      <c r="GJ200" s="8"/>
      <c r="GK200" s="8"/>
    </row>
    <row r="201" spans="1:193" s="2" customFormat="1" ht="17.100000000000001" customHeight="1">
      <c r="A201" s="13" t="s">
        <v>184</v>
      </c>
      <c r="B201" s="24">
        <v>1894.1</v>
      </c>
      <c r="C201" s="24">
        <v>1418.0522300000002</v>
      </c>
      <c r="D201" s="4">
        <f t="shared" si="111"/>
        <v>0.7486680903859354</v>
      </c>
      <c r="E201" s="10">
        <v>15</v>
      </c>
      <c r="F201" s="5">
        <f t="shared" si="120"/>
        <v>1</v>
      </c>
      <c r="G201" s="5">
        <v>10</v>
      </c>
      <c r="H201" s="5"/>
      <c r="I201" s="5"/>
      <c r="J201" s="4">
        <f t="shared" si="121"/>
        <v>1.1460503758406964</v>
      </c>
      <c r="K201" s="5">
        <v>10</v>
      </c>
      <c r="L201" s="5"/>
      <c r="M201" s="5"/>
      <c r="N201" s="4">
        <f t="shared" si="122"/>
        <v>1.0126251632564214</v>
      </c>
      <c r="O201" s="5">
        <v>15</v>
      </c>
      <c r="P201" s="5"/>
      <c r="Q201" s="5"/>
      <c r="R201" s="4">
        <f t="shared" si="123"/>
        <v>0.95535029045643149</v>
      </c>
      <c r="S201" s="5">
        <v>10</v>
      </c>
      <c r="T201" s="5"/>
      <c r="U201" s="5"/>
      <c r="V201" s="4">
        <f t="shared" si="124"/>
        <v>1.1753592857142856</v>
      </c>
      <c r="W201" s="5">
        <v>10</v>
      </c>
      <c r="X201" s="5" t="s">
        <v>400</v>
      </c>
      <c r="Y201" s="5" t="s">
        <v>400</v>
      </c>
      <c r="Z201" s="5" t="s">
        <v>400</v>
      </c>
      <c r="AA201" s="5"/>
      <c r="AB201" s="31">
        <f t="shared" si="118"/>
        <v>0.98838569035356405</v>
      </c>
      <c r="AC201" s="32">
        <v>1435</v>
      </c>
      <c r="AD201" s="24">
        <f t="shared" si="112"/>
        <v>1174.0909090909092</v>
      </c>
      <c r="AE201" s="24">
        <f t="shared" si="113"/>
        <v>1160.5</v>
      </c>
      <c r="AF201" s="24">
        <f t="shared" si="114"/>
        <v>-13.590909090909236</v>
      </c>
      <c r="AG201" s="24">
        <v>20.100000000000001</v>
      </c>
      <c r="AH201" s="24">
        <v>78.599999999999994</v>
      </c>
      <c r="AI201" s="24">
        <v>83.2</v>
      </c>
      <c r="AJ201" s="24">
        <v>10.4</v>
      </c>
      <c r="AK201" s="24">
        <v>23.5</v>
      </c>
      <c r="AL201" s="24">
        <v>198.3</v>
      </c>
      <c r="AM201" s="24">
        <v>269</v>
      </c>
      <c r="AN201" s="24">
        <v>106.5</v>
      </c>
      <c r="AO201" s="24">
        <v>214.50000000000003</v>
      </c>
      <c r="AP201" s="24">
        <f t="shared" si="115"/>
        <v>156.4</v>
      </c>
      <c r="AQ201" s="46"/>
      <c r="AR201" s="24">
        <f t="shared" si="116"/>
        <v>156.4</v>
      </c>
      <c r="AS201" s="24"/>
      <c r="AT201" s="24">
        <f t="shared" si="117"/>
        <v>156.4</v>
      </c>
      <c r="AU201" s="24">
        <v>92.5</v>
      </c>
      <c r="AV201" s="24">
        <f t="shared" si="119"/>
        <v>63.9</v>
      </c>
      <c r="AW201" s="41"/>
      <c r="AX201" s="41"/>
      <c r="AY201" s="41"/>
      <c r="AZ201" s="1"/>
      <c r="BA201" s="1"/>
      <c r="BB201" s="1"/>
      <c r="BC201" s="1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9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9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9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9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  <c r="GE201" s="8"/>
      <c r="GF201" s="8"/>
      <c r="GG201" s="8"/>
      <c r="GH201" s="8"/>
      <c r="GI201" s="9"/>
      <c r="GJ201" s="8"/>
      <c r="GK201" s="8"/>
    </row>
    <row r="202" spans="1:193" s="2" customFormat="1" ht="17.100000000000001" customHeight="1">
      <c r="A202" s="17" t="s">
        <v>185</v>
      </c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24"/>
      <c r="AV202" s="24"/>
      <c r="AW202" s="41"/>
      <c r="AX202" s="41"/>
      <c r="AY202" s="41"/>
      <c r="AZ202" s="1"/>
      <c r="BA202" s="1"/>
      <c r="BB202" s="1"/>
      <c r="BC202" s="1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9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9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9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9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  <c r="GE202" s="8"/>
      <c r="GF202" s="8"/>
      <c r="GG202" s="8"/>
      <c r="GH202" s="8"/>
      <c r="GI202" s="9"/>
      <c r="GJ202" s="8"/>
      <c r="GK202" s="8"/>
    </row>
    <row r="203" spans="1:193" s="2" customFormat="1" ht="17.100000000000001" customHeight="1">
      <c r="A203" s="13" t="s">
        <v>186</v>
      </c>
      <c r="B203" s="24">
        <v>1537.3</v>
      </c>
      <c r="C203" s="24">
        <v>1863.3992000000001</v>
      </c>
      <c r="D203" s="4">
        <f t="shared" si="111"/>
        <v>1.2012124634098744</v>
      </c>
      <c r="E203" s="10">
        <v>15</v>
      </c>
      <c r="F203" s="5">
        <f>F$42</f>
        <v>1</v>
      </c>
      <c r="G203" s="5">
        <v>10</v>
      </c>
      <c r="H203" s="5"/>
      <c r="I203" s="5"/>
      <c r="J203" s="4">
        <f>J$42</f>
        <v>1.2001623717879017</v>
      </c>
      <c r="K203" s="5">
        <v>10</v>
      </c>
      <c r="L203" s="5"/>
      <c r="M203" s="5"/>
      <c r="N203" s="4">
        <f>N$42</f>
        <v>1.0082716586852416</v>
      </c>
      <c r="O203" s="5">
        <v>15</v>
      </c>
      <c r="P203" s="5"/>
      <c r="Q203" s="5"/>
      <c r="R203" s="4">
        <f>R$42</f>
        <v>1.0663015303069163</v>
      </c>
      <c r="S203" s="5">
        <v>10</v>
      </c>
      <c r="T203" s="5"/>
      <c r="U203" s="5"/>
      <c r="V203" s="4">
        <f>V$42</f>
        <v>1.0983431034482758</v>
      </c>
      <c r="W203" s="5">
        <v>10</v>
      </c>
      <c r="X203" s="5" t="s">
        <v>400</v>
      </c>
      <c r="Y203" s="5" t="s">
        <v>400</v>
      </c>
      <c r="Z203" s="5" t="s">
        <v>400</v>
      </c>
      <c r="AA203" s="5"/>
      <c r="AB203" s="31">
        <f t="shared" si="118"/>
        <v>1.0970047412408241</v>
      </c>
      <c r="AC203" s="32">
        <v>1659</v>
      </c>
      <c r="AD203" s="24">
        <f t="shared" si="112"/>
        <v>1357.3636363636363</v>
      </c>
      <c r="AE203" s="24">
        <f t="shared" si="113"/>
        <v>1489</v>
      </c>
      <c r="AF203" s="24">
        <f t="shared" si="114"/>
        <v>131.63636363636374</v>
      </c>
      <c r="AG203" s="24">
        <v>138.1</v>
      </c>
      <c r="AH203" s="24">
        <v>133</v>
      </c>
      <c r="AI203" s="24">
        <v>142.19999999999999</v>
      </c>
      <c r="AJ203" s="24">
        <v>92.5</v>
      </c>
      <c r="AK203" s="24">
        <v>146</v>
      </c>
      <c r="AL203" s="24">
        <v>264.8</v>
      </c>
      <c r="AM203" s="24">
        <v>0</v>
      </c>
      <c r="AN203" s="24">
        <v>145</v>
      </c>
      <c r="AO203" s="24">
        <v>109.5</v>
      </c>
      <c r="AP203" s="24">
        <f t="shared" si="115"/>
        <v>317.89999999999998</v>
      </c>
      <c r="AQ203" s="46"/>
      <c r="AR203" s="24">
        <f t="shared" si="116"/>
        <v>317.89999999999998</v>
      </c>
      <c r="AS203" s="24"/>
      <c r="AT203" s="24">
        <f t="shared" si="117"/>
        <v>317.89999999999998</v>
      </c>
      <c r="AU203" s="24">
        <v>380.9</v>
      </c>
      <c r="AV203" s="24">
        <f t="shared" si="119"/>
        <v>-63</v>
      </c>
      <c r="AW203" s="41"/>
      <c r="AX203" s="41"/>
      <c r="AY203" s="41"/>
      <c r="AZ203" s="1"/>
      <c r="BA203" s="1"/>
      <c r="BB203" s="1"/>
      <c r="BC203" s="1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9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9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9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  <c r="EY203" s="8"/>
      <c r="EZ203" s="8"/>
      <c r="FA203" s="8"/>
      <c r="FB203" s="8"/>
      <c r="FC203" s="8"/>
      <c r="FD203" s="8"/>
      <c r="FE203" s="8"/>
      <c r="FF203" s="8"/>
      <c r="FG203" s="9"/>
      <c r="FH203" s="8"/>
      <c r="FI203" s="8"/>
      <c r="FJ203" s="8"/>
      <c r="FK203" s="8"/>
      <c r="FL203" s="8"/>
      <c r="FM203" s="8"/>
      <c r="FN203" s="8"/>
      <c r="FO203" s="8"/>
      <c r="FP203" s="8"/>
      <c r="FQ203" s="8"/>
      <c r="FR203" s="8"/>
      <c r="FS203" s="8"/>
      <c r="FT203" s="8"/>
      <c r="FU203" s="8"/>
      <c r="FV203" s="8"/>
      <c r="FW203" s="8"/>
      <c r="FX203" s="8"/>
      <c r="FY203" s="8"/>
      <c r="FZ203" s="8"/>
      <c r="GA203" s="8"/>
      <c r="GB203" s="8"/>
      <c r="GC203" s="8"/>
      <c r="GD203" s="8"/>
      <c r="GE203" s="8"/>
      <c r="GF203" s="8"/>
      <c r="GG203" s="8"/>
      <c r="GH203" s="8"/>
      <c r="GI203" s="9"/>
      <c r="GJ203" s="8"/>
      <c r="GK203" s="8"/>
    </row>
    <row r="204" spans="1:193" s="2" customFormat="1" ht="17.100000000000001" customHeight="1">
      <c r="A204" s="13" t="s">
        <v>187</v>
      </c>
      <c r="B204" s="24">
        <v>413.7</v>
      </c>
      <c r="C204" s="24">
        <v>475.08944999999994</v>
      </c>
      <c r="D204" s="4">
        <f t="shared" si="111"/>
        <v>1.1483912255257431</v>
      </c>
      <c r="E204" s="10">
        <v>15</v>
      </c>
      <c r="F204" s="5">
        <f t="shared" ref="F204:F214" si="125">F$42</f>
        <v>1</v>
      </c>
      <c r="G204" s="5">
        <v>10</v>
      </c>
      <c r="H204" s="5"/>
      <c r="I204" s="5"/>
      <c r="J204" s="4">
        <f t="shared" ref="J204:J213" si="126">J$42</f>
        <v>1.2001623717879017</v>
      </c>
      <c r="K204" s="5">
        <v>10</v>
      </c>
      <c r="L204" s="5"/>
      <c r="M204" s="5"/>
      <c r="N204" s="4">
        <f t="shared" ref="N204:N213" si="127">N$42</f>
        <v>1.0082716586852416</v>
      </c>
      <c r="O204" s="5">
        <v>15</v>
      </c>
      <c r="P204" s="5"/>
      <c r="Q204" s="5"/>
      <c r="R204" s="4">
        <f t="shared" ref="R204:R213" si="128">R$42</f>
        <v>1.0663015303069163</v>
      </c>
      <c r="S204" s="5">
        <v>10</v>
      </c>
      <c r="T204" s="5"/>
      <c r="U204" s="5"/>
      <c r="V204" s="4">
        <f t="shared" ref="V204:V213" si="129">V$42</f>
        <v>1.0983431034482758</v>
      </c>
      <c r="W204" s="5">
        <v>10</v>
      </c>
      <c r="X204" s="5" t="s">
        <v>400</v>
      </c>
      <c r="Y204" s="5" t="s">
        <v>400</v>
      </c>
      <c r="Z204" s="5" t="s">
        <v>400</v>
      </c>
      <c r="AA204" s="5"/>
      <c r="AB204" s="31">
        <f t="shared" si="118"/>
        <v>1.0856859045513674</v>
      </c>
      <c r="AC204" s="32">
        <v>1737</v>
      </c>
      <c r="AD204" s="24">
        <f t="shared" si="112"/>
        <v>1421.1818181818182</v>
      </c>
      <c r="AE204" s="24">
        <f t="shared" si="113"/>
        <v>1543</v>
      </c>
      <c r="AF204" s="24">
        <f t="shared" si="114"/>
        <v>121.81818181818176</v>
      </c>
      <c r="AG204" s="24">
        <v>149.6</v>
      </c>
      <c r="AH204" s="24">
        <v>191.4</v>
      </c>
      <c r="AI204" s="24">
        <v>46.5</v>
      </c>
      <c r="AJ204" s="24">
        <v>154.30000000000001</v>
      </c>
      <c r="AK204" s="24">
        <v>94.4</v>
      </c>
      <c r="AL204" s="24">
        <v>213.2</v>
      </c>
      <c r="AM204" s="24">
        <v>88.8</v>
      </c>
      <c r="AN204" s="24">
        <v>186.3</v>
      </c>
      <c r="AO204" s="24">
        <v>26.6</v>
      </c>
      <c r="AP204" s="24">
        <f t="shared" si="115"/>
        <v>391.9</v>
      </c>
      <c r="AQ204" s="46"/>
      <c r="AR204" s="24">
        <f t="shared" si="116"/>
        <v>391.9</v>
      </c>
      <c r="AS204" s="24"/>
      <c r="AT204" s="24">
        <f t="shared" si="117"/>
        <v>391.9</v>
      </c>
      <c r="AU204" s="24">
        <v>441.7</v>
      </c>
      <c r="AV204" s="24">
        <f t="shared" si="119"/>
        <v>-49.8</v>
      </c>
      <c r="AW204" s="41"/>
      <c r="AX204" s="41"/>
      <c r="AY204" s="41"/>
      <c r="AZ204" s="1"/>
      <c r="BA204" s="1"/>
      <c r="BB204" s="1"/>
      <c r="BC204" s="1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9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9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9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8"/>
      <c r="EX204" s="8"/>
      <c r="EY204" s="8"/>
      <c r="EZ204" s="8"/>
      <c r="FA204" s="8"/>
      <c r="FB204" s="8"/>
      <c r="FC204" s="8"/>
      <c r="FD204" s="8"/>
      <c r="FE204" s="8"/>
      <c r="FF204" s="8"/>
      <c r="FG204" s="9"/>
      <c r="FH204" s="8"/>
      <c r="FI204" s="8"/>
      <c r="FJ204" s="8"/>
      <c r="FK204" s="8"/>
      <c r="FL204" s="8"/>
      <c r="FM204" s="8"/>
      <c r="FN204" s="8"/>
      <c r="FO204" s="8"/>
      <c r="FP204" s="8"/>
      <c r="FQ204" s="8"/>
      <c r="FR204" s="8"/>
      <c r="FS204" s="8"/>
      <c r="FT204" s="8"/>
      <c r="FU204" s="8"/>
      <c r="FV204" s="8"/>
      <c r="FW204" s="8"/>
      <c r="FX204" s="8"/>
      <c r="FY204" s="8"/>
      <c r="FZ204" s="8"/>
      <c r="GA204" s="8"/>
      <c r="GB204" s="8"/>
      <c r="GC204" s="8"/>
      <c r="GD204" s="8"/>
      <c r="GE204" s="8"/>
      <c r="GF204" s="8"/>
      <c r="GG204" s="8"/>
      <c r="GH204" s="8"/>
      <c r="GI204" s="9"/>
      <c r="GJ204" s="8"/>
      <c r="GK204" s="8"/>
    </row>
    <row r="205" spans="1:193" s="2" customFormat="1" ht="17.100000000000001" customHeight="1">
      <c r="A205" s="13" t="s">
        <v>188</v>
      </c>
      <c r="B205" s="24">
        <v>1248.5999999999999</v>
      </c>
      <c r="C205" s="24">
        <v>1531.2494299999996</v>
      </c>
      <c r="D205" s="4">
        <f t="shared" si="111"/>
        <v>1.2026373081851673</v>
      </c>
      <c r="E205" s="10">
        <v>15</v>
      </c>
      <c r="F205" s="5">
        <f t="shared" si="125"/>
        <v>1</v>
      </c>
      <c r="G205" s="5">
        <v>10</v>
      </c>
      <c r="H205" s="5"/>
      <c r="I205" s="5"/>
      <c r="J205" s="4">
        <f t="shared" si="126"/>
        <v>1.2001623717879017</v>
      </c>
      <c r="K205" s="5">
        <v>10</v>
      </c>
      <c r="L205" s="5"/>
      <c r="M205" s="5"/>
      <c r="N205" s="4">
        <f t="shared" si="127"/>
        <v>1.0082716586852416</v>
      </c>
      <c r="O205" s="5">
        <v>15</v>
      </c>
      <c r="P205" s="5"/>
      <c r="Q205" s="5"/>
      <c r="R205" s="4">
        <f t="shared" si="128"/>
        <v>1.0663015303069163</v>
      </c>
      <c r="S205" s="5">
        <v>10</v>
      </c>
      <c r="T205" s="5"/>
      <c r="U205" s="5"/>
      <c r="V205" s="4">
        <f t="shared" si="129"/>
        <v>1.0983431034482758</v>
      </c>
      <c r="W205" s="5">
        <v>10</v>
      </c>
      <c r="X205" s="5" t="s">
        <v>400</v>
      </c>
      <c r="Y205" s="5" t="s">
        <v>400</v>
      </c>
      <c r="Z205" s="5" t="s">
        <v>400</v>
      </c>
      <c r="AA205" s="5"/>
      <c r="AB205" s="31">
        <f t="shared" si="118"/>
        <v>1.097310065121244</v>
      </c>
      <c r="AC205" s="32">
        <v>3289</v>
      </c>
      <c r="AD205" s="24">
        <f t="shared" si="112"/>
        <v>2691</v>
      </c>
      <c r="AE205" s="24">
        <f t="shared" si="113"/>
        <v>2952.9</v>
      </c>
      <c r="AF205" s="24">
        <f t="shared" si="114"/>
        <v>261.90000000000009</v>
      </c>
      <c r="AG205" s="24">
        <v>357.4</v>
      </c>
      <c r="AH205" s="24">
        <v>370.3</v>
      </c>
      <c r="AI205" s="24">
        <v>90.8</v>
      </c>
      <c r="AJ205" s="24">
        <v>344.8</v>
      </c>
      <c r="AK205" s="24">
        <v>263.10000000000002</v>
      </c>
      <c r="AL205" s="24">
        <v>442</v>
      </c>
      <c r="AM205" s="24">
        <v>0</v>
      </c>
      <c r="AN205" s="24">
        <v>346.5</v>
      </c>
      <c r="AO205" s="24">
        <v>155.19999999999999</v>
      </c>
      <c r="AP205" s="24">
        <f t="shared" si="115"/>
        <v>582.79999999999995</v>
      </c>
      <c r="AQ205" s="46"/>
      <c r="AR205" s="24">
        <f t="shared" si="116"/>
        <v>582.79999999999995</v>
      </c>
      <c r="AS205" s="24"/>
      <c r="AT205" s="24">
        <f t="shared" si="117"/>
        <v>582.79999999999995</v>
      </c>
      <c r="AU205" s="24">
        <v>708.5</v>
      </c>
      <c r="AV205" s="24">
        <f t="shared" si="119"/>
        <v>-125.7</v>
      </c>
      <c r="AW205" s="41"/>
      <c r="AX205" s="41"/>
      <c r="AY205" s="41"/>
      <c r="AZ205" s="1"/>
      <c r="BA205" s="1"/>
      <c r="BB205" s="1"/>
      <c r="BC205" s="1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9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9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  <c r="ED205" s="8"/>
      <c r="EE205" s="9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  <c r="EV205" s="8"/>
      <c r="EW205" s="8"/>
      <c r="EX205" s="8"/>
      <c r="EY205" s="8"/>
      <c r="EZ205" s="8"/>
      <c r="FA205" s="8"/>
      <c r="FB205" s="8"/>
      <c r="FC205" s="8"/>
      <c r="FD205" s="8"/>
      <c r="FE205" s="8"/>
      <c r="FF205" s="8"/>
      <c r="FG205" s="9"/>
      <c r="FH205" s="8"/>
      <c r="FI205" s="8"/>
      <c r="FJ205" s="8"/>
      <c r="FK205" s="8"/>
      <c r="FL205" s="8"/>
      <c r="FM205" s="8"/>
      <c r="FN205" s="8"/>
      <c r="FO205" s="8"/>
      <c r="FP205" s="8"/>
      <c r="FQ205" s="8"/>
      <c r="FR205" s="8"/>
      <c r="FS205" s="8"/>
      <c r="FT205" s="8"/>
      <c r="FU205" s="8"/>
      <c r="FV205" s="8"/>
      <c r="FW205" s="8"/>
      <c r="FX205" s="8"/>
      <c r="FY205" s="8"/>
      <c r="FZ205" s="8"/>
      <c r="GA205" s="8"/>
      <c r="GB205" s="8"/>
      <c r="GC205" s="8"/>
      <c r="GD205" s="8"/>
      <c r="GE205" s="8"/>
      <c r="GF205" s="8"/>
      <c r="GG205" s="8"/>
      <c r="GH205" s="8"/>
      <c r="GI205" s="9"/>
      <c r="GJ205" s="8"/>
      <c r="GK205" s="8"/>
    </row>
    <row r="206" spans="1:193" s="2" customFormat="1" ht="17.100000000000001" customHeight="1">
      <c r="A206" s="13" t="s">
        <v>189</v>
      </c>
      <c r="B206" s="24">
        <v>777.6</v>
      </c>
      <c r="C206" s="24">
        <v>583.25548999999978</v>
      </c>
      <c r="D206" s="4">
        <f t="shared" si="111"/>
        <v>0.75007136059670754</v>
      </c>
      <c r="E206" s="10">
        <v>15</v>
      </c>
      <c r="F206" s="5">
        <f t="shared" si="125"/>
        <v>1</v>
      </c>
      <c r="G206" s="5">
        <v>10</v>
      </c>
      <c r="H206" s="5"/>
      <c r="I206" s="5"/>
      <c r="J206" s="4">
        <f t="shared" si="126"/>
        <v>1.2001623717879017</v>
      </c>
      <c r="K206" s="5">
        <v>10</v>
      </c>
      <c r="L206" s="5"/>
      <c r="M206" s="5"/>
      <c r="N206" s="4">
        <f t="shared" si="127"/>
        <v>1.0082716586852416</v>
      </c>
      <c r="O206" s="5">
        <v>15</v>
      </c>
      <c r="P206" s="5"/>
      <c r="Q206" s="5"/>
      <c r="R206" s="4">
        <f t="shared" si="128"/>
        <v>1.0663015303069163</v>
      </c>
      <c r="S206" s="5">
        <v>10</v>
      </c>
      <c r="T206" s="5"/>
      <c r="U206" s="5"/>
      <c r="V206" s="4">
        <f t="shared" si="129"/>
        <v>1.0983431034482758</v>
      </c>
      <c r="W206" s="5">
        <v>10</v>
      </c>
      <c r="X206" s="5" t="s">
        <v>400</v>
      </c>
      <c r="Y206" s="5" t="s">
        <v>400</v>
      </c>
      <c r="Z206" s="5" t="s">
        <v>400</v>
      </c>
      <c r="AA206" s="5"/>
      <c r="AB206" s="31">
        <f t="shared" si="118"/>
        <v>1.0003316477808597</v>
      </c>
      <c r="AC206" s="32">
        <v>1648</v>
      </c>
      <c r="AD206" s="24">
        <f t="shared" si="112"/>
        <v>1348.3636363636363</v>
      </c>
      <c r="AE206" s="24">
        <f t="shared" si="113"/>
        <v>1348.8</v>
      </c>
      <c r="AF206" s="24">
        <f t="shared" si="114"/>
        <v>0.43636363636369424</v>
      </c>
      <c r="AG206" s="24">
        <v>184.2</v>
      </c>
      <c r="AH206" s="24">
        <v>184.1</v>
      </c>
      <c r="AI206" s="24">
        <v>0</v>
      </c>
      <c r="AJ206" s="24">
        <v>95.4</v>
      </c>
      <c r="AK206" s="24">
        <v>87.3</v>
      </c>
      <c r="AL206" s="24">
        <v>151.69999999999999</v>
      </c>
      <c r="AM206" s="24">
        <v>65.900000000000006</v>
      </c>
      <c r="AN206" s="24">
        <v>99.9</v>
      </c>
      <c r="AO206" s="24">
        <v>39.4</v>
      </c>
      <c r="AP206" s="24">
        <f t="shared" si="115"/>
        <v>440.9</v>
      </c>
      <c r="AQ206" s="46"/>
      <c r="AR206" s="24">
        <f t="shared" si="116"/>
        <v>440.9</v>
      </c>
      <c r="AS206" s="24"/>
      <c r="AT206" s="24">
        <f t="shared" si="117"/>
        <v>440.9</v>
      </c>
      <c r="AU206" s="24">
        <v>373.1</v>
      </c>
      <c r="AV206" s="24">
        <f t="shared" si="119"/>
        <v>67.8</v>
      </c>
      <c r="AW206" s="41"/>
      <c r="AX206" s="41"/>
      <c r="AY206" s="41"/>
      <c r="AZ206" s="1"/>
      <c r="BA206" s="1"/>
      <c r="BB206" s="1"/>
      <c r="BC206" s="1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9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9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9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9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  <c r="GE206" s="8"/>
      <c r="GF206" s="8"/>
      <c r="GG206" s="8"/>
      <c r="GH206" s="8"/>
      <c r="GI206" s="9"/>
      <c r="GJ206" s="8"/>
      <c r="GK206" s="8"/>
    </row>
    <row r="207" spans="1:193" s="2" customFormat="1" ht="17.100000000000001" customHeight="1">
      <c r="A207" s="13" t="s">
        <v>190</v>
      </c>
      <c r="B207" s="24">
        <v>1452.5</v>
      </c>
      <c r="C207" s="24">
        <v>2455.4338899999998</v>
      </c>
      <c r="D207" s="4">
        <f t="shared" si="111"/>
        <v>1.2490488048192772</v>
      </c>
      <c r="E207" s="10">
        <v>15</v>
      </c>
      <c r="F207" s="5">
        <f t="shared" si="125"/>
        <v>1</v>
      </c>
      <c r="G207" s="5">
        <v>10</v>
      </c>
      <c r="H207" s="5"/>
      <c r="I207" s="5"/>
      <c r="J207" s="4">
        <f t="shared" si="126"/>
        <v>1.2001623717879017</v>
      </c>
      <c r="K207" s="5">
        <v>10</v>
      </c>
      <c r="L207" s="5"/>
      <c r="M207" s="5"/>
      <c r="N207" s="4">
        <f t="shared" si="127"/>
        <v>1.0082716586852416</v>
      </c>
      <c r="O207" s="5">
        <v>15</v>
      </c>
      <c r="P207" s="5"/>
      <c r="Q207" s="5"/>
      <c r="R207" s="4">
        <f t="shared" si="128"/>
        <v>1.0663015303069163</v>
      </c>
      <c r="S207" s="5">
        <v>10</v>
      </c>
      <c r="T207" s="5"/>
      <c r="U207" s="5"/>
      <c r="V207" s="4">
        <f t="shared" si="129"/>
        <v>1.0983431034482758</v>
      </c>
      <c r="W207" s="5">
        <v>10</v>
      </c>
      <c r="X207" s="5" t="s">
        <v>400</v>
      </c>
      <c r="Y207" s="5" t="s">
        <v>400</v>
      </c>
      <c r="Z207" s="5" t="s">
        <v>400</v>
      </c>
      <c r="AA207" s="5"/>
      <c r="AB207" s="31">
        <f t="shared" si="118"/>
        <v>1.107255385828553</v>
      </c>
      <c r="AC207" s="32">
        <v>1811</v>
      </c>
      <c r="AD207" s="24">
        <f t="shared" si="112"/>
        <v>1481.7272727272725</v>
      </c>
      <c r="AE207" s="24">
        <f t="shared" si="113"/>
        <v>1640.7</v>
      </c>
      <c r="AF207" s="24">
        <f t="shared" si="114"/>
        <v>158.97272727272752</v>
      </c>
      <c r="AG207" s="24">
        <v>202.4</v>
      </c>
      <c r="AH207" s="24">
        <v>204.6</v>
      </c>
      <c r="AI207" s="24">
        <v>111.1</v>
      </c>
      <c r="AJ207" s="24">
        <v>189.1</v>
      </c>
      <c r="AK207" s="24">
        <v>189.3</v>
      </c>
      <c r="AL207" s="24">
        <v>188.7</v>
      </c>
      <c r="AM207" s="24">
        <v>0.7</v>
      </c>
      <c r="AN207" s="24">
        <v>186.1</v>
      </c>
      <c r="AO207" s="24">
        <v>52</v>
      </c>
      <c r="AP207" s="24">
        <f t="shared" si="115"/>
        <v>316.7</v>
      </c>
      <c r="AQ207" s="46"/>
      <c r="AR207" s="24">
        <f t="shared" si="116"/>
        <v>316.7</v>
      </c>
      <c r="AS207" s="24"/>
      <c r="AT207" s="24">
        <f t="shared" si="117"/>
        <v>316.7</v>
      </c>
      <c r="AU207" s="24">
        <v>400.6</v>
      </c>
      <c r="AV207" s="24">
        <f t="shared" si="119"/>
        <v>-83.9</v>
      </c>
      <c r="AW207" s="41"/>
      <c r="AX207" s="41"/>
      <c r="AY207" s="41"/>
      <c r="AZ207" s="1"/>
      <c r="BA207" s="1"/>
      <c r="BB207" s="1"/>
      <c r="BC207" s="1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9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9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9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9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  <c r="GE207" s="8"/>
      <c r="GF207" s="8"/>
      <c r="GG207" s="8"/>
      <c r="GH207" s="8"/>
      <c r="GI207" s="9"/>
      <c r="GJ207" s="8"/>
      <c r="GK207" s="8"/>
    </row>
    <row r="208" spans="1:193" s="2" customFormat="1" ht="17.100000000000001" customHeight="1">
      <c r="A208" s="13" t="s">
        <v>191</v>
      </c>
      <c r="B208" s="24">
        <v>1315.9</v>
      </c>
      <c r="C208" s="24">
        <v>1535.1677199999997</v>
      </c>
      <c r="D208" s="4">
        <f t="shared" si="111"/>
        <v>1.1666294703244924</v>
      </c>
      <c r="E208" s="10">
        <v>15</v>
      </c>
      <c r="F208" s="5">
        <f t="shared" si="125"/>
        <v>1</v>
      </c>
      <c r="G208" s="5">
        <v>10</v>
      </c>
      <c r="H208" s="5"/>
      <c r="I208" s="5"/>
      <c r="J208" s="4">
        <f t="shared" si="126"/>
        <v>1.2001623717879017</v>
      </c>
      <c r="K208" s="5">
        <v>10</v>
      </c>
      <c r="L208" s="5"/>
      <c r="M208" s="5"/>
      <c r="N208" s="4">
        <f t="shared" si="127"/>
        <v>1.0082716586852416</v>
      </c>
      <c r="O208" s="5">
        <v>15</v>
      </c>
      <c r="P208" s="5"/>
      <c r="Q208" s="5"/>
      <c r="R208" s="4">
        <f t="shared" si="128"/>
        <v>1.0663015303069163</v>
      </c>
      <c r="S208" s="5">
        <v>10</v>
      </c>
      <c r="T208" s="5"/>
      <c r="U208" s="5"/>
      <c r="V208" s="4">
        <f t="shared" si="129"/>
        <v>1.0983431034482758</v>
      </c>
      <c r="W208" s="5">
        <v>10</v>
      </c>
      <c r="X208" s="5" t="s">
        <v>400</v>
      </c>
      <c r="Y208" s="5" t="s">
        <v>400</v>
      </c>
      <c r="Z208" s="5" t="s">
        <v>400</v>
      </c>
      <c r="AA208" s="5"/>
      <c r="AB208" s="31">
        <f t="shared" si="118"/>
        <v>1.089594099865385</v>
      </c>
      <c r="AC208" s="32">
        <v>4049</v>
      </c>
      <c r="AD208" s="24">
        <f t="shared" si="112"/>
        <v>3312.8181818181815</v>
      </c>
      <c r="AE208" s="24">
        <f t="shared" si="113"/>
        <v>3609.6</v>
      </c>
      <c r="AF208" s="24">
        <f t="shared" si="114"/>
        <v>296.78181818181838</v>
      </c>
      <c r="AG208" s="24">
        <v>302.60000000000002</v>
      </c>
      <c r="AH208" s="24">
        <v>330.7</v>
      </c>
      <c r="AI208" s="24">
        <v>539</v>
      </c>
      <c r="AJ208" s="24">
        <v>305.60000000000002</v>
      </c>
      <c r="AK208" s="24">
        <v>434.3</v>
      </c>
      <c r="AL208" s="24">
        <v>567.20000000000005</v>
      </c>
      <c r="AM208" s="24">
        <v>0</v>
      </c>
      <c r="AN208" s="24">
        <v>349.9</v>
      </c>
      <c r="AO208" s="24"/>
      <c r="AP208" s="24">
        <f t="shared" si="115"/>
        <v>780.3</v>
      </c>
      <c r="AQ208" s="46"/>
      <c r="AR208" s="24">
        <f t="shared" si="116"/>
        <v>780.3</v>
      </c>
      <c r="AS208" s="24"/>
      <c r="AT208" s="24">
        <f t="shared" si="117"/>
        <v>780.3</v>
      </c>
      <c r="AU208" s="24">
        <v>909.6</v>
      </c>
      <c r="AV208" s="24">
        <f t="shared" si="119"/>
        <v>-129.30000000000001</v>
      </c>
      <c r="AW208" s="41"/>
      <c r="AX208" s="41"/>
      <c r="AY208" s="41"/>
      <c r="AZ208" s="1"/>
      <c r="BA208" s="1"/>
      <c r="BB208" s="1"/>
      <c r="BC208" s="1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9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9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9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9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  <c r="GE208" s="8"/>
      <c r="GF208" s="8"/>
      <c r="GG208" s="8"/>
      <c r="GH208" s="8"/>
      <c r="GI208" s="9"/>
      <c r="GJ208" s="8"/>
      <c r="GK208" s="8"/>
    </row>
    <row r="209" spans="1:193" s="2" customFormat="1" ht="17.100000000000001" customHeight="1">
      <c r="A209" s="13" t="s">
        <v>192</v>
      </c>
      <c r="B209" s="24">
        <v>9085.6</v>
      </c>
      <c r="C209" s="24">
        <v>8627.0684299999994</v>
      </c>
      <c r="D209" s="4">
        <f t="shared" si="111"/>
        <v>0.94953205401954732</v>
      </c>
      <c r="E209" s="10">
        <v>15</v>
      </c>
      <c r="F209" s="5">
        <f t="shared" si="125"/>
        <v>1</v>
      </c>
      <c r="G209" s="5">
        <v>10</v>
      </c>
      <c r="H209" s="5"/>
      <c r="I209" s="5"/>
      <c r="J209" s="4">
        <f t="shared" si="126"/>
        <v>1.2001623717879017</v>
      </c>
      <c r="K209" s="5">
        <v>10</v>
      </c>
      <c r="L209" s="5"/>
      <c r="M209" s="5"/>
      <c r="N209" s="4">
        <f t="shared" si="127"/>
        <v>1.0082716586852416</v>
      </c>
      <c r="O209" s="5">
        <v>15</v>
      </c>
      <c r="P209" s="5"/>
      <c r="Q209" s="5"/>
      <c r="R209" s="4">
        <f t="shared" si="128"/>
        <v>1.0663015303069163</v>
      </c>
      <c r="S209" s="5">
        <v>10</v>
      </c>
      <c r="T209" s="5"/>
      <c r="U209" s="5"/>
      <c r="V209" s="4">
        <f t="shared" si="129"/>
        <v>1.0983431034482758</v>
      </c>
      <c r="W209" s="5">
        <v>10</v>
      </c>
      <c r="X209" s="5" t="s">
        <v>400</v>
      </c>
      <c r="Y209" s="5" t="s">
        <v>400</v>
      </c>
      <c r="Z209" s="5" t="s">
        <v>400</v>
      </c>
      <c r="AA209" s="5"/>
      <c r="AB209" s="31">
        <f t="shared" si="118"/>
        <v>1.0430732249428969</v>
      </c>
      <c r="AC209" s="32">
        <v>4498</v>
      </c>
      <c r="AD209" s="24">
        <f t="shared" si="112"/>
        <v>3680.1818181818185</v>
      </c>
      <c r="AE209" s="24">
        <f t="shared" si="113"/>
        <v>3838.7</v>
      </c>
      <c r="AF209" s="24">
        <f t="shared" si="114"/>
        <v>158.51818181818135</v>
      </c>
      <c r="AG209" s="24">
        <v>430.4</v>
      </c>
      <c r="AH209" s="24">
        <v>459.5</v>
      </c>
      <c r="AI209" s="24">
        <v>296.2</v>
      </c>
      <c r="AJ209" s="24">
        <v>462.6</v>
      </c>
      <c r="AK209" s="24">
        <v>362.8</v>
      </c>
      <c r="AL209" s="24">
        <v>519.20000000000005</v>
      </c>
      <c r="AM209" s="24">
        <v>79.5</v>
      </c>
      <c r="AN209" s="24">
        <v>348.9</v>
      </c>
      <c r="AO209" s="24"/>
      <c r="AP209" s="24">
        <f t="shared" si="115"/>
        <v>879.6</v>
      </c>
      <c r="AQ209" s="46"/>
      <c r="AR209" s="24">
        <f t="shared" si="116"/>
        <v>879.6</v>
      </c>
      <c r="AS209" s="24"/>
      <c r="AT209" s="24">
        <f t="shared" si="117"/>
        <v>879.6</v>
      </c>
      <c r="AU209" s="24">
        <v>851.9</v>
      </c>
      <c r="AV209" s="24">
        <f t="shared" si="119"/>
        <v>27.7</v>
      </c>
      <c r="AW209" s="41"/>
      <c r="AX209" s="41"/>
      <c r="AY209" s="41"/>
      <c r="AZ209" s="1"/>
      <c r="BA209" s="1"/>
      <c r="BB209" s="1"/>
      <c r="BC209" s="1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9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9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8"/>
      <c r="EE209" s="9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  <c r="EV209" s="8"/>
      <c r="EW209" s="8"/>
      <c r="EX209" s="8"/>
      <c r="EY209" s="8"/>
      <c r="EZ209" s="8"/>
      <c r="FA209" s="8"/>
      <c r="FB209" s="8"/>
      <c r="FC209" s="8"/>
      <c r="FD209" s="8"/>
      <c r="FE209" s="8"/>
      <c r="FF209" s="8"/>
      <c r="FG209" s="9"/>
      <c r="FH209" s="8"/>
      <c r="FI209" s="8"/>
      <c r="FJ209" s="8"/>
      <c r="FK209" s="8"/>
      <c r="FL209" s="8"/>
      <c r="FM209" s="8"/>
      <c r="FN209" s="8"/>
      <c r="FO209" s="8"/>
      <c r="FP209" s="8"/>
      <c r="FQ209" s="8"/>
      <c r="FR209" s="8"/>
      <c r="FS209" s="8"/>
      <c r="FT209" s="8"/>
      <c r="FU209" s="8"/>
      <c r="FV209" s="8"/>
      <c r="FW209" s="8"/>
      <c r="FX209" s="8"/>
      <c r="FY209" s="8"/>
      <c r="FZ209" s="8"/>
      <c r="GA209" s="8"/>
      <c r="GB209" s="8"/>
      <c r="GC209" s="8"/>
      <c r="GD209" s="8"/>
      <c r="GE209" s="8"/>
      <c r="GF209" s="8"/>
      <c r="GG209" s="8"/>
      <c r="GH209" s="8"/>
      <c r="GI209" s="9"/>
      <c r="GJ209" s="8"/>
      <c r="GK209" s="8"/>
    </row>
    <row r="210" spans="1:193" s="2" customFormat="1" ht="17.100000000000001" customHeight="1">
      <c r="A210" s="13" t="s">
        <v>193</v>
      </c>
      <c r="B210" s="24">
        <v>1649.4</v>
      </c>
      <c r="C210" s="24">
        <v>360.43200999999999</v>
      </c>
      <c r="D210" s="4">
        <f t="shared" si="111"/>
        <v>0.21852310537165029</v>
      </c>
      <c r="E210" s="10">
        <v>15</v>
      </c>
      <c r="F210" s="5">
        <f t="shared" si="125"/>
        <v>1</v>
      </c>
      <c r="G210" s="5">
        <v>10</v>
      </c>
      <c r="H210" s="5"/>
      <c r="I210" s="5"/>
      <c r="J210" s="4">
        <f t="shared" si="126"/>
        <v>1.2001623717879017</v>
      </c>
      <c r="K210" s="5">
        <v>10</v>
      </c>
      <c r="L210" s="5"/>
      <c r="M210" s="5"/>
      <c r="N210" s="4">
        <f t="shared" si="127"/>
        <v>1.0082716586852416</v>
      </c>
      <c r="O210" s="5">
        <v>15</v>
      </c>
      <c r="P210" s="5"/>
      <c r="Q210" s="5"/>
      <c r="R210" s="4">
        <f t="shared" si="128"/>
        <v>1.0663015303069163</v>
      </c>
      <c r="S210" s="5">
        <v>10</v>
      </c>
      <c r="T210" s="5"/>
      <c r="U210" s="5"/>
      <c r="V210" s="4">
        <f t="shared" si="129"/>
        <v>1.0983431034482758</v>
      </c>
      <c r="W210" s="5">
        <v>10</v>
      </c>
      <c r="X210" s="5" t="s">
        <v>400</v>
      </c>
      <c r="Y210" s="5" t="s">
        <v>400</v>
      </c>
      <c r="Z210" s="5" t="s">
        <v>400</v>
      </c>
      <c r="AA210" s="5"/>
      <c r="AB210" s="31">
        <f t="shared" si="118"/>
        <v>0.88642845023263306</v>
      </c>
      <c r="AC210" s="32">
        <v>1815</v>
      </c>
      <c r="AD210" s="24">
        <f t="shared" si="112"/>
        <v>1485</v>
      </c>
      <c r="AE210" s="24">
        <f t="shared" si="113"/>
        <v>1316.3</v>
      </c>
      <c r="AF210" s="24">
        <f t="shared" si="114"/>
        <v>-168.70000000000005</v>
      </c>
      <c r="AG210" s="24">
        <v>207</v>
      </c>
      <c r="AH210" s="24">
        <v>80.099999999999994</v>
      </c>
      <c r="AI210" s="24">
        <v>0</v>
      </c>
      <c r="AJ210" s="24">
        <v>93.1</v>
      </c>
      <c r="AK210" s="24">
        <v>83.3</v>
      </c>
      <c r="AL210" s="24">
        <v>218.8</v>
      </c>
      <c r="AM210" s="24">
        <v>107.5</v>
      </c>
      <c r="AN210" s="24">
        <v>81.7</v>
      </c>
      <c r="AO210" s="24"/>
      <c r="AP210" s="24">
        <f t="shared" si="115"/>
        <v>444.8</v>
      </c>
      <c r="AQ210" s="46"/>
      <c r="AR210" s="24">
        <f t="shared" si="116"/>
        <v>444.8</v>
      </c>
      <c r="AS210" s="24"/>
      <c r="AT210" s="24">
        <f t="shared" si="117"/>
        <v>444.8</v>
      </c>
      <c r="AU210" s="24">
        <v>201.1</v>
      </c>
      <c r="AV210" s="24">
        <f t="shared" si="119"/>
        <v>243.7</v>
      </c>
      <c r="AW210" s="41"/>
      <c r="AX210" s="41"/>
      <c r="AY210" s="41"/>
      <c r="AZ210" s="1"/>
      <c r="BA210" s="1"/>
      <c r="BB210" s="1"/>
      <c r="BC210" s="1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9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9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  <c r="ED210" s="8"/>
      <c r="EE210" s="9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8"/>
      <c r="EX210" s="8"/>
      <c r="EY210" s="8"/>
      <c r="EZ210" s="8"/>
      <c r="FA210" s="8"/>
      <c r="FB210" s="8"/>
      <c r="FC210" s="8"/>
      <c r="FD210" s="8"/>
      <c r="FE210" s="8"/>
      <c r="FF210" s="8"/>
      <c r="FG210" s="9"/>
      <c r="FH210" s="8"/>
      <c r="FI210" s="8"/>
      <c r="FJ210" s="8"/>
      <c r="FK210" s="8"/>
      <c r="FL210" s="8"/>
      <c r="FM210" s="8"/>
      <c r="FN210" s="8"/>
      <c r="FO210" s="8"/>
      <c r="FP210" s="8"/>
      <c r="FQ210" s="8"/>
      <c r="FR210" s="8"/>
      <c r="FS210" s="8"/>
      <c r="FT210" s="8"/>
      <c r="FU210" s="8"/>
      <c r="FV210" s="8"/>
      <c r="FW210" s="8"/>
      <c r="FX210" s="8"/>
      <c r="FY210" s="8"/>
      <c r="FZ210" s="8"/>
      <c r="GA210" s="8"/>
      <c r="GB210" s="8"/>
      <c r="GC210" s="8"/>
      <c r="GD210" s="8"/>
      <c r="GE210" s="8"/>
      <c r="GF210" s="8"/>
      <c r="GG210" s="8"/>
      <c r="GH210" s="8"/>
      <c r="GI210" s="9"/>
      <c r="GJ210" s="8"/>
      <c r="GK210" s="8"/>
    </row>
    <row r="211" spans="1:193" s="2" customFormat="1" ht="17.100000000000001" customHeight="1">
      <c r="A211" s="13" t="s">
        <v>194</v>
      </c>
      <c r="B211" s="24">
        <v>553.4</v>
      </c>
      <c r="C211" s="24">
        <v>1664.44325</v>
      </c>
      <c r="D211" s="4">
        <f t="shared" si="111"/>
        <v>1.3</v>
      </c>
      <c r="E211" s="10">
        <v>15</v>
      </c>
      <c r="F211" s="5">
        <f t="shared" si="125"/>
        <v>1</v>
      </c>
      <c r="G211" s="5">
        <v>10</v>
      </c>
      <c r="H211" s="5"/>
      <c r="I211" s="5"/>
      <c r="J211" s="4">
        <f t="shared" si="126"/>
        <v>1.2001623717879017</v>
      </c>
      <c r="K211" s="5">
        <v>10</v>
      </c>
      <c r="L211" s="5"/>
      <c r="M211" s="5"/>
      <c r="N211" s="4">
        <f t="shared" si="127"/>
        <v>1.0082716586852416</v>
      </c>
      <c r="O211" s="5">
        <v>15</v>
      </c>
      <c r="P211" s="5"/>
      <c r="Q211" s="5"/>
      <c r="R211" s="4">
        <f t="shared" si="128"/>
        <v>1.0663015303069163</v>
      </c>
      <c r="S211" s="5">
        <v>10</v>
      </c>
      <c r="T211" s="5"/>
      <c r="U211" s="5"/>
      <c r="V211" s="4">
        <f t="shared" si="129"/>
        <v>1.0983431034482758</v>
      </c>
      <c r="W211" s="5">
        <v>10</v>
      </c>
      <c r="X211" s="5" t="s">
        <v>400</v>
      </c>
      <c r="Y211" s="5" t="s">
        <v>400</v>
      </c>
      <c r="Z211" s="5" t="s">
        <v>400</v>
      </c>
      <c r="AA211" s="5"/>
      <c r="AB211" s="31">
        <f t="shared" si="118"/>
        <v>1.1181734990815653</v>
      </c>
      <c r="AC211" s="32">
        <v>1728</v>
      </c>
      <c r="AD211" s="24">
        <f t="shared" si="112"/>
        <v>1413.8181818181818</v>
      </c>
      <c r="AE211" s="24">
        <f t="shared" si="113"/>
        <v>1580.9</v>
      </c>
      <c r="AF211" s="24">
        <f t="shared" si="114"/>
        <v>167.08181818181833</v>
      </c>
      <c r="AG211" s="24">
        <v>200.1</v>
      </c>
      <c r="AH211" s="24">
        <v>121.1</v>
      </c>
      <c r="AI211" s="24">
        <v>159.5</v>
      </c>
      <c r="AJ211" s="24">
        <v>174.1</v>
      </c>
      <c r="AK211" s="24">
        <v>145.30000000000001</v>
      </c>
      <c r="AL211" s="24">
        <v>170.7</v>
      </c>
      <c r="AM211" s="24">
        <v>0</v>
      </c>
      <c r="AN211" s="24">
        <v>174.6</v>
      </c>
      <c r="AO211" s="24">
        <v>19.899999999999999</v>
      </c>
      <c r="AP211" s="24">
        <f t="shared" si="115"/>
        <v>415.6</v>
      </c>
      <c r="AQ211" s="46"/>
      <c r="AR211" s="24">
        <f t="shared" si="116"/>
        <v>415.6</v>
      </c>
      <c r="AS211" s="24"/>
      <c r="AT211" s="24">
        <f t="shared" si="117"/>
        <v>415.6</v>
      </c>
      <c r="AU211" s="24">
        <v>511.2</v>
      </c>
      <c r="AV211" s="24">
        <f t="shared" si="119"/>
        <v>-95.6</v>
      </c>
      <c r="AW211" s="41"/>
      <c r="AX211" s="41"/>
      <c r="AY211" s="41"/>
      <c r="AZ211" s="1"/>
      <c r="BA211" s="1"/>
      <c r="BB211" s="1"/>
      <c r="BC211" s="1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9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9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8"/>
      <c r="EE211" s="9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8"/>
      <c r="EX211" s="8"/>
      <c r="EY211" s="8"/>
      <c r="EZ211" s="8"/>
      <c r="FA211" s="8"/>
      <c r="FB211" s="8"/>
      <c r="FC211" s="8"/>
      <c r="FD211" s="8"/>
      <c r="FE211" s="8"/>
      <c r="FF211" s="8"/>
      <c r="FG211" s="9"/>
      <c r="FH211" s="8"/>
      <c r="FI211" s="8"/>
      <c r="FJ211" s="8"/>
      <c r="FK211" s="8"/>
      <c r="FL211" s="8"/>
      <c r="FM211" s="8"/>
      <c r="FN211" s="8"/>
      <c r="FO211" s="8"/>
      <c r="FP211" s="8"/>
      <c r="FQ211" s="8"/>
      <c r="FR211" s="8"/>
      <c r="FS211" s="8"/>
      <c r="FT211" s="8"/>
      <c r="FU211" s="8"/>
      <c r="FV211" s="8"/>
      <c r="FW211" s="8"/>
      <c r="FX211" s="8"/>
      <c r="FY211" s="8"/>
      <c r="FZ211" s="8"/>
      <c r="GA211" s="8"/>
      <c r="GB211" s="8"/>
      <c r="GC211" s="8"/>
      <c r="GD211" s="8"/>
      <c r="GE211" s="8"/>
      <c r="GF211" s="8"/>
      <c r="GG211" s="8"/>
      <c r="GH211" s="8"/>
      <c r="GI211" s="9"/>
      <c r="GJ211" s="8"/>
      <c r="GK211" s="8"/>
    </row>
    <row r="212" spans="1:193" s="2" customFormat="1" ht="17.100000000000001" customHeight="1">
      <c r="A212" s="13" t="s">
        <v>195</v>
      </c>
      <c r="B212" s="24">
        <v>2200.5</v>
      </c>
      <c r="C212" s="24">
        <v>2046.5152599999997</v>
      </c>
      <c r="D212" s="4">
        <f t="shared" si="111"/>
        <v>0.93002284026357629</v>
      </c>
      <c r="E212" s="10">
        <v>15</v>
      </c>
      <c r="F212" s="5">
        <f t="shared" si="125"/>
        <v>1</v>
      </c>
      <c r="G212" s="5">
        <v>10</v>
      </c>
      <c r="H212" s="5"/>
      <c r="I212" s="5"/>
      <c r="J212" s="4">
        <f t="shared" si="126"/>
        <v>1.2001623717879017</v>
      </c>
      <c r="K212" s="5">
        <v>10</v>
      </c>
      <c r="L212" s="5"/>
      <c r="M212" s="5"/>
      <c r="N212" s="4">
        <f t="shared" si="127"/>
        <v>1.0082716586852416</v>
      </c>
      <c r="O212" s="5">
        <v>15</v>
      </c>
      <c r="P212" s="5"/>
      <c r="Q212" s="5"/>
      <c r="R212" s="4">
        <f t="shared" si="128"/>
        <v>1.0663015303069163</v>
      </c>
      <c r="S212" s="5">
        <v>10</v>
      </c>
      <c r="T212" s="5"/>
      <c r="U212" s="5"/>
      <c r="V212" s="4">
        <f t="shared" si="129"/>
        <v>1.0983431034482758</v>
      </c>
      <c r="W212" s="5">
        <v>10</v>
      </c>
      <c r="X212" s="5" t="s">
        <v>400</v>
      </c>
      <c r="Y212" s="5" t="s">
        <v>400</v>
      </c>
      <c r="Z212" s="5" t="s">
        <v>400</v>
      </c>
      <c r="AA212" s="5"/>
      <c r="AB212" s="31">
        <f t="shared" si="118"/>
        <v>1.0388926791380457</v>
      </c>
      <c r="AC212" s="32">
        <v>3074</v>
      </c>
      <c r="AD212" s="24">
        <f t="shared" si="112"/>
        <v>2515.090909090909</v>
      </c>
      <c r="AE212" s="24">
        <f t="shared" si="113"/>
        <v>2612.9</v>
      </c>
      <c r="AF212" s="24">
        <f t="shared" si="114"/>
        <v>97.809090909091083</v>
      </c>
      <c r="AG212" s="24">
        <v>347</v>
      </c>
      <c r="AH212" s="24">
        <v>340.8</v>
      </c>
      <c r="AI212" s="24">
        <v>158.1</v>
      </c>
      <c r="AJ212" s="24">
        <v>315.10000000000002</v>
      </c>
      <c r="AK212" s="24">
        <v>253.5</v>
      </c>
      <c r="AL212" s="24">
        <v>275.89999999999998</v>
      </c>
      <c r="AM212" s="24">
        <v>62.4</v>
      </c>
      <c r="AN212" s="24">
        <v>293.2</v>
      </c>
      <c r="AO212" s="24">
        <v>75.7</v>
      </c>
      <c r="AP212" s="24">
        <f t="shared" si="115"/>
        <v>491.2</v>
      </c>
      <c r="AQ212" s="46"/>
      <c r="AR212" s="24">
        <f t="shared" si="116"/>
        <v>491.2</v>
      </c>
      <c r="AS212" s="24"/>
      <c r="AT212" s="24">
        <f t="shared" si="117"/>
        <v>491.2</v>
      </c>
      <c r="AU212" s="24">
        <v>461.8</v>
      </c>
      <c r="AV212" s="24">
        <f t="shared" si="119"/>
        <v>29.4</v>
      </c>
      <c r="AW212" s="41"/>
      <c r="AX212" s="41"/>
      <c r="AY212" s="41"/>
      <c r="AZ212" s="1"/>
      <c r="BA212" s="1"/>
      <c r="BB212" s="1"/>
      <c r="BC212" s="1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9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9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8"/>
      <c r="ED212" s="8"/>
      <c r="EE212" s="9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  <c r="EV212" s="8"/>
      <c r="EW212" s="8"/>
      <c r="EX212" s="8"/>
      <c r="EY212" s="8"/>
      <c r="EZ212" s="8"/>
      <c r="FA212" s="8"/>
      <c r="FB212" s="8"/>
      <c r="FC212" s="8"/>
      <c r="FD212" s="8"/>
      <c r="FE212" s="8"/>
      <c r="FF212" s="8"/>
      <c r="FG212" s="9"/>
      <c r="FH212" s="8"/>
      <c r="FI212" s="8"/>
      <c r="FJ212" s="8"/>
      <c r="FK212" s="8"/>
      <c r="FL212" s="8"/>
      <c r="FM212" s="8"/>
      <c r="FN212" s="8"/>
      <c r="FO212" s="8"/>
      <c r="FP212" s="8"/>
      <c r="FQ212" s="8"/>
      <c r="FR212" s="8"/>
      <c r="FS212" s="8"/>
      <c r="FT212" s="8"/>
      <c r="FU212" s="8"/>
      <c r="FV212" s="8"/>
      <c r="FW212" s="8"/>
      <c r="FX212" s="8"/>
      <c r="FY212" s="8"/>
      <c r="FZ212" s="8"/>
      <c r="GA212" s="8"/>
      <c r="GB212" s="8"/>
      <c r="GC212" s="8"/>
      <c r="GD212" s="8"/>
      <c r="GE212" s="8"/>
      <c r="GF212" s="8"/>
      <c r="GG212" s="8"/>
      <c r="GH212" s="8"/>
      <c r="GI212" s="9"/>
      <c r="GJ212" s="8"/>
      <c r="GK212" s="8"/>
    </row>
    <row r="213" spans="1:193" s="2" customFormat="1" ht="17.100000000000001" customHeight="1">
      <c r="A213" s="13" t="s">
        <v>196</v>
      </c>
      <c r="B213" s="24">
        <v>367.1</v>
      </c>
      <c r="C213" s="24">
        <v>118.78269000000017</v>
      </c>
      <c r="D213" s="4">
        <f t="shared" si="111"/>
        <v>0.32357038953963541</v>
      </c>
      <c r="E213" s="10">
        <v>15</v>
      </c>
      <c r="F213" s="5">
        <f t="shared" si="125"/>
        <v>1</v>
      </c>
      <c r="G213" s="5">
        <v>10</v>
      </c>
      <c r="H213" s="5"/>
      <c r="I213" s="5"/>
      <c r="J213" s="4">
        <f t="shared" si="126"/>
        <v>1.2001623717879017</v>
      </c>
      <c r="K213" s="5">
        <v>10</v>
      </c>
      <c r="L213" s="5"/>
      <c r="M213" s="5"/>
      <c r="N213" s="4">
        <f t="shared" si="127"/>
        <v>1.0082716586852416</v>
      </c>
      <c r="O213" s="5">
        <v>15</v>
      </c>
      <c r="P213" s="5"/>
      <c r="Q213" s="5"/>
      <c r="R213" s="4">
        <f t="shared" si="128"/>
        <v>1.0663015303069163</v>
      </c>
      <c r="S213" s="5">
        <v>10</v>
      </c>
      <c r="T213" s="5"/>
      <c r="U213" s="5"/>
      <c r="V213" s="4">
        <f t="shared" si="129"/>
        <v>1.0983431034482758</v>
      </c>
      <c r="W213" s="5">
        <v>10</v>
      </c>
      <c r="X213" s="5" t="s">
        <v>400</v>
      </c>
      <c r="Y213" s="5" t="s">
        <v>400</v>
      </c>
      <c r="Z213" s="5" t="s">
        <v>400</v>
      </c>
      <c r="AA213" s="5"/>
      <c r="AB213" s="31">
        <f t="shared" si="118"/>
        <v>0.90893858255434401</v>
      </c>
      <c r="AC213" s="32">
        <v>1868</v>
      </c>
      <c r="AD213" s="24">
        <f t="shared" si="112"/>
        <v>1528.3636363636363</v>
      </c>
      <c r="AE213" s="24">
        <f t="shared" si="113"/>
        <v>1389.2</v>
      </c>
      <c r="AF213" s="24">
        <f t="shared" si="114"/>
        <v>-139.16363636363621</v>
      </c>
      <c r="AG213" s="24">
        <v>64.8</v>
      </c>
      <c r="AH213" s="24">
        <v>198.6</v>
      </c>
      <c r="AI213" s="24">
        <v>53.4</v>
      </c>
      <c r="AJ213" s="24">
        <v>83.4</v>
      </c>
      <c r="AK213" s="24">
        <v>150.5</v>
      </c>
      <c r="AL213" s="24">
        <v>190.5</v>
      </c>
      <c r="AM213" s="24">
        <v>120.4</v>
      </c>
      <c r="AN213" s="24">
        <v>122.8</v>
      </c>
      <c r="AO213" s="24">
        <v>16.8</v>
      </c>
      <c r="AP213" s="24">
        <f t="shared" si="115"/>
        <v>388</v>
      </c>
      <c r="AQ213" s="46"/>
      <c r="AR213" s="24">
        <f t="shared" si="116"/>
        <v>388</v>
      </c>
      <c r="AS213" s="24"/>
      <c r="AT213" s="24">
        <f t="shared" si="117"/>
        <v>388</v>
      </c>
      <c r="AU213" s="24">
        <v>171.5</v>
      </c>
      <c r="AV213" s="24">
        <f t="shared" si="119"/>
        <v>216.5</v>
      </c>
      <c r="AW213" s="41"/>
      <c r="AX213" s="41"/>
      <c r="AY213" s="41"/>
      <c r="AZ213" s="1"/>
      <c r="BA213" s="1"/>
      <c r="BB213" s="1"/>
      <c r="BC213" s="1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9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9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8"/>
      <c r="ED213" s="8"/>
      <c r="EE213" s="9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8"/>
      <c r="EX213" s="8"/>
      <c r="EY213" s="8"/>
      <c r="EZ213" s="8"/>
      <c r="FA213" s="8"/>
      <c r="FB213" s="8"/>
      <c r="FC213" s="8"/>
      <c r="FD213" s="8"/>
      <c r="FE213" s="8"/>
      <c r="FF213" s="8"/>
      <c r="FG213" s="9"/>
      <c r="FH213" s="8"/>
      <c r="FI213" s="8"/>
      <c r="FJ213" s="8"/>
      <c r="FK213" s="8"/>
      <c r="FL213" s="8"/>
      <c r="FM213" s="8"/>
      <c r="FN213" s="8"/>
      <c r="FO213" s="8"/>
      <c r="FP213" s="8"/>
      <c r="FQ213" s="8"/>
      <c r="FR213" s="8"/>
      <c r="FS213" s="8"/>
      <c r="FT213" s="8"/>
      <c r="FU213" s="8"/>
      <c r="FV213" s="8"/>
      <c r="FW213" s="8"/>
      <c r="FX213" s="8"/>
      <c r="FY213" s="8"/>
      <c r="FZ213" s="8"/>
      <c r="GA213" s="8"/>
      <c r="GB213" s="8"/>
      <c r="GC213" s="8"/>
      <c r="GD213" s="8"/>
      <c r="GE213" s="8"/>
      <c r="GF213" s="8"/>
      <c r="GG213" s="8"/>
      <c r="GH213" s="8"/>
      <c r="GI213" s="9"/>
      <c r="GJ213" s="8"/>
      <c r="GK213" s="8"/>
    </row>
    <row r="214" spans="1:193" s="2" customFormat="1" ht="17.100000000000001" customHeight="1">
      <c r="A214" s="13" t="s">
        <v>197</v>
      </c>
      <c r="B214" s="24">
        <v>914.5</v>
      </c>
      <c r="C214" s="24">
        <v>652.22981000000004</v>
      </c>
      <c r="D214" s="4">
        <f t="shared" si="111"/>
        <v>0.71320919628212143</v>
      </c>
      <c r="E214" s="10">
        <v>15</v>
      </c>
      <c r="F214" s="5">
        <f t="shared" si="125"/>
        <v>1</v>
      </c>
      <c r="G214" s="5">
        <v>10</v>
      </c>
      <c r="H214" s="5"/>
      <c r="I214" s="5"/>
      <c r="J214" s="4">
        <f>J$42</f>
        <v>1.2001623717879017</v>
      </c>
      <c r="K214" s="5">
        <v>10</v>
      </c>
      <c r="L214" s="5"/>
      <c r="M214" s="5"/>
      <c r="N214" s="4">
        <f>N$42</f>
        <v>1.0082716586852416</v>
      </c>
      <c r="O214" s="5">
        <v>15</v>
      </c>
      <c r="P214" s="5"/>
      <c r="Q214" s="5"/>
      <c r="R214" s="4">
        <f>R$42</f>
        <v>1.0663015303069163</v>
      </c>
      <c r="S214" s="5">
        <v>10</v>
      </c>
      <c r="T214" s="5"/>
      <c r="U214" s="5"/>
      <c r="V214" s="4">
        <f>V$42</f>
        <v>1.0983431034482758</v>
      </c>
      <c r="W214" s="5">
        <v>10</v>
      </c>
      <c r="X214" s="5" t="s">
        <v>400</v>
      </c>
      <c r="Y214" s="5" t="s">
        <v>400</v>
      </c>
      <c r="Z214" s="5" t="s">
        <v>400</v>
      </c>
      <c r="AA214" s="5"/>
      <c r="AB214" s="31">
        <f t="shared" si="118"/>
        <v>0.99243261257059112</v>
      </c>
      <c r="AC214" s="32">
        <v>1284</v>
      </c>
      <c r="AD214" s="24">
        <f t="shared" si="112"/>
        <v>1050.5454545454545</v>
      </c>
      <c r="AE214" s="24">
        <f t="shared" si="113"/>
        <v>1042.5999999999999</v>
      </c>
      <c r="AF214" s="24">
        <f t="shared" si="114"/>
        <v>-7.9454545454545951</v>
      </c>
      <c r="AG214" s="24">
        <v>143.6</v>
      </c>
      <c r="AH214" s="24">
        <v>39.700000000000003</v>
      </c>
      <c r="AI214" s="24">
        <v>69.400000000000006</v>
      </c>
      <c r="AJ214" s="24">
        <v>134.1</v>
      </c>
      <c r="AK214" s="24">
        <v>87</v>
      </c>
      <c r="AL214" s="24">
        <v>141.9</v>
      </c>
      <c r="AM214" s="24">
        <v>60.1</v>
      </c>
      <c r="AN214" s="24">
        <v>114.8</v>
      </c>
      <c r="AO214" s="24">
        <v>27.2</v>
      </c>
      <c r="AP214" s="24">
        <f t="shared" si="115"/>
        <v>224.8</v>
      </c>
      <c r="AQ214" s="46"/>
      <c r="AR214" s="24">
        <f t="shared" si="116"/>
        <v>224.8</v>
      </c>
      <c r="AS214" s="24"/>
      <c r="AT214" s="24">
        <f t="shared" si="117"/>
        <v>224.8</v>
      </c>
      <c r="AU214" s="24">
        <v>163.69999999999999</v>
      </c>
      <c r="AV214" s="24">
        <f t="shared" si="119"/>
        <v>61.1</v>
      </c>
      <c r="AW214" s="41"/>
      <c r="AX214" s="41"/>
      <c r="AY214" s="41"/>
      <c r="AZ214" s="1"/>
      <c r="BA214" s="1"/>
      <c r="BB214" s="1"/>
      <c r="BC214" s="1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9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9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  <c r="EE214" s="9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  <c r="EZ214" s="8"/>
      <c r="FA214" s="8"/>
      <c r="FB214" s="8"/>
      <c r="FC214" s="8"/>
      <c r="FD214" s="8"/>
      <c r="FE214" s="8"/>
      <c r="FF214" s="8"/>
      <c r="FG214" s="9"/>
      <c r="FH214" s="8"/>
      <c r="FI214" s="8"/>
      <c r="FJ214" s="8"/>
      <c r="FK214" s="8"/>
      <c r="FL214" s="8"/>
      <c r="FM214" s="8"/>
      <c r="FN214" s="8"/>
      <c r="FO214" s="8"/>
      <c r="FP214" s="8"/>
      <c r="FQ214" s="8"/>
      <c r="FR214" s="8"/>
      <c r="FS214" s="8"/>
      <c r="FT214" s="8"/>
      <c r="FU214" s="8"/>
      <c r="FV214" s="8"/>
      <c r="FW214" s="8"/>
      <c r="FX214" s="8"/>
      <c r="FY214" s="8"/>
      <c r="FZ214" s="8"/>
      <c r="GA214" s="8"/>
      <c r="GB214" s="8"/>
      <c r="GC214" s="8"/>
      <c r="GD214" s="8"/>
      <c r="GE214" s="8"/>
      <c r="GF214" s="8"/>
      <c r="GG214" s="8"/>
      <c r="GH214" s="8"/>
      <c r="GI214" s="9"/>
      <c r="GJ214" s="8"/>
      <c r="GK214" s="8"/>
    </row>
    <row r="215" spans="1:193" s="2" customFormat="1" ht="17.100000000000001" customHeight="1">
      <c r="A215" s="17" t="s">
        <v>198</v>
      </c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24"/>
      <c r="AV215" s="24"/>
      <c r="AW215" s="41"/>
      <c r="AX215" s="41"/>
      <c r="AY215" s="41"/>
      <c r="AZ215" s="1"/>
      <c r="BA215" s="1"/>
      <c r="BB215" s="1"/>
      <c r="BC215" s="1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9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9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9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8"/>
      <c r="FA215" s="8"/>
      <c r="FB215" s="8"/>
      <c r="FC215" s="8"/>
      <c r="FD215" s="8"/>
      <c r="FE215" s="8"/>
      <c r="FF215" s="8"/>
      <c r="FG215" s="9"/>
      <c r="FH215" s="8"/>
      <c r="FI215" s="8"/>
      <c r="FJ215" s="8"/>
      <c r="FK215" s="8"/>
      <c r="FL215" s="8"/>
      <c r="FM215" s="8"/>
      <c r="FN215" s="8"/>
      <c r="FO215" s="8"/>
      <c r="FP215" s="8"/>
      <c r="FQ215" s="8"/>
      <c r="FR215" s="8"/>
      <c r="FS215" s="8"/>
      <c r="FT215" s="8"/>
      <c r="FU215" s="8"/>
      <c r="FV215" s="8"/>
      <c r="FW215" s="8"/>
      <c r="FX215" s="8"/>
      <c r="FY215" s="8"/>
      <c r="FZ215" s="8"/>
      <c r="GA215" s="8"/>
      <c r="GB215" s="8"/>
      <c r="GC215" s="8"/>
      <c r="GD215" s="8"/>
      <c r="GE215" s="8"/>
      <c r="GF215" s="8"/>
      <c r="GG215" s="8"/>
      <c r="GH215" s="8"/>
      <c r="GI215" s="9"/>
      <c r="GJ215" s="8"/>
      <c r="GK215" s="8"/>
    </row>
    <row r="216" spans="1:193" s="2" customFormat="1" ht="16.7" customHeight="1">
      <c r="A216" s="33" t="s">
        <v>199</v>
      </c>
      <c r="B216" s="24">
        <v>2908.8</v>
      </c>
      <c r="C216" s="24">
        <v>1290.8576200000002</v>
      </c>
      <c r="D216" s="4">
        <f t="shared" si="111"/>
        <v>0.44377668454345437</v>
      </c>
      <c r="E216" s="10">
        <v>15</v>
      </c>
      <c r="F216" s="5">
        <f>F$43</f>
        <v>1</v>
      </c>
      <c r="G216" s="5">
        <v>10</v>
      </c>
      <c r="H216" s="5"/>
      <c r="I216" s="5"/>
      <c r="J216" s="4">
        <f>J$43</f>
        <v>1.0508174645230606</v>
      </c>
      <c r="K216" s="5">
        <v>10</v>
      </c>
      <c r="L216" s="5"/>
      <c r="M216" s="5"/>
      <c r="N216" s="4">
        <f>N$43</f>
        <v>1.2648833592534992</v>
      </c>
      <c r="O216" s="5">
        <v>15</v>
      </c>
      <c r="P216" s="5"/>
      <c r="Q216" s="5"/>
      <c r="R216" s="4">
        <f>R$43</f>
        <v>0.95688287719298248</v>
      </c>
      <c r="S216" s="5">
        <v>10</v>
      </c>
      <c r="T216" s="5"/>
      <c r="U216" s="5"/>
      <c r="V216" s="4">
        <f>V$43</f>
        <v>1.1757108552631579</v>
      </c>
      <c r="W216" s="5">
        <v>10</v>
      </c>
      <c r="X216" s="5" t="s">
        <v>400</v>
      </c>
      <c r="Y216" s="5" t="s">
        <v>400</v>
      </c>
      <c r="Z216" s="5" t="s">
        <v>400</v>
      </c>
      <c r="AA216" s="5"/>
      <c r="AB216" s="31">
        <f t="shared" si="118"/>
        <v>0.96377160895351854</v>
      </c>
      <c r="AC216" s="32">
        <v>775</v>
      </c>
      <c r="AD216" s="24">
        <f t="shared" si="112"/>
        <v>634.09090909090912</v>
      </c>
      <c r="AE216" s="24">
        <f t="shared" si="113"/>
        <v>611.1</v>
      </c>
      <c r="AF216" s="24">
        <f t="shared" si="114"/>
        <v>-22.990909090909099</v>
      </c>
      <c r="AG216" s="24">
        <v>52.6</v>
      </c>
      <c r="AH216" s="24">
        <v>31.2</v>
      </c>
      <c r="AI216" s="24">
        <v>103.5</v>
      </c>
      <c r="AJ216" s="24">
        <v>56.1</v>
      </c>
      <c r="AK216" s="24">
        <v>63.2</v>
      </c>
      <c r="AL216" s="24">
        <v>63.9</v>
      </c>
      <c r="AM216" s="24">
        <v>115.5</v>
      </c>
      <c r="AN216" s="24">
        <v>34.200000000000003</v>
      </c>
      <c r="AO216" s="24">
        <v>13.2</v>
      </c>
      <c r="AP216" s="24">
        <f t="shared" si="115"/>
        <v>77.7</v>
      </c>
      <c r="AQ216" s="46"/>
      <c r="AR216" s="24">
        <f t="shared" si="116"/>
        <v>77.7</v>
      </c>
      <c r="AS216" s="24"/>
      <c r="AT216" s="24">
        <f t="shared" si="117"/>
        <v>77.7</v>
      </c>
      <c r="AU216" s="24">
        <v>0</v>
      </c>
      <c r="AV216" s="24">
        <f t="shared" si="119"/>
        <v>77.7</v>
      </c>
      <c r="AW216" s="41"/>
      <c r="AX216" s="41"/>
      <c r="AY216" s="41"/>
      <c r="BC216" s="1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9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9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9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8"/>
      <c r="FC216" s="8"/>
      <c r="FD216" s="8"/>
      <c r="FE216" s="8"/>
      <c r="FF216" s="8"/>
      <c r="FG216" s="9"/>
      <c r="FH216" s="8"/>
      <c r="FI216" s="8"/>
      <c r="FJ216" s="8"/>
      <c r="FK216" s="8"/>
      <c r="FL216" s="8"/>
      <c r="FM216" s="8"/>
      <c r="FN216" s="8"/>
      <c r="FO216" s="8"/>
      <c r="FP216" s="8"/>
      <c r="FQ216" s="8"/>
      <c r="FR216" s="8"/>
      <c r="FS216" s="8"/>
      <c r="FT216" s="8"/>
      <c r="FU216" s="8"/>
      <c r="FV216" s="8"/>
      <c r="FW216" s="8"/>
      <c r="FX216" s="8"/>
      <c r="FY216" s="8"/>
      <c r="FZ216" s="8"/>
      <c r="GA216" s="8"/>
      <c r="GB216" s="8"/>
      <c r="GC216" s="8"/>
      <c r="GD216" s="8"/>
      <c r="GE216" s="8"/>
      <c r="GF216" s="8"/>
      <c r="GG216" s="8"/>
      <c r="GH216" s="8"/>
      <c r="GI216" s="9"/>
      <c r="GJ216" s="8"/>
      <c r="GK216" s="8"/>
    </row>
    <row r="217" spans="1:193" s="2" customFormat="1" ht="17.100000000000001" customHeight="1">
      <c r="A217" s="33" t="s">
        <v>200</v>
      </c>
      <c r="B217" s="24">
        <v>2063.1</v>
      </c>
      <c r="C217" s="24">
        <v>2023.7411899999995</v>
      </c>
      <c r="D217" s="4">
        <f t="shared" si="111"/>
        <v>0.98092249042702706</v>
      </c>
      <c r="E217" s="10">
        <v>15</v>
      </c>
      <c r="F217" s="5">
        <f t="shared" ref="F217:F228" si="130">F$43</f>
        <v>1</v>
      </c>
      <c r="G217" s="5">
        <v>10</v>
      </c>
      <c r="H217" s="5"/>
      <c r="I217" s="5"/>
      <c r="J217" s="4">
        <f t="shared" ref="J217:J228" si="131">J$43</f>
        <v>1.0508174645230606</v>
      </c>
      <c r="K217" s="5">
        <v>10</v>
      </c>
      <c r="L217" s="5"/>
      <c r="M217" s="5"/>
      <c r="N217" s="4">
        <f t="shared" ref="N217:N228" si="132">N$43</f>
        <v>1.2648833592534992</v>
      </c>
      <c r="O217" s="5">
        <v>15</v>
      </c>
      <c r="P217" s="5"/>
      <c r="Q217" s="5"/>
      <c r="R217" s="4">
        <f t="shared" ref="R217:R228" si="133">R$43</f>
        <v>0.95688287719298248</v>
      </c>
      <c r="S217" s="5">
        <v>10</v>
      </c>
      <c r="T217" s="5"/>
      <c r="U217" s="5"/>
      <c r="V217" s="4">
        <f t="shared" ref="V217:V228" si="134">V$43</f>
        <v>1.1757108552631579</v>
      </c>
      <c r="W217" s="5">
        <v>10</v>
      </c>
      <c r="X217" s="5" t="s">
        <v>400</v>
      </c>
      <c r="Y217" s="5" t="s">
        <v>400</v>
      </c>
      <c r="Z217" s="5" t="s">
        <v>400</v>
      </c>
      <c r="AA217" s="5"/>
      <c r="AB217" s="31">
        <f t="shared" si="118"/>
        <v>1.0788742816428558</v>
      </c>
      <c r="AC217" s="32">
        <v>2136</v>
      </c>
      <c r="AD217" s="24">
        <f t="shared" si="112"/>
        <v>1747.6363636363637</v>
      </c>
      <c r="AE217" s="24">
        <f t="shared" si="113"/>
        <v>1885.5</v>
      </c>
      <c r="AF217" s="24">
        <f t="shared" si="114"/>
        <v>137.86363636363626</v>
      </c>
      <c r="AG217" s="24">
        <v>248</v>
      </c>
      <c r="AH217" s="24">
        <v>28</v>
      </c>
      <c r="AI217" s="24">
        <v>175.2</v>
      </c>
      <c r="AJ217" s="24">
        <v>229.1</v>
      </c>
      <c r="AK217" s="24">
        <v>227.7</v>
      </c>
      <c r="AL217" s="24">
        <v>336.8</v>
      </c>
      <c r="AM217" s="24">
        <v>197.5</v>
      </c>
      <c r="AN217" s="24">
        <v>194.8</v>
      </c>
      <c r="AO217" s="24"/>
      <c r="AP217" s="24">
        <f t="shared" si="115"/>
        <v>248.4</v>
      </c>
      <c r="AQ217" s="46"/>
      <c r="AR217" s="24">
        <f t="shared" si="116"/>
        <v>248.4</v>
      </c>
      <c r="AS217" s="24"/>
      <c r="AT217" s="24">
        <f t="shared" si="117"/>
        <v>248.4</v>
      </c>
      <c r="AU217" s="24">
        <v>121.6</v>
      </c>
      <c r="AV217" s="24">
        <f t="shared" si="119"/>
        <v>126.8</v>
      </c>
      <c r="AW217" s="41"/>
      <c r="AX217" s="41"/>
      <c r="AY217" s="41"/>
      <c r="BC217" s="1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9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9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8"/>
      <c r="ED217" s="8"/>
      <c r="EE217" s="9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  <c r="EV217" s="8"/>
      <c r="EW217" s="8"/>
      <c r="EX217" s="8"/>
      <c r="EY217" s="8"/>
      <c r="EZ217" s="8"/>
      <c r="FA217" s="8"/>
      <c r="FB217" s="8"/>
      <c r="FC217" s="8"/>
      <c r="FD217" s="8"/>
      <c r="FE217" s="8"/>
      <c r="FF217" s="8"/>
      <c r="FG217" s="9"/>
      <c r="FH217" s="8"/>
      <c r="FI217" s="8"/>
      <c r="FJ217" s="8"/>
      <c r="FK217" s="8"/>
      <c r="FL217" s="8"/>
      <c r="FM217" s="8"/>
      <c r="FN217" s="8"/>
      <c r="FO217" s="8"/>
      <c r="FP217" s="8"/>
      <c r="FQ217" s="8"/>
      <c r="FR217" s="8"/>
      <c r="FS217" s="8"/>
      <c r="FT217" s="8"/>
      <c r="FU217" s="8"/>
      <c r="FV217" s="8"/>
      <c r="FW217" s="8"/>
      <c r="FX217" s="8"/>
      <c r="FY217" s="8"/>
      <c r="FZ217" s="8"/>
      <c r="GA217" s="8"/>
      <c r="GB217" s="8"/>
      <c r="GC217" s="8"/>
      <c r="GD217" s="8"/>
      <c r="GE217" s="8"/>
      <c r="GF217" s="8"/>
      <c r="GG217" s="8"/>
      <c r="GH217" s="8"/>
      <c r="GI217" s="9"/>
      <c r="GJ217" s="8"/>
      <c r="GK217" s="8"/>
    </row>
    <row r="218" spans="1:193" s="2" customFormat="1" ht="17.100000000000001" customHeight="1">
      <c r="A218" s="33" t="s">
        <v>201</v>
      </c>
      <c r="B218" s="24">
        <v>20255.3</v>
      </c>
      <c r="C218" s="24">
        <v>16716.870049999998</v>
      </c>
      <c r="D218" s="4">
        <f t="shared" si="111"/>
        <v>0.82530844026007999</v>
      </c>
      <c r="E218" s="10">
        <v>15</v>
      </c>
      <c r="F218" s="5">
        <f t="shared" si="130"/>
        <v>1</v>
      </c>
      <c r="G218" s="5">
        <v>10</v>
      </c>
      <c r="H218" s="5"/>
      <c r="I218" s="5"/>
      <c r="J218" s="4">
        <f t="shared" si="131"/>
        <v>1.0508174645230606</v>
      </c>
      <c r="K218" s="5">
        <v>10</v>
      </c>
      <c r="L218" s="5"/>
      <c r="M218" s="5"/>
      <c r="N218" s="4">
        <f t="shared" si="132"/>
        <v>1.2648833592534992</v>
      </c>
      <c r="O218" s="5">
        <v>15</v>
      </c>
      <c r="P218" s="5"/>
      <c r="Q218" s="5"/>
      <c r="R218" s="4">
        <f t="shared" si="133"/>
        <v>0.95688287719298248</v>
      </c>
      <c r="S218" s="5">
        <v>10</v>
      </c>
      <c r="T218" s="5"/>
      <c r="U218" s="5"/>
      <c r="V218" s="4">
        <f t="shared" si="134"/>
        <v>1.1757108552631579</v>
      </c>
      <c r="W218" s="5">
        <v>10</v>
      </c>
      <c r="X218" s="5" t="s">
        <v>400</v>
      </c>
      <c r="Y218" s="5" t="s">
        <v>400</v>
      </c>
      <c r="Z218" s="5" t="s">
        <v>400</v>
      </c>
      <c r="AA218" s="5"/>
      <c r="AB218" s="31">
        <f t="shared" si="118"/>
        <v>1.0455284137499383</v>
      </c>
      <c r="AC218" s="32">
        <v>17</v>
      </c>
      <c r="AD218" s="24">
        <f t="shared" si="112"/>
        <v>13.909090909090908</v>
      </c>
      <c r="AE218" s="24">
        <f t="shared" si="113"/>
        <v>14.5</v>
      </c>
      <c r="AF218" s="24">
        <f t="shared" si="114"/>
        <v>0.59090909090909172</v>
      </c>
      <c r="AG218" s="24">
        <v>0.9</v>
      </c>
      <c r="AH218" s="24">
        <v>1.7</v>
      </c>
      <c r="AI218" s="24">
        <v>2</v>
      </c>
      <c r="AJ218" s="24">
        <v>1.1000000000000001</v>
      </c>
      <c r="AK218" s="24">
        <v>1.6</v>
      </c>
      <c r="AL218" s="24">
        <v>1.4</v>
      </c>
      <c r="AM218" s="24">
        <v>1.9</v>
      </c>
      <c r="AN218" s="24">
        <v>1.8</v>
      </c>
      <c r="AO218" s="24">
        <v>0.4</v>
      </c>
      <c r="AP218" s="24">
        <f t="shared" si="115"/>
        <v>1.7</v>
      </c>
      <c r="AQ218" s="46"/>
      <c r="AR218" s="24">
        <f t="shared" si="116"/>
        <v>1.7</v>
      </c>
      <c r="AS218" s="24"/>
      <c r="AT218" s="24">
        <f t="shared" si="117"/>
        <v>1.7</v>
      </c>
      <c r="AU218" s="24">
        <v>0.3</v>
      </c>
      <c r="AV218" s="24">
        <f t="shared" si="119"/>
        <v>1.4</v>
      </c>
      <c r="AW218" s="41"/>
      <c r="AX218" s="41"/>
      <c r="AY218" s="41"/>
      <c r="BC218" s="1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9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9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  <c r="ED218" s="8"/>
      <c r="EE218" s="9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  <c r="EV218" s="8"/>
      <c r="EW218" s="8"/>
      <c r="EX218" s="8"/>
      <c r="EY218" s="8"/>
      <c r="EZ218" s="8"/>
      <c r="FA218" s="8"/>
      <c r="FB218" s="8"/>
      <c r="FC218" s="8"/>
      <c r="FD218" s="8"/>
      <c r="FE218" s="8"/>
      <c r="FF218" s="8"/>
      <c r="FG218" s="9"/>
      <c r="FH218" s="8"/>
      <c r="FI218" s="8"/>
      <c r="FJ218" s="8"/>
      <c r="FK218" s="8"/>
      <c r="FL218" s="8"/>
      <c r="FM218" s="8"/>
      <c r="FN218" s="8"/>
      <c r="FO218" s="8"/>
      <c r="FP218" s="8"/>
      <c r="FQ218" s="8"/>
      <c r="FR218" s="8"/>
      <c r="FS218" s="8"/>
      <c r="FT218" s="8"/>
      <c r="FU218" s="8"/>
      <c r="FV218" s="8"/>
      <c r="FW218" s="8"/>
      <c r="FX218" s="8"/>
      <c r="FY218" s="8"/>
      <c r="FZ218" s="8"/>
      <c r="GA218" s="8"/>
      <c r="GB218" s="8"/>
      <c r="GC218" s="8"/>
      <c r="GD218" s="8"/>
      <c r="GE218" s="8"/>
      <c r="GF218" s="8"/>
      <c r="GG218" s="8"/>
      <c r="GH218" s="8"/>
      <c r="GI218" s="9"/>
      <c r="GJ218" s="8"/>
      <c r="GK218" s="8"/>
    </row>
    <row r="219" spans="1:193" s="2" customFormat="1" ht="17.100000000000001" customHeight="1">
      <c r="A219" s="33" t="s">
        <v>202</v>
      </c>
      <c r="B219" s="24">
        <v>2642.8</v>
      </c>
      <c r="C219" s="24">
        <v>1496.4907599999999</v>
      </c>
      <c r="D219" s="4">
        <f t="shared" si="111"/>
        <v>0.56625199031330398</v>
      </c>
      <c r="E219" s="10">
        <v>15</v>
      </c>
      <c r="F219" s="5">
        <f t="shared" si="130"/>
        <v>1</v>
      </c>
      <c r="G219" s="5">
        <v>10</v>
      </c>
      <c r="H219" s="5"/>
      <c r="I219" s="5"/>
      <c r="J219" s="4">
        <f t="shared" si="131"/>
        <v>1.0508174645230606</v>
      </c>
      <c r="K219" s="5">
        <v>10</v>
      </c>
      <c r="L219" s="5"/>
      <c r="M219" s="5"/>
      <c r="N219" s="4">
        <f t="shared" si="132"/>
        <v>1.2648833592534992</v>
      </c>
      <c r="O219" s="5">
        <v>15</v>
      </c>
      <c r="P219" s="5"/>
      <c r="Q219" s="5"/>
      <c r="R219" s="4">
        <f t="shared" si="133"/>
        <v>0.95688287719298248</v>
      </c>
      <c r="S219" s="5">
        <v>10</v>
      </c>
      <c r="T219" s="5"/>
      <c r="U219" s="5"/>
      <c r="V219" s="4">
        <f t="shared" si="134"/>
        <v>1.1757108552631579</v>
      </c>
      <c r="W219" s="5">
        <v>10</v>
      </c>
      <c r="X219" s="5" t="s">
        <v>400</v>
      </c>
      <c r="Y219" s="5" t="s">
        <v>400</v>
      </c>
      <c r="Z219" s="5" t="s">
        <v>400</v>
      </c>
      <c r="AA219" s="5"/>
      <c r="AB219" s="31">
        <f t="shared" si="118"/>
        <v>0.99001631733277207</v>
      </c>
      <c r="AC219" s="32">
        <v>1336</v>
      </c>
      <c r="AD219" s="24">
        <f t="shared" si="112"/>
        <v>1093.090909090909</v>
      </c>
      <c r="AE219" s="24">
        <f t="shared" si="113"/>
        <v>1082.2</v>
      </c>
      <c r="AF219" s="24">
        <f t="shared" si="114"/>
        <v>-10.890909090908963</v>
      </c>
      <c r="AG219" s="24">
        <v>74.599999999999994</v>
      </c>
      <c r="AH219" s="24">
        <v>118.8</v>
      </c>
      <c r="AI219" s="24">
        <v>140.30000000000001</v>
      </c>
      <c r="AJ219" s="24">
        <v>97.6</v>
      </c>
      <c r="AK219" s="24">
        <v>67</v>
      </c>
      <c r="AL219" s="24">
        <v>111.7</v>
      </c>
      <c r="AM219" s="24">
        <v>196.2</v>
      </c>
      <c r="AN219" s="24">
        <v>93.3</v>
      </c>
      <c r="AO219" s="24"/>
      <c r="AP219" s="24">
        <f t="shared" si="115"/>
        <v>182.7</v>
      </c>
      <c r="AQ219" s="46"/>
      <c r="AR219" s="24">
        <f t="shared" si="116"/>
        <v>182.7</v>
      </c>
      <c r="AS219" s="24"/>
      <c r="AT219" s="24">
        <f t="shared" si="117"/>
        <v>182.7</v>
      </c>
      <c r="AU219" s="24">
        <v>6.3</v>
      </c>
      <c r="AV219" s="24">
        <f t="shared" si="119"/>
        <v>176.4</v>
      </c>
      <c r="AW219" s="41"/>
      <c r="AX219" s="41"/>
      <c r="AY219" s="41"/>
      <c r="BB219" s="1"/>
      <c r="BC219" s="1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9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9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  <c r="EE219" s="9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  <c r="EV219" s="8"/>
      <c r="EW219" s="8"/>
      <c r="EX219" s="8"/>
      <c r="EY219" s="8"/>
      <c r="EZ219" s="8"/>
      <c r="FA219" s="8"/>
      <c r="FB219" s="8"/>
      <c r="FC219" s="8"/>
      <c r="FD219" s="8"/>
      <c r="FE219" s="8"/>
      <c r="FF219" s="8"/>
      <c r="FG219" s="9"/>
      <c r="FH219" s="8"/>
      <c r="FI219" s="8"/>
      <c r="FJ219" s="8"/>
      <c r="FK219" s="8"/>
      <c r="FL219" s="8"/>
      <c r="FM219" s="8"/>
      <c r="FN219" s="8"/>
      <c r="FO219" s="8"/>
      <c r="FP219" s="8"/>
      <c r="FQ219" s="8"/>
      <c r="FR219" s="8"/>
      <c r="FS219" s="8"/>
      <c r="FT219" s="8"/>
      <c r="FU219" s="8"/>
      <c r="FV219" s="8"/>
      <c r="FW219" s="8"/>
      <c r="FX219" s="8"/>
      <c r="FY219" s="8"/>
      <c r="FZ219" s="8"/>
      <c r="GA219" s="8"/>
      <c r="GB219" s="8"/>
      <c r="GC219" s="8"/>
      <c r="GD219" s="8"/>
      <c r="GE219" s="8"/>
      <c r="GF219" s="8"/>
      <c r="GG219" s="8"/>
      <c r="GH219" s="8"/>
      <c r="GI219" s="9"/>
      <c r="GJ219" s="8"/>
      <c r="GK219" s="8"/>
    </row>
    <row r="220" spans="1:193" s="2" customFormat="1" ht="17.100000000000001" customHeight="1">
      <c r="A220" s="33" t="s">
        <v>203</v>
      </c>
      <c r="B220" s="24">
        <v>47331.5</v>
      </c>
      <c r="C220" s="24">
        <v>35443.013749999998</v>
      </c>
      <c r="D220" s="4">
        <f t="shared" si="111"/>
        <v>0.74882506892872602</v>
      </c>
      <c r="E220" s="10">
        <v>15</v>
      </c>
      <c r="F220" s="5">
        <f t="shared" si="130"/>
        <v>1</v>
      </c>
      <c r="G220" s="5">
        <v>10</v>
      </c>
      <c r="H220" s="5"/>
      <c r="I220" s="5"/>
      <c r="J220" s="4">
        <f t="shared" si="131"/>
        <v>1.0508174645230606</v>
      </c>
      <c r="K220" s="5">
        <v>10</v>
      </c>
      <c r="L220" s="5"/>
      <c r="M220" s="5"/>
      <c r="N220" s="4">
        <f t="shared" si="132"/>
        <v>1.2648833592534992</v>
      </c>
      <c r="O220" s="5">
        <v>15</v>
      </c>
      <c r="P220" s="5"/>
      <c r="Q220" s="5"/>
      <c r="R220" s="4">
        <f t="shared" si="133"/>
        <v>0.95688287719298248</v>
      </c>
      <c r="S220" s="5">
        <v>10</v>
      </c>
      <c r="T220" s="5"/>
      <c r="U220" s="5"/>
      <c r="V220" s="4">
        <f t="shared" si="134"/>
        <v>1.1757108552631579</v>
      </c>
      <c r="W220" s="5">
        <v>10</v>
      </c>
      <c r="X220" s="5" t="s">
        <v>400</v>
      </c>
      <c r="Y220" s="5" t="s">
        <v>400</v>
      </c>
      <c r="Z220" s="5" t="s">
        <v>400</v>
      </c>
      <c r="AA220" s="5"/>
      <c r="AB220" s="31">
        <f t="shared" si="118"/>
        <v>1.0291391198932196</v>
      </c>
      <c r="AC220" s="32">
        <v>2911</v>
      </c>
      <c r="AD220" s="24">
        <f t="shared" si="112"/>
        <v>2381.7272727272725</v>
      </c>
      <c r="AE220" s="24">
        <f t="shared" si="113"/>
        <v>2451.1</v>
      </c>
      <c r="AF220" s="24">
        <f t="shared" si="114"/>
        <v>69.372727272727388</v>
      </c>
      <c r="AG220" s="24">
        <v>139.30000000000001</v>
      </c>
      <c r="AH220" s="24">
        <v>182.2</v>
      </c>
      <c r="AI220" s="24">
        <v>166.1</v>
      </c>
      <c r="AJ220" s="24">
        <v>92.9</v>
      </c>
      <c r="AK220" s="24">
        <v>211.5</v>
      </c>
      <c r="AL220" s="24">
        <v>286.8</v>
      </c>
      <c r="AM220" s="24">
        <v>380.6</v>
      </c>
      <c r="AN220" s="24">
        <v>285.10000000000002</v>
      </c>
      <c r="AO220" s="24">
        <v>336.20000000000005</v>
      </c>
      <c r="AP220" s="24">
        <f t="shared" si="115"/>
        <v>370.4</v>
      </c>
      <c r="AQ220" s="46"/>
      <c r="AR220" s="24">
        <f t="shared" si="116"/>
        <v>370.4</v>
      </c>
      <c r="AS220" s="24"/>
      <c r="AT220" s="24">
        <f t="shared" si="117"/>
        <v>370.4</v>
      </c>
      <c r="AU220" s="24">
        <v>79.2</v>
      </c>
      <c r="AV220" s="24">
        <f t="shared" si="119"/>
        <v>291.2</v>
      </c>
      <c r="AW220" s="41"/>
      <c r="AX220" s="41"/>
      <c r="AY220" s="41"/>
      <c r="AZ220" s="1"/>
      <c r="BA220" s="1"/>
      <c r="BB220" s="1"/>
      <c r="BC220" s="1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9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9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9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  <c r="EV220" s="8"/>
      <c r="EW220" s="8"/>
      <c r="EX220" s="8"/>
      <c r="EY220" s="8"/>
      <c r="EZ220" s="8"/>
      <c r="FA220" s="8"/>
      <c r="FB220" s="8"/>
      <c r="FC220" s="8"/>
      <c r="FD220" s="8"/>
      <c r="FE220" s="8"/>
      <c r="FF220" s="8"/>
      <c r="FG220" s="9"/>
      <c r="FH220" s="8"/>
      <c r="FI220" s="8"/>
      <c r="FJ220" s="8"/>
      <c r="FK220" s="8"/>
      <c r="FL220" s="8"/>
      <c r="FM220" s="8"/>
      <c r="FN220" s="8"/>
      <c r="FO220" s="8"/>
      <c r="FP220" s="8"/>
      <c r="FQ220" s="8"/>
      <c r="FR220" s="8"/>
      <c r="FS220" s="8"/>
      <c r="FT220" s="8"/>
      <c r="FU220" s="8"/>
      <c r="FV220" s="8"/>
      <c r="FW220" s="8"/>
      <c r="FX220" s="8"/>
      <c r="FY220" s="8"/>
      <c r="FZ220" s="8"/>
      <c r="GA220" s="8"/>
      <c r="GB220" s="8"/>
      <c r="GC220" s="8"/>
      <c r="GD220" s="8"/>
      <c r="GE220" s="8"/>
      <c r="GF220" s="8"/>
      <c r="GG220" s="8"/>
      <c r="GH220" s="8"/>
      <c r="GI220" s="9"/>
      <c r="GJ220" s="8"/>
      <c r="GK220" s="8"/>
    </row>
    <row r="221" spans="1:193" s="2" customFormat="1" ht="17.100000000000001" customHeight="1">
      <c r="A221" s="33" t="s">
        <v>204</v>
      </c>
      <c r="B221" s="24">
        <v>8601.6</v>
      </c>
      <c r="C221" s="24">
        <v>5319.2325699999992</v>
      </c>
      <c r="D221" s="4">
        <f t="shared" si="111"/>
        <v>0.61840036388578856</v>
      </c>
      <c r="E221" s="10">
        <v>15</v>
      </c>
      <c r="F221" s="5">
        <f t="shared" si="130"/>
        <v>1</v>
      </c>
      <c r="G221" s="5">
        <v>10</v>
      </c>
      <c r="H221" s="5"/>
      <c r="I221" s="5"/>
      <c r="J221" s="4">
        <f t="shared" si="131"/>
        <v>1.0508174645230606</v>
      </c>
      <c r="K221" s="5">
        <v>10</v>
      </c>
      <c r="L221" s="5"/>
      <c r="M221" s="5"/>
      <c r="N221" s="4">
        <f t="shared" si="132"/>
        <v>1.2648833592534992</v>
      </c>
      <c r="O221" s="5">
        <v>15</v>
      </c>
      <c r="P221" s="5"/>
      <c r="Q221" s="5"/>
      <c r="R221" s="4">
        <f t="shared" si="133"/>
        <v>0.95688287719298248</v>
      </c>
      <c r="S221" s="5">
        <v>10</v>
      </c>
      <c r="T221" s="5"/>
      <c r="U221" s="5"/>
      <c r="V221" s="4">
        <f t="shared" si="134"/>
        <v>1.1757108552631579</v>
      </c>
      <c r="W221" s="5">
        <v>10</v>
      </c>
      <c r="X221" s="5" t="s">
        <v>400</v>
      </c>
      <c r="Y221" s="5" t="s">
        <v>400</v>
      </c>
      <c r="Z221" s="5" t="s">
        <v>400</v>
      </c>
      <c r="AA221" s="5"/>
      <c r="AB221" s="31">
        <f t="shared" si="118"/>
        <v>1.0011909688125904</v>
      </c>
      <c r="AC221" s="32">
        <v>1397</v>
      </c>
      <c r="AD221" s="24">
        <f t="shared" si="112"/>
        <v>1143</v>
      </c>
      <c r="AE221" s="24">
        <f t="shared" si="113"/>
        <v>1144.4000000000001</v>
      </c>
      <c r="AF221" s="24">
        <f t="shared" si="114"/>
        <v>1.4000000000000909</v>
      </c>
      <c r="AG221" s="24">
        <v>112.7</v>
      </c>
      <c r="AH221" s="24">
        <v>91.7</v>
      </c>
      <c r="AI221" s="24">
        <v>127.7</v>
      </c>
      <c r="AJ221" s="24">
        <v>105.8</v>
      </c>
      <c r="AK221" s="24">
        <v>95.1</v>
      </c>
      <c r="AL221" s="24">
        <v>126.1</v>
      </c>
      <c r="AM221" s="24">
        <v>190.2</v>
      </c>
      <c r="AN221" s="24">
        <v>113.3</v>
      </c>
      <c r="AO221" s="24">
        <v>1</v>
      </c>
      <c r="AP221" s="24">
        <f t="shared" si="115"/>
        <v>180.8</v>
      </c>
      <c r="AQ221" s="46"/>
      <c r="AR221" s="24">
        <f t="shared" si="116"/>
        <v>180.8</v>
      </c>
      <c r="AS221" s="24"/>
      <c r="AT221" s="24">
        <f t="shared" si="117"/>
        <v>180.8</v>
      </c>
      <c r="AU221" s="24">
        <v>9.1</v>
      </c>
      <c r="AV221" s="24">
        <f t="shared" si="119"/>
        <v>171.7</v>
      </c>
      <c r="AW221" s="41"/>
      <c r="AX221" s="41"/>
      <c r="AY221" s="41"/>
      <c r="BC221" s="1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9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9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  <c r="ED221" s="8"/>
      <c r="EE221" s="9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  <c r="ER221" s="8"/>
      <c r="ES221" s="8"/>
      <c r="ET221" s="8"/>
      <c r="EU221" s="8"/>
      <c r="EV221" s="8"/>
      <c r="EW221" s="8"/>
      <c r="EX221" s="8"/>
      <c r="EY221" s="8"/>
      <c r="EZ221" s="8"/>
      <c r="FA221" s="8"/>
      <c r="FB221" s="8"/>
      <c r="FC221" s="8"/>
      <c r="FD221" s="8"/>
      <c r="FE221" s="8"/>
      <c r="FF221" s="8"/>
      <c r="FG221" s="9"/>
      <c r="FH221" s="8"/>
      <c r="FI221" s="8"/>
      <c r="FJ221" s="8"/>
      <c r="FK221" s="8"/>
      <c r="FL221" s="8"/>
      <c r="FM221" s="8"/>
      <c r="FN221" s="8"/>
      <c r="FO221" s="8"/>
      <c r="FP221" s="8"/>
      <c r="FQ221" s="8"/>
      <c r="FR221" s="8"/>
      <c r="FS221" s="8"/>
      <c r="FT221" s="8"/>
      <c r="FU221" s="8"/>
      <c r="FV221" s="8"/>
      <c r="FW221" s="8"/>
      <c r="FX221" s="8"/>
      <c r="FY221" s="8"/>
      <c r="FZ221" s="8"/>
      <c r="GA221" s="8"/>
      <c r="GB221" s="8"/>
      <c r="GC221" s="8"/>
      <c r="GD221" s="8"/>
      <c r="GE221" s="8"/>
      <c r="GF221" s="8"/>
      <c r="GG221" s="8"/>
      <c r="GH221" s="8"/>
      <c r="GI221" s="9"/>
      <c r="GJ221" s="8"/>
      <c r="GK221" s="8"/>
    </row>
    <row r="222" spans="1:193" s="2" customFormat="1" ht="17.100000000000001" customHeight="1">
      <c r="A222" s="33" t="s">
        <v>205</v>
      </c>
      <c r="B222" s="24">
        <v>30347</v>
      </c>
      <c r="C222" s="24">
        <v>22042.524960000006</v>
      </c>
      <c r="D222" s="4">
        <f t="shared" si="111"/>
        <v>0.72634939071407412</v>
      </c>
      <c r="E222" s="10">
        <v>15</v>
      </c>
      <c r="F222" s="5">
        <f t="shared" si="130"/>
        <v>1</v>
      </c>
      <c r="G222" s="5">
        <v>10</v>
      </c>
      <c r="H222" s="5"/>
      <c r="I222" s="5"/>
      <c r="J222" s="4">
        <f t="shared" si="131"/>
        <v>1.0508174645230606</v>
      </c>
      <c r="K222" s="5">
        <v>10</v>
      </c>
      <c r="L222" s="5"/>
      <c r="M222" s="5"/>
      <c r="N222" s="4">
        <f t="shared" si="132"/>
        <v>1.2648833592534992</v>
      </c>
      <c r="O222" s="5">
        <v>15</v>
      </c>
      <c r="P222" s="5"/>
      <c r="Q222" s="5"/>
      <c r="R222" s="4">
        <f t="shared" si="133"/>
        <v>0.95688287719298248</v>
      </c>
      <c r="S222" s="5">
        <v>10</v>
      </c>
      <c r="T222" s="5"/>
      <c r="U222" s="5"/>
      <c r="V222" s="4">
        <f t="shared" si="134"/>
        <v>1.1757108552631579</v>
      </c>
      <c r="W222" s="5">
        <v>10</v>
      </c>
      <c r="X222" s="5" t="s">
        <v>400</v>
      </c>
      <c r="Y222" s="5" t="s">
        <v>400</v>
      </c>
      <c r="Z222" s="5" t="s">
        <v>400</v>
      </c>
      <c r="AA222" s="5"/>
      <c r="AB222" s="31">
        <f t="shared" si="118"/>
        <v>1.0243229031329373</v>
      </c>
      <c r="AC222" s="32">
        <v>50</v>
      </c>
      <c r="AD222" s="24">
        <f t="shared" si="112"/>
        <v>40.909090909090914</v>
      </c>
      <c r="AE222" s="24">
        <f t="shared" si="113"/>
        <v>41.9</v>
      </c>
      <c r="AF222" s="24">
        <f t="shared" si="114"/>
        <v>0.99090909090908497</v>
      </c>
      <c r="AG222" s="24">
        <v>2.6</v>
      </c>
      <c r="AH222" s="24">
        <v>4.7</v>
      </c>
      <c r="AI222" s="24">
        <v>4.7</v>
      </c>
      <c r="AJ222" s="24">
        <v>4.3</v>
      </c>
      <c r="AK222" s="24">
        <v>3.1</v>
      </c>
      <c r="AL222" s="24">
        <v>4.7</v>
      </c>
      <c r="AM222" s="24">
        <v>7.1</v>
      </c>
      <c r="AN222" s="24">
        <v>4.4000000000000004</v>
      </c>
      <c r="AO222" s="24"/>
      <c r="AP222" s="24">
        <f t="shared" si="115"/>
        <v>6.3</v>
      </c>
      <c r="AQ222" s="46"/>
      <c r="AR222" s="24">
        <f t="shared" si="116"/>
        <v>6.3</v>
      </c>
      <c r="AS222" s="24"/>
      <c r="AT222" s="24">
        <f t="shared" si="117"/>
        <v>6.3</v>
      </c>
      <c r="AU222" s="24">
        <v>1.1000000000000001</v>
      </c>
      <c r="AV222" s="24">
        <f t="shared" si="119"/>
        <v>5.2</v>
      </c>
      <c r="AW222" s="41"/>
      <c r="AX222" s="41"/>
      <c r="AY222" s="41"/>
      <c r="BC222" s="1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9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9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9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  <c r="EV222" s="8"/>
      <c r="EW222" s="8"/>
      <c r="EX222" s="8"/>
      <c r="EY222" s="8"/>
      <c r="EZ222" s="8"/>
      <c r="FA222" s="8"/>
      <c r="FB222" s="8"/>
      <c r="FC222" s="8"/>
      <c r="FD222" s="8"/>
      <c r="FE222" s="8"/>
      <c r="FF222" s="8"/>
      <c r="FG222" s="9"/>
      <c r="FH222" s="8"/>
      <c r="FI222" s="8"/>
      <c r="FJ222" s="8"/>
      <c r="FK222" s="8"/>
      <c r="FL222" s="8"/>
      <c r="FM222" s="8"/>
      <c r="FN222" s="8"/>
      <c r="FO222" s="8"/>
      <c r="FP222" s="8"/>
      <c r="FQ222" s="8"/>
      <c r="FR222" s="8"/>
      <c r="FS222" s="8"/>
      <c r="FT222" s="8"/>
      <c r="FU222" s="8"/>
      <c r="FV222" s="8"/>
      <c r="FW222" s="8"/>
      <c r="FX222" s="8"/>
      <c r="FY222" s="8"/>
      <c r="FZ222" s="8"/>
      <c r="GA222" s="8"/>
      <c r="GB222" s="8"/>
      <c r="GC222" s="8"/>
      <c r="GD222" s="8"/>
      <c r="GE222" s="8"/>
      <c r="GF222" s="8"/>
      <c r="GG222" s="8"/>
      <c r="GH222" s="8"/>
      <c r="GI222" s="9"/>
      <c r="GJ222" s="8"/>
      <c r="GK222" s="8"/>
    </row>
    <row r="223" spans="1:193" s="2" customFormat="1" ht="17.100000000000001" customHeight="1">
      <c r="A223" s="33" t="s">
        <v>206</v>
      </c>
      <c r="B223" s="24">
        <v>3827.2</v>
      </c>
      <c r="C223" s="24">
        <v>2614.6310099999996</v>
      </c>
      <c r="D223" s="4">
        <f t="shared" si="111"/>
        <v>0.68317072794732436</v>
      </c>
      <c r="E223" s="10">
        <v>15</v>
      </c>
      <c r="F223" s="5">
        <f t="shared" si="130"/>
        <v>1</v>
      </c>
      <c r="G223" s="5">
        <v>10</v>
      </c>
      <c r="H223" s="5"/>
      <c r="I223" s="5"/>
      <c r="J223" s="4">
        <f t="shared" si="131"/>
        <v>1.0508174645230606</v>
      </c>
      <c r="K223" s="5">
        <v>10</v>
      </c>
      <c r="L223" s="5"/>
      <c r="M223" s="5"/>
      <c r="N223" s="4">
        <f t="shared" si="132"/>
        <v>1.2648833592534992</v>
      </c>
      <c r="O223" s="5">
        <v>15</v>
      </c>
      <c r="P223" s="5"/>
      <c r="Q223" s="5"/>
      <c r="R223" s="4">
        <f t="shared" si="133"/>
        <v>0.95688287719298248</v>
      </c>
      <c r="S223" s="5">
        <v>10</v>
      </c>
      <c r="T223" s="5"/>
      <c r="U223" s="5"/>
      <c r="V223" s="4">
        <f t="shared" si="134"/>
        <v>1.1757108552631579</v>
      </c>
      <c r="W223" s="5">
        <v>10</v>
      </c>
      <c r="X223" s="5" t="s">
        <v>400</v>
      </c>
      <c r="Y223" s="5" t="s">
        <v>400</v>
      </c>
      <c r="Z223" s="5" t="s">
        <v>400</v>
      </c>
      <c r="AA223" s="5"/>
      <c r="AB223" s="31">
        <f t="shared" si="118"/>
        <v>1.0150703325400623</v>
      </c>
      <c r="AC223" s="32">
        <v>2291</v>
      </c>
      <c r="AD223" s="24">
        <f t="shared" si="112"/>
        <v>1874.4545454545455</v>
      </c>
      <c r="AE223" s="24">
        <f t="shared" si="113"/>
        <v>1902.7</v>
      </c>
      <c r="AF223" s="24">
        <f t="shared" si="114"/>
        <v>28.24545454545455</v>
      </c>
      <c r="AG223" s="24">
        <v>192.8</v>
      </c>
      <c r="AH223" s="24">
        <v>193.4</v>
      </c>
      <c r="AI223" s="24">
        <v>204</v>
      </c>
      <c r="AJ223" s="24">
        <v>144.80000000000001</v>
      </c>
      <c r="AK223" s="24">
        <v>155.6</v>
      </c>
      <c r="AL223" s="24">
        <v>208.6</v>
      </c>
      <c r="AM223" s="24">
        <v>316.5</v>
      </c>
      <c r="AN223" s="24">
        <v>212.6</v>
      </c>
      <c r="AO223" s="24"/>
      <c r="AP223" s="24">
        <f t="shared" si="115"/>
        <v>274.39999999999998</v>
      </c>
      <c r="AQ223" s="46"/>
      <c r="AR223" s="24">
        <f t="shared" si="116"/>
        <v>274.39999999999998</v>
      </c>
      <c r="AS223" s="24"/>
      <c r="AT223" s="24">
        <f t="shared" si="117"/>
        <v>274.39999999999998</v>
      </c>
      <c r="AU223" s="24">
        <v>18.8</v>
      </c>
      <c r="AV223" s="24">
        <f t="shared" si="119"/>
        <v>255.6</v>
      </c>
      <c r="AW223" s="41"/>
      <c r="AX223" s="41"/>
      <c r="AY223" s="41"/>
      <c r="BC223" s="1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9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9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9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  <c r="EV223" s="8"/>
      <c r="EW223" s="8"/>
      <c r="EX223" s="8"/>
      <c r="EY223" s="8"/>
      <c r="EZ223" s="8"/>
      <c r="FA223" s="8"/>
      <c r="FB223" s="8"/>
      <c r="FC223" s="8"/>
      <c r="FD223" s="8"/>
      <c r="FE223" s="8"/>
      <c r="FF223" s="8"/>
      <c r="FG223" s="9"/>
      <c r="FH223" s="8"/>
      <c r="FI223" s="8"/>
      <c r="FJ223" s="8"/>
      <c r="FK223" s="8"/>
      <c r="FL223" s="8"/>
      <c r="FM223" s="8"/>
      <c r="FN223" s="8"/>
      <c r="FO223" s="8"/>
      <c r="FP223" s="8"/>
      <c r="FQ223" s="8"/>
      <c r="FR223" s="8"/>
      <c r="FS223" s="8"/>
      <c r="FT223" s="8"/>
      <c r="FU223" s="8"/>
      <c r="FV223" s="8"/>
      <c r="FW223" s="8"/>
      <c r="FX223" s="8"/>
      <c r="FY223" s="8"/>
      <c r="FZ223" s="8"/>
      <c r="GA223" s="8"/>
      <c r="GB223" s="8"/>
      <c r="GC223" s="8"/>
      <c r="GD223" s="8"/>
      <c r="GE223" s="8"/>
      <c r="GF223" s="8"/>
      <c r="GG223" s="8"/>
      <c r="GH223" s="8"/>
      <c r="GI223" s="9"/>
      <c r="GJ223" s="8"/>
      <c r="GK223" s="8"/>
    </row>
    <row r="224" spans="1:193" s="2" customFormat="1" ht="17.100000000000001" customHeight="1">
      <c r="A224" s="33" t="s">
        <v>207</v>
      </c>
      <c r="B224" s="24">
        <v>20077.900000000001</v>
      </c>
      <c r="C224" s="24">
        <v>18217.491489999997</v>
      </c>
      <c r="D224" s="4">
        <f t="shared" si="111"/>
        <v>0.90734048331747819</v>
      </c>
      <c r="E224" s="10">
        <v>15</v>
      </c>
      <c r="F224" s="5">
        <f t="shared" si="130"/>
        <v>1</v>
      </c>
      <c r="G224" s="5">
        <v>10</v>
      </c>
      <c r="H224" s="5"/>
      <c r="I224" s="5"/>
      <c r="J224" s="4">
        <f t="shared" si="131"/>
        <v>1.0508174645230606</v>
      </c>
      <c r="K224" s="5">
        <v>10</v>
      </c>
      <c r="L224" s="5"/>
      <c r="M224" s="5"/>
      <c r="N224" s="4">
        <f t="shared" si="132"/>
        <v>1.2648833592534992</v>
      </c>
      <c r="O224" s="5">
        <v>15</v>
      </c>
      <c r="P224" s="5"/>
      <c r="Q224" s="5"/>
      <c r="R224" s="4">
        <f t="shared" si="133"/>
        <v>0.95688287719298248</v>
      </c>
      <c r="S224" s="5">
        <v>10</v>
      </c>
      <c r="T224" s="5"/>
      <c r="U224" s="5"/>
      <c r="V224" s="4">
        <f t="shared" si="134"/>
        <v>1.1757108552631579</v>
      </c>
      <c r="W224" s="5">
        <v>10</v>
      </c>
      <c r="X224" s="5" t="s">
        <v>400</v>
      </c>
      <c r="Y224" s="5" t="s">
        <v>400</v>
      </c>
      <c r="Z224" s="5" t="s">
        <v>400</v>
      </c>
      <c r="AA224" s="5"/>
      <c r="AB224" s="31">
        <f t="shared" si="118"/>
        <v>1.0631067086908095</v>
      </c>
      <c r="AC224" s="32">
        <v>228</v>
      </c>
      <c r="AD224" s="24">
        <f t="shared" si="112"/>
        <v>186.54545454545453</v>
      </c>
      <c r="AE224" s="24">
        <f t="shared" si="113"/>
        <v>198.3</v>
      </c>
      <c r="AF224" s="24">
        <f t="shared" si="114"/>
        <v>11.754545454545479</v>
      </c>
      <c r="AG224" s="24">
        <v>16.899999999999999</v>
      </c>
      <c r="AH224" s="24">
        <v>25.8</v>
      </c>
      <c r="AI224" s="24">
        <v>6.5</v>
      </c>
      <c r="AJ224" s="24">
        <v>5.4</v>
      </c>
      <c r="AK224" s="24">
        <v>12.6</v>
      </c>
      <c r="AL224" s="24">
        <v>15.6</v>
      </c>
      <c r="AM224" s="24">
        <v>26.1</v>
      </c>
      <c r="AN224" s="24">
        <v>17</v>
      </c>
      <c r="AO224" s="24">
        <v>39.400000000000006</v>
      </c>
      <c r="AP224" s="24">
        <f t="shared" si="115"/>
        <v>33</v>
      </c>
      <c r="AQ224" s="46"/>
      <c r="AR224" s="24">
        <f t="shared" si="116"/>
        <v>33</v>
      </c>
      <c r="AS224" s="24"/>
      <c r="AT224" s="24">
        <f t="shared" si="117"/>
        <v>33</v>
      </c>
      <c r="AU224" s="24">
        <v>16.5</v>
      </c>
      <c r="AV224" s="24">
        <f t="shared" si="119"/>
        <v>16.5</v>
      </c>
      <c r="AW224" s="41"/>
      <c r="AX224" s="41"/>
      <c r="AY224" s="41"/>
      <c r="BC224" s="1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9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9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9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8"/>
      <c r="EX224" s="8"/>
      <c r="EY224" s="8"/>
      <c r="EZ224" s="8"/>
      <c r="FA224" s="8"/>
      <c r="FB224" s="8"/>
      <c r="FC224" s="8"/>
      <c r="FD224" s="8"/>
      <c r="FE224" s="8"/>
      <c r="FF224" s="8"/>
      <c r="FG224" s="9"/>
      <c r="FH224" s="8"/>
      <c r="FI224" s="8"/>
      <c r="FJ224" s="8"/>
      <c r="FK224" s="8"/>
      <c r="FL224" s="8"/>
      <c r="FM224" s="8"/>
      <c r="FN224" s="8"/>
      <c r="FO224" s="8"/>
      <c r="FP224" s="8"/>
      <c r="FQ224" s="8"/>
      <c r="FR224" s="8"/>
      <c r="FS224" s="8"/>
      <c r="FT224" s="8"/>
      <c r="FU224" s="8"/>
      <c r="FV224" s="8"/>
      <c r="FW224" s="8"/>
      <c r="FX224" s="8"/>
      <c r="FY224" s="8"/>
      <c r="FZ224" s="8"/>
      <c r="GA224" s="8"/>
      <c r="GB224" s="8"/>
      <c r="GC224" s="8"/>
      <c r="GD224" s="8"/>
      <c r="GE224" s="8"/>
      <c r="GF224" s="8"/>
      <c r="GG224" s="8"/>
      <c r="GH224" s="8"/>
      <c r="GI224" s="9"/>
      <c r="GJ224" s="8"/>
      <c r="GK224" s="8"/>
    </row>
    <row r="225" spans="1:193" s="2" customFormat="1" ht="17.100000000000001" customHeight="1">
      <c r="A225" s="33" t="s">
        <v>208</v>
      </c>
      <c r="B225" s="24">
        <v>2055.6</v>
      </c>
      <c r="C225" s="24">
        <v>544.49787000000003</v>
      </c>
      <c r="D225" s="4">
        <f t="shared" si="111"/>
        <v>0.26488512842965561</v>
      </c>
      <c r="E225" s="10">
        <v>15</v>
      </c>
      <c r="F225" s="5">
        <f t="shared" si="130"/>
        <v>1</v>
      </c>
      <c r="G225" s="5">
        <v>10</v>
      </c>
      <c r="H225" s="5"/>
      <c r="I225" s="5"/>
      <c r="J225" s="4">
        <f t="shared" si="131"/>
        <v>1.0508174645230606</v>
      </c>
      <c r="K225" s="5">
        <v>10</v>
      </c>
      <c r="L225" s="5"/>
      <c r="M225" s="5"/>
      <c r="N225" s="4">
        <f t="shared" si="132"/>
        <v>1.2648833592534992</v>
      </c>
      <c r="O225" s="5">
        <v>15</v>
      </c>
      <c r="P225" s="5"/>
      <c r="Q225" s="5"/>
      <c r="R225" s="4">
        <f t="shared" si="133"/>
        <v>0.95688287719298248</v>
      </c>
      <c r="S225" s="5">
        <v>10</v>
      </c>
      <c r="T225" s="5"/>
      <c r="U225" s="5"/>
      <c r="V225" s="4">
        <f t="shared" si="134"/>
        <v>1.1757108552631579</v>
      </c>
      <c r="W225" s="5">
        <v>10</v>
      </c>
      <c r="X225" s="5" t="s">
        <v>400</v>
      </c>
      <c r="Y225" s="5" t="s">
        <v>400</v>
      </c>
      <c r="Z225" s="5" t="s">
        <v>400</v>
      </c>
      <c r="AA225" s="5"/>
      <c r="AB225" s="31">
        <f t="shared" si="118"/>
        <v>0.92543770407199044</v>
      </c>
      <c r="AC225" s="32">
        <v>1018</v>
      </c>
      <c r="AD225" s="24">
        <f t="shared" si="112"/>
        <v>832.90909090909088</v>
      </c>
      <c r="AE225" s="24">
        <f t="shared" si="113"/>
        <v>770.8</v>
      </c>
      <c r="AF225" s="24">
        <f t="shared" si="114"/>
        <v>-62.109090909090924</v>
      </c>
      <c r="AG225" s="24">
        <v>27.8</v>
      </c>
      <c r="AH225" s="24">
        <v>15.8</v>
      </c>
      <c r="AI225" s="24">
        <v>86.1</v>
      </c>
      <c r="AJ225" s="24">
        <v>49.3</v>
      </c>
      <c r="AK225" s="24">
        <v>46</v>
      </c>
      <c r="AL225" s="24">
        <v>101.7</v>
      </c>
      <c r="AM225" s="24">
        <v>171.7</v>
      </c>
      <c r="AN225" s="24">
        <v>47.6</v>
      </c>
      <c r="AO225" s="24">
        <v>51.099999999999994</v>
      </c>
      <c r="AP225" s="24">
        <f t="shared" si="115"/>
        <v>173.7</v>
      </c>
      <c r="AQ225" s="46"/>
      <c r="AR225" s="24">
        <f t="shared" si="116"/>
        <v>173.7</v>
      </c>
      <c r="AS225" s="24"/>
      <c r="AT225" s="24">
        <f t="shared" si="117"/>
        <v>173.7</v>
      </c>
      <c r="AU225" s="24">
        <v>0</v>
      </c>
      <c r="AV225" s="24">
        <f t="shared" si="119"/>
        <v>173.7</v>
      </c>
      <c r="AW225" s="41"/>
      <c r="AX225" s="41"/>
      <c r="AY225" s="41"/>
      <c r="BC225" s="1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9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9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8"/>
      <c r="ED225" s="8"/>
      <c r="EE225" s="9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8"/>
      <c r="ES225" s="8"/>
      <c r="ET225" s="8"/>
      <c r="EU225" s="8"/>
      <c r="EV225" s="8"/>
      <c r="EW225" s="8"/>
      <c r="EX225" s="8"/>
      <c r="EY225" s="8"/>
      <c r="EZ225" s="8"/>
      <c r="FA225" s="8"/>
      <c r="FB225" s="8"/>
      <c r="FC225" s="8"/>
      <c r="FD225" s="8"/>
      <c r="FE225" s="8"/>
      <c r="FF225" s="8"/>
      <c r="FG225" s="9"/>
      <c r="FH225" s="8"/>
      <c r="FI225" s="8"/>
      <c r="FJ225" s="8"/>
      <c r="FK225" s="8"/>
      <c r="FL225" s="8"/>
      <c r="FM225" s="8"/>
      <c r="FN225" s="8"/>
      <c r="FO225" s="8"/>
      <c r="FP225" s="8"/>
      <c r="FQ225" s="8"/>
      <c r="FR225" s="8"/>
      <c r="FS225" s="8"/>
      <c r="FT225" s="8"/>
      <c r="FU225" s="8"/>
      <c r="FV225" s="8"/>
      <c r="FW225" s="8"/>
      <c r="FX225" s="8"/>
      <c r="FY225" s="8"/>
      <c r="FZ225" s="8"/>
      <c r="GA225" s="8"/>
      <c r="GB225" s="8"/>
      <c r="GC225" s="8"/>
      <c r="GD225" s="8"/>
      <c r="GE225" s="8"/>
      <c r="GF225" s="8"/>
      <c r="GG225" s="8"/>
      <c r="GH225" s="8"/>
      <c r="GI225" s="9"/>
      <c r="GJ225" s="8"/>
      <c r="GK225" s="8"/>
    </row>
    <row r="226" spans="1:193" s="2" customFormat="1" ht="17.100000000000001" customHeight="1">
      <c r="A226" s="33" t="s">
        <v>209</v>
      </c>
      <c r="B226" s="24">
        <v>3524.3</v>
      </c>
      <c r="C226" s="24">
        <v>908.4199000000001</v>
      </c>
      <c r="D226" s="4">
        <f t="shared" si="111"/>
        <v>0.25775895922594561</v>
      </c>
      <c r="E226" s="10">
        <v>15</v>
      </c>
      <c r="F226" s="5">
        <f t="shared" si="130"/>
        <v>1</v>
      </c>
      <c r="G226" s="5">
        <v>10</v>
      </c>
      <c r="H226" s="5"/>
      <c r="I226" s="5"/>
      <c r="J226" s="4">
        <f t="shared" si="131"/>
        <v>1.0508174645230606</v>
      </c>
      <c r="K226" s="5">
        <v>10</v>
      </c>
      <c r="L226" s="5"/>
      <c r="M226" s="5"/>
      <c r="N226" s="4">
        <f t="shared" si="132"/>
        <v>1.2648833592534992</v>
      </c>
      <c r="O226" s="5">
        <v>15</v>
      </c>
      <c r="P226" s="5"/>
      <c r="Q226" s="5"/>
      <c r="R226" s="4">
        <f t="shared" si="133"/>
        <v>0.95688287719298248</v>
      </c>
      <c r="S226" s="5">
        <v>10</v>
      </c>
      <c r="T226" s="5"/>
      <c r="U226" s="5"/>
      <c r="V226" s="4">
        <f t="shared" si="134"/>
        <v>1.1757108552631579</v>
      </c>
      <c r="W226" s="5">
        <v>10</v>
      </c>
      <c r="X226" s="5" t="s">
        <v>400</v>
      </c>
      <c r="Y226" s="5" t="s">
        <v>400</v>
      </c>
      <c r="Z226" s="5" t="s">
        <v>400</v>
      </c>
      <c r="AA226" s="5"/>
      <c r="AB226" s="31">
        <f t="shared" si="118"/>
        <v>0.92391066781405262</v>
      </c>
      <c r="AC226" s="32">
        <v>2269</v>
      </c>
      <c r="AD226" s="24">
        <f t="shared" si="112"/>
        <v>1856.4545454545455</v>
      </c>
      <c r="AE226" s="24">
        <f t="shared" si="113"/>
        <v>1715.2</v>
      </c>
      <c r="AF226" s="24">
        <f t="shared" si="114"/>
        <v>-141.25454545454545</v>
      </c>
      <c r="AG226" s="24">
        <v>254.1</v>
      </c>
      <c r="AH226" s="24">
        <v>93</v>
      </c>
      <c r="AI226" s="24">
        <v>139.6</v>
      </c>
      <c r="AJ226" s="24">
        <v>158.69999999999999</v>
      </c>
      <c r="AK226" s="24">
        <v>163.6</v>
      </c>
      <c r="AL226" s="24">
        <v>169.6</v>
      </c>
      <c r="AM226" s="24">
        <v>314.89999999999998</v>
      </c>
      <c r="AN226" s="24">
        <v>90</v>
      </c>
      <c r="AO226" s="24"/>
      <c r="AP226" s="24">
        <f t="shared" si="115"/>
        <v>331.7</v>
      </c>
      <c r="AQ226" s="46"/>
      <c r="AR226" s="24">
        <f t="shared" si="116"/>
        <v>331.7</v>
      </c>
      <c r="AS226" s="24"/>
      <c r="AT226" s="24">
        <f t="shared" si="117"/>
        <v>331.7</v>
      </c>
      <c r="AU226" s="24">
        <v>0</v>
      </c>
      <c r="AV226" s="24">
        <f t="shared" si="119"/>
        <v>331.7</v>
      </c>
      <c r="AW226" s="41"/>
      <c r="AX226" s="41"/>
      <c r="AY226" s="41"/>
      <c r="BC226" s="1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9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9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8"/>
      <c r="ED226" s="8"/>
      <c r="EE226" s="9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8"/>
      <c r="ES226" s="8"/>
      <c r="ET226" s="8"/>
      <c r="EU226" s="8"/>
      <c r="EV226" s="8"/>
      <c r="EW226" s="8"/>
      <c r="EX226" s="8"/>
      <c r="EY226" s="8"/>
      <c r="EZ226" s="8"/>
      <c r="FA226" s="8"/>
      <c r="FB226" s="8"/>
      <c r="FC226" s="8"/>
      <c r="FD226" s="8"/>
      <c r="FE226" s="8"/>
      <c r="FF226" s="8"/>
      <c r="FG226" s="9"/>
      <c r="FH226" s="8"/>
      <c r="FI226" s="8"/>
      <c r="FJ226" s="8"/>
      <c r="FK226" s="8"/>
      <c r="FL226" s="8"/>
      <c r="FM226" s="8"/>
      <c r="FN226" s="8"/>
      <c r="FO226" s="8"/>
      <c r="FP226" s="8"/>
      <c r="FQ226" s="8"/>
      <c r="FR226" s="8"/>
      <c r="FS226" s="8"/>
      <c r="FT226" s="8"/>
      <c r="FU226" s="8"/>
      <c r="FV226" s="8"/>
      <c r="FW226" s="8"/>
      <c r="FX226" s="8"/>
      <c r="FY226" s="8"/>
      <c r="FZ226" s="8"/>
      <c r="GA226" s="8"/>
      <c r="GB226" s="8"/>
      <c r="GC226" s="8"/>
      <c r="GD226" s="8"/>
      <c r="GE226" s="8"/>
      <c r="GF226" s="8"/>
      <c r="GG226" s="8"/>
      <c r="GH226" s="8"/>
      <c r="GI226" s="9"/>
      <c r="GJ226" s="8"/>
      <c r="GK226" s="8"/>
    </row>
    <row r="227" spans="1:193" s="2" customFormat="1" ht="17.100000000000001" customHeight="1">
      <c r="A227" s="33" t="s">
        <v>210</v>
      </c>
      <c r="B227" s="24">
        <v>9795.1</v>
      </c>
      <c r="C227" s="24">
        <v>10470.56905</v>
      </c>
      <c r="D227" s="4">
        <f t="shared" si="111"/>
        <v>1.068959893211912</v>
      </c>
      <c r="E227" s="10">
        <v>15</v>
      </c>
      <c r="F227" s="5">
        <f t="shared" si="130"/>
        <v>1</v>
      </c>
      <c r="G227" s="5">
        <v>10</v>
      </c>
      <c r="H227" s="5"/>
      <c r="I227" s="5"/>
      <c r="J227" s="4">
        <f t="shared" si="131"/>
        <v>1.0508174645230606</v>
      </c>
      <c r="K227" s="5">
        <v>10</v>
      </c>
      <c r="L227" s="5"/>
      <c r="M227" s="5"/>
      <c r="N227" s="4">
        <f t="shared" si="132"/>
        <v>1.2648833592534992</v>
      </c>
      <c r="O227" s="5">
        <v>15</v>
      </c>
      <c r="P227" s="5"/>
      <c r="Q227" s="5"/>
      <c r="R227" s="4">
        <f t="shared" si="133"/>
        <v>0.95688287719298248</v>
      </c>
      <c r="S227" s="5">
        <v>10</v>
      </c>
      <c r="T227" s="5"/>
      <c r="U227" s="5"/>
      <c r="V227" s="4">
        <f t="shared" si="134"/>
        <v>1.1757108552631579</v>
      </c>
      <c r="W227" s="5">
        <v>10</v>
      </c>
      <c r="X227" s="5" t="s">
        <v>400</v>
      </c>
      <c r="Y227" s="5" t="s">
        <v>400</v>
      </c>
      <c r="Z227" s="5" t="s">
        <v>400</v>
      </c>
      <c r="AA227" s="5"/>
      <c r="AB227" s="31">
        <f t="shared" si="118"/>
        <v>1.097739439382474</v>
      </c>
      <c r="AC227" s="32">
        <v>631</v>
      </c>
      <c r="AD227" s="24">
        <f t="shared" si="112"/>
        <v>516.27272727272725</v>
      </c>
      <c r="AE227" s="24">
        <f t="shared" si="113"/>
        <v>566.70000000000005</v>
      </c>
      <c r="AF227" s="24">
        <f t="shared" si="114"/>
        <v>50.427272727272793</v>
      </c>
      <c r="AG227" s="24">
        <v>54.6</v>
      </c>
      <c r="AH227" s="24">
        <v>71.099999999999994</v>
      </c>
      <c r="AI227" s="24">
        <v>67.400000000000006</v>
      </c>
      <c r="AJ227" s="24">
        <v>36.4</v>
      </c>
      <c r="AK227" s="24">
        <v>66.599999999999994</v>
      </c>
      <c r="AL227" s="24">
        <v>80.5</v>
      </c>
      <c r="AM227" s="24">
        <v>57</v>
      </c>
      <c r="AN227" s="24">
        <v>35.700000000000003</v>
      </c>
      <c r="AO227" s="24">
        <v>3.1</v>
      </c>
      <c r="AP227" s="24">
        <f t="shared" si="115"/>
        <v>94.3</v>
      </c>
      <c r="AQ227" s="46"/>
      <c r="AR227" s="24">
        <f t="shared" si="116"/>
        <v>94.3</v>
      </c>
      <c r="AS227" s="24"/>
      <c r="AT227" s="24">
        <f t="shared" si="117"/>
        <v>94.3</v>
      </c>
      <c r="AU227" s="24">
        <v>66.599999999999994</v>
      </c>
      <c r="AV227" s="24">
        <f t="shared" si="119"/>
        <v>27.7</v>
      </c>
      <c r="AW227" s="41"/>
      <c r="AX227" s="41"/>
      <c r="AY227" s="41"/>
      <c r="BC227" s="1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9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9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8"/>
      <c r="EC227" s="8"/>
      <c r="ED227" s="8"/>
      <c r="EE227" s="9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  <c r="EV227" s="8"/>
      <c r="EW227" s="8"/>
      <c r="EX227" s="8"/>
      <c r="EY227" s="8"/>
      <c r="EZ227" s="8"/>
      <c r="FA227" s="8"/>
      <c r="FB227" s="8"/>
      <c r="FC227" s="8"/>
      <c r="FD227" s="8"/>
      <c r="FE227" s="8"/>
      <c r="FF227" s="8"/>
      <c r="FG227" s="9"/>
      <c r="FH227" s="8"/>
      <c r="FI227" s="8"/>
      <c r="FJ227" s="8"/>
      <c r="FK227" s="8"/>
      <c r="FL227" s="8"/>
      <c r="FM227" s="8"/>
      <c r="FN227" s="8"/>
      <c r="FO227" s="8"/>
      <c r="FP227" s="8"/>
      <c r="FQ227" s="8"/>
      <c r="FR227" s="8"/>
      <c r="FS227" s="8"/>
      <c r="FT227" s="8"/>
      <c r="FU227" s="8"/>
      <c r="FV227" s="8"/>
      <c r="FW227" s="8"/>
      <c r="FX227" s="8"/>
      <c r="FY227" s="8"/>
      <c r="FZ227" s="8"/>
      <c r="GA227" s="8"/>
      <c r="GB227" s="8"/>
      <c r="GC227" s="8"/>
      <c r="GD227" s="8"/>
      <c r="GE227" s="8"/>
      <c r="GF227" s="8"/>
      <c r="GG227" s="8"/>
      <c r="GH227" s="8"/>
      <c r="GI227" s="9"/>
      <c r="GJ227" s="8"/>
      <c r="GK227" s="8"/>
    </row>
    <row r="228" spans="1:193" s="2" customFormat="1" ht="17.100000000000001" customHeight="1">
      <c r="A228" s="33" t="s">
        <v>211</v>
      </c>
      <c r="B228" s="24">
        <v>1864</v>
      </c>
      <c r="C228" s="24">
        <v>273.50708000000009</v>
      </c>
      <c r="D228" s="4">
        <f t="shared" si="111"/>
        <v>0.14673126609442064</v>
      </c>
      <c r="E228" s="10">
        <v>15</v>
      </c>
      <c r="F228" s="5">
        <f t="shared" si="130"/>
        <v>1</v>
      </c>
      <c r="G228" s="5">
        <v>10</v>
      </c>
      <c r="H228" s="5"/>
      <c r="I228" s="5"/>
      <c r="J228" s="4">
        <f t="shared" si="131"/>
        <v>1.0508174645230606</v>
      </c>
      <c r="K228" s="5">
        <v>10</v>
      </c>
      <c r="L228" s="5"/>
      <c r="M228" s="5"/>
      <c r="N228" s="4">
        <f t="shared" si="132"/>
        <v>1.2648833592534992</v>
      </c>
      <c r="O228" s="5">
        <v>15</v>
      </c>
      <c r="P228" s="5"/>
      <c r="Q228" s="5"/>
      <c r="R228" s="4">
        <f t="shared" si="133"/>
        <v>0.95688287719298248</v>
      </c>
      <c r="S228" s="5">
        <v>10</v>
      </c>
      <c r="T228" s="5"/>
      <c r="U228" s="5"/>
      <c r="V228" s="4">
        <f t="shared" si="134"/>
        <v>1.1757108552631579</v>
      </c>
      <c r="W228" s="5">
        <v>10</v>
      </c>
      <c r="X228" s="5" t="s">
        <v>400</v>
      </c>
      <c r="Y228" s="5" t="s">
        <v>400</v>
      </c>
      <c r="Z228" s="5" t="s">
        <v>400</v>
      </c>
      <c r="AA228" s="5"/>
      <c r="AB228" s="31">
        <f t="shared" si="118"/>
        <v>0.90011901928586857</v>
      </c>
      <c r="AC228" s="32">
        <v>902</v>
      </c>
      <c r="AD228" s="24">
        <f t="shared" si="112"/>
        <v>738</v>
      </c>
      <c r="AE228" s="24">
        <f t="shared" si="113"/>
        <v>664.3</v>
      </c>
      <c r="AF228" s="24">
        <f t="shared" si="114"/>
        <v>-73.700000000000045</v>
      </c>
      <c r="AG228" s="24">
        <v>10.6</v>
      </c>
      <c r="AH228" s="24">
        <v>21.3</v>
      </c>
      <c r="AI228" s="24">
        <v>73.5</v>
      </c>
      <c r="AJ228" s="24">
        <v>43.4</v>
      </c>
      <c r="AK228" s="24">
        <v>38.1</v>
      </c>
      <c r="AL228" s="24">
        <v>103.3</v>
      </c>
      <c r="AM228" s="24">
        <v>164</v>
      </c>
      <c r="AN228" s="24">
        <v>33.9</v>
      </c>
      <c r="AO228" s="24">
        <v>36.5</v>
      </c>
      <c r="AP228" s="24">
        <f t="shared" si="115"/>
        <v>139.69999999999999</v>
      </c>
      <c r="AQ228" s="46"/>
      <c r="AR228" s="24">
        <f t="shared" si="116"/>
        <v>139.69999999999999</v>
      </c>
      <c r="AS228" s="24"/>
      <c r="AT228" s="24">
        <f t="shared" si="117"/>
        <v>139.69999999999999</v>
      </c>
      <c r="AU228" s="24">
        <v>0</v>
      </c>
      <c r="AV228" s="24">
        <f t="shared" si="119"/>
        <v>139.69999999999999</v>
      </c>
      <c r="AW228" s="41"/>
      <c r="AX228" s="41"/>
      <c r="AY228" s="41"/>
      <c r="AZ228" s="1"/>
      <c r="BA228" s="1"/>
      <c r="BB228" s="1"/>
      <c r="BC228" s="1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9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9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8"/>
      <c r="EC228" s="8"/>
      <c r="ED228" s="8"/>
      <c r="EE228" s="9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  <c r="EV228" s="8"/>
      <c r="EW228" s="8"/>
      <c r="EX228" s="8"/>
      <c r="EY228" s="8"/>
      <c r="EZ228" s="8"/>
      <c r="FA228" s="8"/>
      <c r="FB228" s="8"/>
      <c r="FC228" s="8"/>
      <c r="FD228" s="8"/>
      <c r="FE228" s="8"/>
      <c r="FF228" s="8"/>
      <c r="FG228" s="9"/>
      <c r="FH228" s="8"/>
      <c r="FI228" s="8"/>
      <c r="FJ228" s="8"/>
      <c r="FK228" s="8"/>
      <c r="FL228" s="8"/>
      <c r="FM228" s="8"/>
      <c r="FN228" s="8"/>
      <c r="FO228" s="8"/>
      <c r="FP228" s="8"/>
      <c r="FQ228" s="8"/>
      <c r="FR228" s="8"/>
      <c r="FS228" s="8"/>
      <c r="FT228" s="8"/>
      <c r="FU228" s="8"/>
      <c r="FV228" s="8"/>
      <c r="FW228" s="8"/>
      <c r="FX228" s="8"/>
      <c r="FY228" s="8"/>
      <c r="FZ228" s="8"/>
      <c r="GA228" s="8"/>
      <c r="GB228" s="8"/>
      <c r="GC228" s="8"/>
      <c r="GD228" s="8"/>
      <c r="GE228" s="8"/>
      <c r="GF228" s="8"/>
      <c r="GG228" s="8"/>
      <c r="GH228" s="8"/>
      <c r="GI228" s="9"/>
      <c r="GJ228" s="8"/>
      <c r="GK228" s="8"/>
    </row>
    <row r="229" spans="1:193" s="2" customFormat="1" ht="17.100000000000001" customHeight="1">
      <c r="A229" s="17" t="s">
        <v>212</v>
      </c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24"/>
      <c r="AV229" s="24"/>
      <c r="AW229" s="41"/>
      <c r="AX229" s="41"/>
      <c r="AY229" s="41"/>
      <c r="AZ229" s="1"/>
      <c r="BA229" s="1"/>
      <c r="BB229" s="1"/>
      <c r="BC229" s="1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9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9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8"/>
      <c r="ED229" s="8"/>
      <c r="EE229" s="9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  <c r="EV229" s="8"/>
      <c r="EW229" s="8"/>
      <c r="EX229" s="8"/>
      <c r="EY229" s="8"/>
      <c r="EZ229" s="8"/>
      <c r="FA229" s="8"/>
      <c r="FB229" s="8"/>
      <c r="FC229" s="8"/>
      <c r="FD229" s="8"/>
      <c r="FE229" s="8"/>
      <c r="FF229" s="8"/>
      <c r="FG229" s="9"/>
      <c r="FH229" s="8"/>
      <c r="FI229" s="8"/>
      <c r="FJ229" s="8"/>
      <c r="FK229" s="8"/>
      <c r="FL229" s="8"/>
      <c r="FM229" s="8"/>
      <c r="FN229" s="8"/>
      <c r="FO229" s="8"/>
      <c r="FP229" s="8"/>
      <c r="FQ229" s="8"/>
      <c r="FR229" s="8"/>
      <c r="FS229" s="8"/>
      <c r="FT229" s="8"/>
      <c r="FU229" s="8"/>
      <c r="FV229" s="8"/>
      <c r="FW229" s="8"/>
      <c r="FX229" s="8"/>
      <c r="FY229" s="8"/>
      <c r="FZ229" s="8"/>
      <c r="GA229" s="8"/>
      <c r="GB229" s="8"/>
      <c r="GC229" s="8"/>
      <c r="GD229" s="8"/>
      <c r="GE229" s="8"/>
      <c r="GF229" s="8"/>
      <c r="GG229" s="8"/>
      <c r="GH229" s="8"/>
      <c r="GI229" s="9"/>
      <c r="GJ229" s="8"/>
      <c r="GK229" s="8"/>
    </row>
    <row r="230" spans="1:193" s="2" customFormat="1" ht="17.100000000000001" customHeight="1">
      <c r="A230" s="13" t="s">
        <v>213</v>
      </c>
      <c r="B230" s="24">
        <v>1714.9</v>
      </c>
      <c r="C230" s="24">
        <v>1422.78007</v>
      </c>
      <c r="D230" s="4">
        <f t="shared" si="111"/>
        <v>0.82965774680739401</v>
      </c>
      <c r="E230" s="10">
        <v>15</v>
      </c>
      <c r="F230" s="5">
        <f>F$44</f>
        <v>1</v>
      </c>
      <c r="G230" s="5">
        <v>10</v>
      </c>
      <c r="H230" s="5"/>
      <c r="I230" s="5"/>
      <c r="J230" s="4">
        <f>J$44</f>
        <v>1.1528189759742313</v>
      </c>
      <c r="K230" s="5">
        <v>10</v>
      </c>
      <c r="L230" s="5"/>
      <c r="M230" s="5"/>
      <c r="N230" s="4">
        <f>N$44</f>
        <v>0.8942098389203309</v>
      </c>
      <c r="O230" s="5">
        <v>15</v>
      </c>
      <c r="P230" s="5"/>
      <c r="Q230" s="5"/>
      <c r="R230" s="4">
        <f>R$44</f>
        <v>1.146732379979571</v>
      </c>
      <c r="S230" s="5">
        <v>10</v>
      </c>
      <c r="T230" s="5"/>
      <c r="U230" s="5"/>
      <c r="V230" s="4">
        <f>V$44</f>
        <v>0.82880536912751679</v>
      </c>
      <c r="W230" s="5">
        <v>10</v>
      </c>
      <c r="X230" s="5" t="s">
        <v>400</v>
      </c>
      <c r="Y230" s="5" t="s">
        <v>400</v>
      </c>
      <c r="Z230" s="5" t="s">
        <v>400</v>
      </c>
      <c r="AA230" s="5"/>
      <c r="AB230" s="31">
        <f t="shared" si="118"/>
        <v>0.95916544338184373</v>
      </c>
      <c r="AC230" s="32">
        <v>1323</v>
      </c>
      <c r="AD230" s="24">
        <f t="shared" si="112"/>
        <v>1082.4545454545455</v>
      </c>
      <c r="AE230" s="24">
        <f t="shared" si="113"/>
        <v>1038.3</v>
      </c>
      <c r="AF230" s="24">
        <f t="shared" si="114"/>
        <v>-44.154545454545541</v>
      </c>
      <c r="AG230" s="24">
        <v>132.69999999999999</v>
      </c>
      <c r="AH230" s="24">
        <v>145.9</v>
      </c>
      <c r="AI230" s="24">
        <v>88.2</v>
      </c>
      <c r="AJ230" s="24">
        <v>137.6</v>
      </c>
      <c r="AK230" s="24">
        <v>114.2</v>
      </c>
      <c r="AL230" s="24">
        <v>126.3</v>
      </c>
      <c r="AM230" s="24">
        <v>140.69999999999999</v>
      </c>
      <c r="AN230" s="24">
        <v>113.6</v>
      </c>
      <c r="AO230" s="24"/>
      <c r="AP230" s="24">
        <f t="shared" si="115"/>
        <v>39.1</v>
      </c>
      <c r="AQ230" s="46"/>
      <c r="AR230" s="24">
        <f t="shared" si="116"/>
        <v>39.1</v>
      </c>
      <c r="AS230" s="24"/>
      <c r="AT230" s="24">
        <f t="shared" si="117"/>
        <v>39.1</v>
      </c>
      <c r="AU230" s="24">
        <v>51.5</v>
      </c>
      <c r="AV230" s="24">
        <f t="shared" si="119"/>
        <v>-12.4</v>
      </c>
      <c r="AW230" s="41"/>
      <c r="AX230" s="41"/>
      <c r="AY230" s="41"/>
      <c r="AZ230" s="1"/>
      <c r="BA230" s="1"/>
      <c r="BB230" s="1"/>
      <c r="BC230" s="1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9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9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8"/>
      <c r="EC230" s="8"/>
      <c r="ED230" s="8"/>
      <c r="EE230" s="9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  <c r="ER230" s="8"/>
      <c r="ES230" s="8"/>
      <c r="ET230" s="8"/>
      <c r="EU230" s="8"/>
      <c r="EV230" s="8"/>
      <c r="EW230" s="8"/>
      <c r="EX230" s="8"/>
      <c r="EY230" s="8"/>
      <c r="EZ230" s="8"/>
      <c r="FA230" s="8"/>
      <c r="FB230" s="8"/>
      <c r="FC230" s="8"/>
      <c r="FD230" s="8"/>
      <c r="FE230" s="8"/>
      <c r="FF230" s="8"/>
      <c r="FG230" s="9"/>
      <c r="FH230" s="8"/>
      <c r="FI230" s="8"/>
      <c r="FJ230" s="8"/>
      <c r="FK230" s="8"/>
      <c r="FL230" s="8"/>
      <c r="FM230" s="8"/>
      <c r="FN230" s="8"/>
      <c r="FO230" s="8"/>
      <c r="FP230" s="8"/>
      <c r="FQ230" s="8"/>
      <c r="FR230" s="8"/>
      <c r="FS230" s="8"/>
      <c r="FT230" s="8"/>
      <c r="FU230" s="8"/>
      <c r="FV230" s="8"/>
      <c r="FW230" s="8"/>
      <c r="FX230" s="8"/>
      <c r="FY230" s="8"/>
      <c r="FZ230" s="8"/>
      <c r="GA230" s="8"/>
      <c r="GB230" s="8"/>
      <c r="GC230" s="8"/>
      <c r="GD230" s="8"/>
      <c r="GE230" s="8"/>
      <c r="GF230" s="8"/>
      <c r="GG230" s="8"/>
      <c r="GH230" s="8"/>
      <c r="GI230" s="9"/>
      <c r="GJ230" s="8"/>
      <c r="GK230" s="8"/>
    </row>
    <row r="231" spans="1:193" s="2" customFormat="1" ht="17.100000000000001" customHeight="1">
      <c r="A231" s="13" t="s">
        <v>142</v>
      </c>
      <c r="B231" s="24">
        <v>1197.4000000000001</v>
      </c>
      <c r="C231" s="24">
        <v>2045.8814600000003</v>
      </c>
      <c r="D231" s="4">
        <f t="shared" si="111"/>
        <v>1.2508603190245531</v>
      </c>
      <c r="E231" s="10">
        <v>15</v>
      </c>
      <c r="F231" s="5">
        <f t="shared" ref="F231:F238" si="135">F$44</f>
        <v>1</v>
      </c>
      <c r="G231" s="5">
        <v>10</v>
      </c>
      <c r="H231" s="5"/>
      <c r="I231" s="5"/>
      <c r="J231" s="4">
        <f t="shared" ref="J231:J238" si="136">J$44</f>
        <v>1.1528189759742313</v>
      </c>
      <c r="K231" s="5">
        <v>10</v>
      </c>
      <c r="L231" s="5"/>
      <c r="M231" s="5"/>
      <c r="N231" s="4">
        <f t="shared" ref="N231:N238" si="137">N$44</f>
        <v>0.8942098389203309</v>
      </c>
      <c r="O231" s="5">
        <v>15</v>
      </c>
      <c r="P231" s="5"/>
      <c r="Q231" s="5"/>
      <c r="R231" s="4">
        <f t="shared" ref="R231:R238" si="138">R$44</f>
        <v>1.146732379979571</v>
      </c>
      <c r="S231" s="5">
        <v>10</v>
      </c>
      <c r="T231" s="5"/>
      <c r="U231" s="5"/>
      <c r="V231" s="4">
        <f t="shared" ref="V231:V238" si="139">V$44</f>
        <v>0.82880536912751679</v>
      </c>
      <c r="W231" s="5">
        <v>10</v>
      </c>
      <c r="X231" s="5" t="s">
        <v>400</v>
      </c>
      <c r="Y231" s="5" t="s">
        <v>400</v>
      </c>
      <c r="Z231" s="5" t="s">
        <v>400</v>
      </c>
      <c r="AA231" s="5"/>
      <c r="AB231" s="31">
        <f t="shared" si="118"/>
        <v>1.049423137428378</v>
      </c>
      <c r="AC231" s="32">
        <v>1188</v>
      </c>
      <c r="AD231" s="24">
        <f t="shared" si="112"/>
        <v>972</v>
      </c>
      <c r="AE231" s="24">
        <f t="shared" si="113"/>
        <v>1020</v>
      </c>
      <c r="AF231" s="24">
        <f t="shared" si="114"/>
        <v>48</v>
      </c>
      <c r="AG231" s="24">
        <v>34</v>
      </c>
      <c r="AH231" s="24">
        <v>64.5</v>
      </c>
      <c r="AI231" s="24">
        <v>138.9</v>
      </c>
      <c r="AJ231" s="24">
        <v>127.4</v>
      </c>
      <c r="AK231" s="24">
        <v>46.7</v>
      </c>
      <c r="AL231" s="24">
        <v>201.2</v>
      </c>
      <c r="AM231" s="24">
        <v>177.1</v>
      </c>
      <c r="AN231" s="24">
        <v>88.7</v>
      </c>
      <c r="AO231" s="24"/>
      <c r="AP231" s="24">
        <f t="shared" si="115"/>
        <v>141.5</v>
      </c>
      <c r="AQ231" s="46"/>
      <c r="AR231" s="24">
        <f t="shared" si="116"/>
        <v>141.5</v>
      </c>
      <c r="AS231" s="24"/>
      <c r="AT231" s="24">
        <f t="shared" si="117"/>
        <v>141.5</v>
      </c>
      <c r="AU231" s="24">
        <v>240.4</v>
      </c>
      <c r="AV231" s="24">
        <f t="shared" si="119"/>
        <v>-98.9</v>
      </c>
      <c r="AW231" s="41"/>
      <c r="AX231" s="41"/>
      <c r="AY231" s="41"/>
      <c r="BC231" s="1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9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9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9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8"/>
      <c r="ES231" s="8"/>
      <c r="ET231" s="8"/>
      <c r="EU231" s="8"/>
      <c r="EV231" s="8"/>
      <c r="EW231" s="8"/>
      <c r="EX231" s="8"/>
      <c r="EY231" s="8"/>
      <c r="EZ231" s="8"/>
      <c r="FA231" s="8"/>
      <c r="FB231" s="8"/>
      <c r="FC231" s="8"/>
      <c r="FD231" s="8"/>
      <c r="FE231" s="8"/>
      <c r="FF231" s="8"/>
      <c r="FG231" s="9"/>
      <c r="FH231" s="8"/>
      <c r="FI231" s="8"/>
      <c r="FJ231" s="8"/>
      <c r="FK231" s="8"/>
      <c r="FL231" s="8"/>
      <c r="FM231" s="8"/>
      <c r="FN231" s="8"/>
      <c r="FO231" s="8"/>
      <c r="FP231" s="8"/>
      <c r="FQ231" s="8"/>
      <c r="FR231" s="8"/>
      <c r="FS231" s="8"/>
      <c r="FT231" s="8"/>
      <c r="FU231" s="8"/>
      <c r="FV231" s="8"/>
      <c r="FW231" s="8"/>
      <c r="FX231" s="8"/>
      <c r="FY231" s="8"/>
      <c r="FZ231" s="8"/>
      <c r="GA231" s="8"/>
      <c r="GB231" s="8"/>
      <c r="GC231" s="8"/>
      <c r="GD231" s="8"/>
      <c r="GE231" s="8"/>
      <c r="GF231" s="8"/>
      <c r="GG231" s="8"/>
      <c r="GH231" s="8"/>
      <c r="GI231" s="9"/>
      <c r="GJ231" s="8"/>
      <c r="GK231" s="8"/>
    </row>
    <row r="232" spans="1:193" s="2" customFormat="1" ht="17.100000000000001" customHeight="1">
      <c r="A232" s="13" t="s">
        <v>214</v>
      </c>
      <c r="B232" s="24">
        <v>1273.5999999999999</v>
      </c>
      <c r="C232" s="24">
        <v>748.19906999999989</v>
      </c>
      <c r="D232" s="4">
        <f t="shared" si="111"/>
        <v>0.58746786275125629</v>
      </c>
      <c r="E232" s="10">
        <v>15</v>
      </c>
      <c r="F232" s="5">
        <f t="shared" si="135"/>
        <v>1</v>
      </c>
      <c r="G232" s="5">
        <v>10</v>
      </c>
      <c r="H232" s="5"/>
      <c r="I232" s="5"/>
      <c r="J232" s="4">
        <f t="shared" si="136"/>
        <v>1.1528189759742313</v>
      </c>
      <c r="K232" s="5">
        <v>10</v>
      </c>
      <c r="L232" s="5"/>
      <c r="M232" s="5"/>
      <c r="N232" s="4">
        <f t="shared" si="137"/>
        <v>0.8942098389203309</v>
      </c>
      <c r="O232" s="5">
        <v>15</v>
      </c>
      <c r="P232" s="5"/>
      <c r="Q232" s="5"/>
      <c r="R232" s="4">
        <f t="shared" si="138"/>
        <v>1.146732379979571</v>
      </c>
      <c r="S232" s="5">
        <v>10</v>
      </c>
      <c r="T232" s="5"/>
      <c r="U232" s="5"/>
      <c r="V232" s="4">
        <f t="shared" si="139"/>
        <v>0.82880536912751679</v>
      </c>
      <c r="W232" s="5">
        <v>10</v>
      </c>
      <c r="X232" s="5" t="s">
        <v>400</v>
      </c>
      <c r="Y232" s="5" t="s">
        <v>400</v>
      </c>
      <c r="Z232" s="5" t="s">
        <v>400</v>
      </c>
      <c r="AA232" s="5"/>
      <c r="AB232" s="31">
        <f t="shared" si="118"/>
        <v>0.90726761108409992</v>
      </c>
      <c r="AC232" s="32">
        <v>1187</v>
      </c>
      <c r="AD232" s="24">
        <f t="shared" si="112"/>
        <v>971.18181818181813</v>
      </c>
      <c r="AE232" s="24">
        <f t="shared" si="113"/>
        <v>881.1</v>
      </c>
      <c r="AF232" s="24">
        <f t="shared" si="114"/>
        <v>-90.081818181818107</v>
      </c>
      <c r="AG232" s="24">
        <v>27.7</v>
      </c>
      <c r="AH232" s="24">
        <v>140.30000000000001</v>
      </c>
      <c r="AI232" s="24">
        <v>107.8</v>
      </c>
      <c r="AJ232" s="24">
        <v>92.2</v>
      </c>
      <c r="AK232" s="24">
        <v>101</v>
      </c>
      <c r="AL232" s="24">
        <v>91.2</v>
      </c>
      <c r="AM232" s="24">
        <v>168.3</v>
      </c>
      <c r="AN232" s="24">
        <v>122.4</v>
      </c>
      <c r="AO232" s="24">
        <v>69.3</v>
      </c>
      <c r="AP232" s="24">
        <f t="shared" si="115"/>
        <v>-39.1</v>
      </c>
      <c r="AQ232" s="46"/>
      <c r="AR232" s="24">
        <f t="shared" si="116"/>
        <v>0</v>
      </c>
      <c r="AS232" s="24"/>
      <c r="AT232" s="24">
        <f t="shared" si="117"/>
        <v>0</v>
      </c>
      <c r="AU232" s="24">
        <v>0</v>
      </c>
      <c r="AV232" s="24">
        <f t="shared" si="119"/>
        <v>0</v>
      </c>
      <c r="AW232" s="41"/>
      <c r="AX232" s="41"/>
      <c r="AY232" s="41"/>
      <c r="AZ232" s="1"/>
      <c r="BA232" s="1"/>
      <c r="BB232" s="1"/>
      <c r="BC232" s="1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9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9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9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  <c r="ER232" s="8"/>
      <c r="ES232" s="8"/>
      <c r="ET232" s="8"/>
      <c r="EU232" s="8"/>
      <c r="EV232" s="8"/>
      <c r="EW232" s="8"/>
      <c r="EX232" s="8"/>
      <c r="EY232" s="8"/>
      <c r="EZ232" s="8"/>
      <c r="FA232" s="8"/>
      <c r="FB232" s="8"/>
      <c r="FC232" s="8"/>
      <c r="FD232" s="8"/>
      <c r="FE232" s="8"/>
      <c r="FF232" s="8"/>
      <c r="FG232" s="9"/>
      <c r="FH232" s="8"/>
      <c r="FI232" s="8"/>
      <c r="FJ232" s="8"/>
      <c r="FK232" s="8"/>
      <c r="FL232" s="8"/>
      <c r="FM232" s="8"/>
      <c r="FN232" s="8"/>
      <c r="FO232" s="8"/>
      <c r="FP232" s="8"/>
      <c r="FQ232" s="8"/>
      <c r="FR232" s="8"/>
      <c r="FS232" s="8"/>
      <c r="FT232" s="8"/>
      <c r="FU232" s="8"/>
      <c r="FV232" s="8"/>
      <c r="FW232" s="8"/>
      <c r="FX232" s="8"/>
      <c r="FY232" s="8"/>
      <c r="FZ232" s="8"/>
      <c r="GA232" s="8"/>
      <c r="GB232" s="8"/>
      <c r="GC232" s="8"/>
      <c r="GD232" s="8"/>
      <c r="GE232" s="8"/>
      <c r="GF232" s="8"/>
      <c r="GG232" s="8"/>
      <c r="GH232" s="8"/>
      <c r="GI232" s="9"/>
      <c r="GJ232" s="8"/>
      <c r="GK232" s="8"/>
    </row>
    <row r="233" spans="1:193" s="2" customFormat="1" ht="17.100000000000001" customHeight="1">
      <c r="A233" s="13" t="s">
        <v>215</v>
      </c>
      <c r="B233" s="24">
        <v>1945.7</v>
      </c>
      <c r="C233" s="24">
        <v>1029.54133</v>
      </c>
      <c r="D233" s="4">
        <f t="shared" si="111"/>
        <v>0.52913672714190263</v>
      </c>
      <c r="E233" s="10">
        <v>15</v>
      </c>
      <c r="F233" s="5">
        <f t="shared" si="135"/>
        <v>1</v>
      </c>
      <c r="G233" s="5">
        <v>10</v>
      </c>
      <c r="H233" s="5"/>
      <c r="I233" s="5"/>
      <c r="J233" s="4">
        <f t="shared" si="136"/>
        <v>1.1528189759742313</v>
      </c>
      <c r="K233" s="5">
        <v>10</v>
      </c>
      <c r="L233" s="5"/>
      <c r="M233" s="5"/>
      <c r="N233" s="4">
        <f t="shared" si="137"/>
        <v>0.8942098389203309</v>
      </c>
      <c r="O233" s="5">
        <v>15</v>
      </c>
      <c r="P233" s="5"/>
      <c r="Q233" s="5"/>
      <c r="R233" s="4">
        <f t="shared" si="138"/>
        <v>1.146732379979571</v>
      </c>
      <c r="S233" s="5">
        <v>10</v>
      </c>
      <c r="T233" s="5"/>
      <c r="U233" s="5"/>
      <c r="V233" s="4">
        <f t="shared" si="139"/>
        <v>0.82880536912751679</v>
      </c>
      <c r="W233" s="5">
        <v>10</v>
      </c>
      <c r="X233" s="5" t="s">
        <v>400</v>
      </c>
      <c r="Y233" s="5" t="s">
        <v>400</v>
      </c>
      <c r="Z233" s="5" t="s">
        <v>400</v>
      </c>
      <c r="AA233" s="5"/>
      <c r="AB233" s="31">
        <f t="shared" si="118"/>
        <v>0.89476808202495284</v>
      </c>
      <c r="AC233" s="32">
        <v>1161</v>
      </c>
      <c r="AD233" s="24">
        <f t="shared" si="112"/>
        <v>949.90909090909088</v>
      </c>
      <c r="AE233" s="24">
        <f t="shared" si="113"/>
        <v>849.9</v>
      </c>
      <c r="AF233" s="24">
        <f t="shared" si="114"/>
        <v>-100.0090909090909</v>
      </c>
      <c r="AG233" s="24">
        <v>111.5</v>
      </c>
      <c r="AH233" s="24">
        <v>102.4</v>
      </c>
      <c r="AI233" s="24">
        <v>94.1</v>
      </c>
      <c r="AJ233" s="24">
        <v>50.6</v>
      </c>
      <c r="AK233" s="24">
        <v>59.8</v>
      </c>
      <c r="AL233" s="24">
        <v>82.3</v>
      </c>
      <c r="AM233" s="24">
        <v>172.3</v>
      </c>
      <c r="AN233" s="24">
        <v>51.8</v>
      </c>
      <c r="AO233" s="24"/>
      <c r="AP233" s="24">
        <f t="shared" si="115"/>
        <v>125.1</v>
      </c>
      <c r="AQ233" s="46"/>
      <c r="AR233" s="24">
        <f t="shared" si="116"/>
        <v>125.1</v>
      </c>
      <c r="AS233" s="24"/>
      <c r="AT233" s="24">
        <f t="shared" si="117"/>
        <v>125.1</v>
      </c>
      <c r="AU233" s="24">
        <v>74.900000000000006</v>
      </c>
      <c r="AV233" s="24">
        <f t="shared" si="119"/>
        <v>50.2</v>
      </c>
      <c r="AW233" s="41"/>
      <c r="AX233" s="41"/>
      <c r="AY233" s="41"/>
      <c r="AZ233" s="1"/>
      <c r="BA233" s="1"/>
      <c r="BB233" s="1"/>
      <c r="BC233" s="1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9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9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9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  <c r="ER233" s="8"/>
      <c r="ES233" s="8"/>
      <c r="ET233" s="8"/>
      <c r="EU233" s="8"/>
      <c r="EV233" s="8"/>
      <c r="EW233" s="8"/>
      <c r="EX233" s="8"/>
      <c r="EY233" s="8"/>
      <c r="EZ233" s="8"/>
      <c r="FA233" s="8"/>
      <c r="FB233" s="8"/>
      <c r="FC233" s="8"/>
      <c r="FD233" s="8"/>
      <c r="FE233" s="8"/>
      <c r="FF233" s="8"/>
      <c r="FG233" s="9"/>
      <c r="FH233" s="8"/>
      <c r="FI233" s="8"/>
      <c r="FJ233" s="8"/>
      <c r="FK233" s="8"/>
      <c r="FL233" s="8"/>
      <c r="FM233" s="8"/>
      <c r="FN233" s="8"/>
      <c r="FO233" s="8"/>
      <c r="FP233" s="8"/>
      <c r="FQ233" s="8"/>
      <c r="FR233" s="8"/>
      <c r="FS233" s="8"/>
      <c r="FT233" s="8"/>
      <c r="FU233" s="8"/>
      <c r="FV233" s="8"/>
      <c r="FW233" s="8"/>
      <c r="FX233" s="8"/>
      <c r="FY233" s="8"/>
      <c r="FZ233" s="8"/>
      <c r="GA233" s="8"/>
      <c r="GB233" s="8"/>
      <c r="GC233" s="8"/>
      <c r="GD233" s="8"/>
      <c r="GE233" s="8"/>
      <c r="GF233" s="8"/>
      <c r="GG233" s="8"/>
      <c r="GH233" s="8"/>
      <c r="GI233" s="9"/>
      <c r="GJ233" s="8"/>
      <c r="GK233" s="8"/>
    </row>
    <row r="234" spans="1:193" s="2" customFormat="1" ht="17.100000000000001" customHeight="1">
      <c r="A234" s="33" t="s">
        <v>216</v>
      </c>
      <c r="B234" s="24">
        <v>3514.5</v>
      </c>
      <c r="C234" s="24">
        <v>1693.74812</v>
      </c>
      <c r="D234" s="4">
        <f t="shared" si="111"/>
        <v>0.48193146108977092</v>
      </c>
      <c r="E234" s="10">
        <v>15</v>
      </c>
      <c r="F234" s="5">
        <f t="shared" si="135"/>
        <v>1</v>
      </c>
      <c r="G234" s="5">
        <v>10</v>
      </c>
      <c r="H234" s="5"/>
      <c r="I234" s="5"/>
      <c r="J234" s="4">
        <f t="shared" si="136"/>
        <v>1.1528189759742313</v>
      </c>
      <c r="K234" s="5">
        <v>10</v>
      </c>
      <c r="L234" s="5"/>
      <c r="M234" s="5"/>
      <c r="N234" s="4">
        <f t="shared" si="137"/>
        <v>0.8942098389203309</v>
      </c>
      <c r="O234" s="5">
        <v>15</v>
      </c>
      <c r="P234" s="5"/>
      <c r="Q234" s="5"/>
      <c r="R234" s="4">
        <f t="shared" si="138"/>
        <v>1.146732379979571</v>
      </c>
      <c r="S234" s="5">
        <v>10</v>
      </c>
      <c r="T234" s="5"/>
      <c r="U234" s="5"/>
      <c r="V234" s="4">
        <f t="shared" si="139"/>
        <v>0.82880536912751679</v>
      </c>
      <c r="W234" s="5">
        <v>10</v>
      </c>
      <c r="X234" s="5" t="s">
        <v>400</v>
      </c>
      <c r="Y234" s="5" t="s">
        <v>400</v>
      </c>
      <c r="Z234" s="5" t="s">
        <v>400</v>
      </c>
      <c r="AA234" s="5"/>
      <c r="AB234" s="31">
        <f t="shared" si="118"/>
        <v>0.88465266787092445</v>
      </c>
      <c r="AC234" s="32">
        <v>185</v>
      </c>
      <c r="AD234" s="24">
        <f t="shared" si="112"/>
        <v>151.36363636363635</v>
      </c>
      <c r="AE234" s="24">
        <f t="shared" si="113"/>
        <v>133.9</v>
      </c>
      <c r="AF234" s="24">
        <f t="shared" si="114"/>
        <v>-17.46363636363634</v>
      </c>
      <c r="AG234" s="24">
        <v>21.2</v>
      </c>
      <c r="AH234" s="24">
        <v>3.4</v>
      </c>
      <c r="AI234" s="24">
        <v>15.3</v>
      </c>
      <c r="AJ234" s="24">
        <v>5.5</v>
      </c>
      <c r="AK234" s="24">
        <v>14.9</v>
      </c>
      <c r="AL234" s="24">
        <v>13.3</v>
      </c>
      <c r="AM234" s="24">
        <v>23.5</v>
      </c>
      <c r="AN234" s="24">
        <v>10.3</v>
      </c>
      <c r="AO234" s="24">
        <v>15.7</v>
      </c>
      <c r="AP234" s="24">
        <f t="shared" si="115"/>
        <v>10.8</v>
      </c>
      <c r="AQ234" s="46"/>
      <c r="AR234" s="24">
        <f t="shared" si="116"/>
        <v>10.8</v>
      </c>
      <c r="AS234" s="24"/>
      <c r="AT234" s="24">
        <f t="shared" si="117"/>
        <v>10.8</v>
      </c>
      <c r="AU234" s="24">
        <v>1.3</v>
      </c>
      <c r="AV234" s="24">
        <f t="shared" si="119"/>
        <v>9.5</v>
      </c>
      <c r="AW234" s="41"/>
      <c r="AX234" s="41"/>
      <c r="AY234" s="41"/>
      <c r="AZ234" s="1"/>
      <c r="BA234" s="1"/>
      <c r="BB234" s="1"/>
      <c r="BC234" s="1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9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9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9"/>
      <c r="EF234" s="8"/>
      <c r="EG234" s="8"/>
      <c r="EH234" s="8"/>
      <c r="EI234" s="8"/>
      <c r="EJ234" s="8"/>
      <c r="EK234" s="8"/>
      <c r="EL234" s="8"/>
      <c r="EM234" s="8"/>
      <c r="EN234" s="8"/>
      <c r="EO234" s="8"/>
      <c r="EP234" s="8"/>
      <c r="EQ234" s="8"/>
      <c r="ER234" s="8"/>
      <c r="ES234" s="8"/>
      <c r="ET234" s="8"/>
      <c r="EU234" s="8"/>
      <c r="EV234" s="8"/>
      <c r="EW234" s="8"/>
      <c r="EX234" s="8"/>
      <c r="EY234" s="8"/>
      <c r="EZ234" s="8"/>
      <c r="FA234" s="8"/>
      <c r="FB234" s="8"/>
      <c r="FC234" s="8"/>
      <c r="FD234" s="8"/>
      <c r="FE234" s="8"/>
      <c r="FF234" s="8"/>
      <c r="FG234" s="9"/>
      <c r="FH234" s="8"/>
      <c r="FI234" s="8"/>
      <c r="FJ234" s="8"/>
      <c r="FK234" s="8"/>
      <c r="FL234" s="8"/>
      <c r="FM234" s="8"/>
      <c r="FN234" s="8"/>
      <c r="FO234" s="8"/>
      <c r="FP234" s="8"/>
      <c r="FQ234" s="8"/>
      <c r="FR234" s="8"/>
      <c r="FS234" s="8"/>
      <c r="FT234" s="8"/>
      <c r="FU234" s="8"/>
      <c r="FV234" s="8"/>
      <c r="FW234" s="8"/>
      <c r="FX234" s="8"/>
      <c r="FY234" s="8"/>
      <c r="FZ234" s="8"/>
      <c r="GA234" s="8"/>
      <c r="GB234" s="8"/>
      <c r="GC234" s="8"/>
      <c r="GD234" s="8"/>
      <c r="GE234" s="8"/>
      <c r="GF234" s="8"/>
      <c r="GG234" s="8"/>
      <c r="GH234" s="8"/>
      <c r="GI234" s="9"/>
      <c r="GJ234" s="8"/>
      <c r="GK234" s="8"/>
    </row>
    <row r="235" spans="1:193" s="2" customFormat="1" ht="17.100000000000001" customHeight="1">
      <c r="A235" s="13" t="s">
        <v>217</v>
      </c>
      <c r="B235" s="24">
        <v>36986.699999999997</v>
      </c>
      <c r="C235" s="24">
        <v>32306.205719999998</v>
      </c>
      <c r="D235" s="4">
        <f t="shared" si="111"/>
        <v>0.87345466667748139</v>
      </c>
      <c r="E235" s="10">
        <v>15</v>
      </c>
      <c r="F235" s="5">
        <f t="shared" si="135"/>
        <v>1</v>
      </c>
      <c r="G235" s="5">
        <v>10</v>
      </c>
      <c r="H235" s="5"/>
      <c r="I235" s="5"/>
      <c r="J235" s="4">
        <f t="shared" si="136"/>
        <v>1.1528189759742313</v>
      </c>
      <c r="K235" s="5">
        <v>10</v>
      </c>
      <c r="L235" s="5"/>
      <c r="M235" s="5"/>
      <c r="N235" s="4">
        <f t="shared" si="137"/>
        <v>0.8942098389203309</v>
      </c>
      <c r="O235" s="5">
        <v>15</v>
      </c>
      <c r="P235" s="5"/>
      <c r="Q235" s="5"/>
      <c r="R235" s="4">
        <f t="shared" si="138"/>
        <v>1.146732379979571</v>
      </c>
      <c r="S235" s="5">
        <v>10</v>
      </c>
      <c r="T235" s="5"/>
      <c r="U235" s="5"/>
      <c r="V235" s="4">
        <f t="shared" si="139"/>
        <v>0.82880536912751679</v>
      </c>
      <c r="W235" s="5">
        <v>10</v>
      </c>
      <c r="X235" s="5" t="s">
        <v>400</v>
      </c>
      <c r="Y235" s="5" t="s">
        <v>400</v>
      </c>
      <c r="Z235" s="5" t="s">
        <v>400</v>
      </c>
      <c r="AA235" s="5"/>
      <c r="AB235" s="31">
        <f t="shared" si="118"/>
        <v>0.96855049763971957</v>
      </c>
      <c r="AC235" s="32">
        <v>429</v>
      </c>
      <c r="AD235" s="24">
        <f t="shared" si="112"/>
        <v>351</v>
      </c>
      <c r="AE235" s="24">
        <f t="shared" si="113"/>
        <v>340</v>
      </c>
      <c r="AF235" s="24">
        <f t="shared" si="114"/>
        <v>-11</v>
      </c>
      <c r="AG235" s="24">
        <v>47.1</v>
      </c>
      <c r="AH235" s="24">
        <v>26.6</v>
      </c>
      <c r="AI235" s="24">
        <v>32.799999999999997</v>
      </c>
      <c r="AJ235" s="24">
        <v>27.1</v>
      </c>
      <c r="AK235" s="24">
        <v>44.2</v>
      </c>
      <c r="AL235" s="24">
        <v>34.5</v>
      </c>
      <c r="AM235" s="24">
        <v>64.8</v>
      </c>
      <c r="AN235" s="24">
        <v>29.9</v>
      </c>
      <c r="AO235" s="24"/>
      <c r="AP235" s="24">
        <f t="shared" si="115"/>
        <v>33</v>
      </c>
      <c r="AQ235" s="46"/>
      <c r="AR235" s="24">
        <f t="shared" si="116"/>
        <v>33</v>
      </c>
      <c r="AS235" s="24"/>
      <c r="AT235" s="24">
        <f t="shared" si="117"/>
        <v>33</v>
      </c>
      <c r="AU235" s="24">
        <v>40.299999999999997</v>
      </c>
      <c r="AV235" s="24">
        <f t="shared" si="119"/>
        <v>-7.3</v>
      </c>
      <c r="AW235" s="41"/>
      <c r="AX235" s="41"/>
      <c r="AY235" s="41"/>
      <c r="AZ235" s="1"/>
      <c r="BA235" s="1"/>
      <c r="BB235" s="1"/>
      <c r="BC235" s="1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9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9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9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  <c r="EQ235" s="8"/>
      <c r="ER235" s="8"/>
      <c r="ES235" s="8"/>
      <c r="ET235" s="8"/>
      <c r="EU235" s="8"/>
      <c r="EV235" s="8"/>
      <c r="EW235" s="8"/>
      <c r="EX235" s="8"/>
      <c r="EY235" s="8"/>
      <c r="EZ235" s="8"/>
      <c r="FA235" s="8"/>
      <c r="FB235" s="8"/>
      <c r="FC235" s="8"/>
      <c r="FD235" s="8"/>
      <c r="FE235" s="8"/>
      <c r="FF235" s="8"/>
      <c r="FG235" s="9"/>
      <c r="FH235" s="8"/>
      <c r="FI235" s="8"/>
      <c r="FJ235" s="8"/>
      <c r="FK235" s="8"/>
      <c r="FL235" s="8"/>
      <c r="FM235" s="8"/>
      <c r="FN235" s="8"/>
      <c r="FO235" s="8"/>
      <c r="FP235" s="8"/>
      <c r="FQ235" s="8"/>
      <c r="FR235" s="8"/>
      <c r="FS235" s="8"/>
      <c r="FT235" s="8"/>
      <c r="FU235" s="8"/>
      <c r="FV235" s="8"/>
      <c r="FW235" s="8"/>
      <c r="FX235" s="8"/>
      <c r="FY235" s="8"/>
      <c r="FZ235" s="8"/>
      <c r="GA235" s="8"/>
      <c r="GB235" s="8"/>
      <c r="GC235" s="8"/>
      <c r="GD235" s="8"/>
      <c r="GE235" s="8"/>
      <c r="GF235" s="8"/>
      <c r="GG235" s="8"/>
      <c r="GH235" s="8"/>
      <c r="GI235" s="9"/>
      <c r="GJ235" s="8"/>
      <c r="GK235" s="8"/>
    </row>
    <row r="236" spans="1:193" s="2" customFormat="1" ht="17.100000000000001" customHeight="1">
      <c r="A236" s="13" t="s">
        <v>218</v>
      </c>
      <c r="B236" s="24">
        <v>1028.3</v>
      </c>
      <c r="C236" s="24">
        <v>689.89105999999992</v>
      </c>
      <c r="D236" s="4">
        <f t="shared" si="111"/>
        <v>0.67090446367791501</v>
      </c>
      <c r="E236" s="10">
        <v>15</v>
      </c>
      <c r="F236" s="5">
        <f t="shared" si="135"/>
        <v>1</v>
      </c>
      <c r="G236" s="5">
        <v>10</v>
      </c>
      <c r="H236" s="5"/>
      <c r="I236" s="5"/>
      <c r="J236" s="4">
        <f t="shared" si="136"/>
        <v>1.1528189759742313</v>
      </c>
      <c r="K236" s="5">
        <v>10</v>
      </c>
      <c r="L236" s="5"/>
      <c r="M236" s="5"/>
      <c r="N236" s="4">
        <f t="shared" si="137"/>
        <v>0.8942098389203309</v>
      </c>
      <c r="O236" s="5">
        <v>15</v>
      </c>
      <c r="P236" s="5"/>
      <c r="Q236" s="5"/>
      <c r="R236" s="4">
        <f t="shared" si="138"/>
        <v>1.146732379979571</v>
      </c>
      <c r="S236" s="5">
        <v>10</v>
      </c>
      <c r="T236" s="5"/>
      <c r="U236" s="5"/>
      <c r="V236" s="4">
        <f t="shared" si="139"/>
        <v>0.82880536912751679</v>
      </c>
      <c r="W236" s="5">
        <v>10</v>
      </c>
      <c r="X236" s="5" t="s">
        <v>400</v>
      </c>
      <c r="Y236" s="5" t="s">
        <v>400</v>
      </c>
      <c r="Z236" s="5" t="s">
        <v>400</v>
      </c>
      <c r="AA236" s="5"/>
      <c r="AB236" s="31">
        <f t="shared" si="118"/>
        <v>0.92514688271124101</v>
      </c>
      <c r="AC236" s="32">
        <v>1697</v>
      </c>
      <c r="AD236" s="24">
        <f t="shared" si="112"/>
        <v>1388.4545454545455</v>
      </c>
      <c r="AE236" s="24">
        <f t="shared" si="113"/>
        <v>1284.5</v>
      </c>
      <c r="AF236" s="24">
        <f t="shared" si="114"/>
        <v>-103.9545454545455</v>
      </c>
      <c r="AG236" s="24">
        <v>133.4</v>
      </c>
      <c r="AH236" s="24">
        <v>126.8</v>
      </c>
      <c r="AI236" s="24">
        <v>124</v>
      </c>
      <c r="AJ236" s="24">
        <v>125.8</v>
      </c>
      <c r="AK236" s="24">
        <v>145.4</v>
      </c>
      <c r="AL236" s="24">
        <v>141.5</v>
      </c>
      <c r="AM236" s="24">
        <v>207.2</v>
      </c>
      <c r="AN236" s="24">
        <v>118.7</v>
      </c>
      <c r="AO236" s="24">
        <v>12.6</v>
      </c>
      <c r="AP236" s="24">
        <f t="shared" si="115"/>
        <v>149.1</v>
      </c>
      <c r="AQ236" s="46"/>
      <c r="AR236" s="24">
        <f t="shared" si="116"/>
        <v>149.1</v>
      </c>
      <c r="AS236" s="24"/>
      <c r="AT236" s="24">
        <f t="shared" si="117"/>
        <v>149.1</v>
      </c>
      <c r="AU236" s="24">
        <v>117.8</v>
      </c>
      <c r="AV236" s="24">
        <f t="shared" si="119"/>
        <v>31.3</v>
      </c>
      <c r="AW236" s="41"/>
      <c r="AX236" s="41"/>
      <c r="AY236" s="41"/>
      <c r="AZ236" s="1"/>
      <c r="BA236" s="1"/>
      <c r="BB236" s="1"/>
      <c r="BC236" s="1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9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9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9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8"/>
      <c r="ES236" s="8"/>
      <c r="ET236" s="8"/>
      <c r="EU236" s="8"/>
      <c r="EV236" s="8"/>
      <c r="EW236" s="8"/>
      <c r="EX236" s="8"/>
      <c r="EY236" s="8"/>
      <c r="EZ236" s="8"/>
      <c r="FA236" s="8"/>
      <c r="FB236" s="8"/>
      <c r="FC236" s="8"/>
      <c r="FD236" s="8"/>
      <c r="FE236" s="8"/>
      <c r="FF236" s="8"/>
      <c r="FG236" s="9"/>
      <c r="FH236" s="8"/>
      <c r="FI236" s="8"/>
      <c r="FJ236" s="8"/>
      <c r="FK236" s="8"/>
      <c r="FL236" s="8"/>
      <c r="FM236" s="8"/>
      <c r="FN236" s="8"/>
      <c r="FO236" s="8"/>
      <c r="FP236" s="8"/>
      <c r="FQ236" s="8"/>
      <c r="FR236" s="8"/>
      <c r="FS236" s="8"/>
      <c r="FT236" s="8"/>
      <c r="FU236" s="8"/>
      <c r="FV236" s="8"/>
      <c r="FW236" s="8"/>
      <c r="FX236" s="8"/>
      <c r="FY236" s="8"/>
      <c r="FZ236" s="8"/>
      <c r="GA236" s="8"/>
      <c r="GB236" s="8"/>
      <c r="GC236" s="8"/>
      <c r="GD236" s="8"/>
      <c r="GE236" s="8"/>
      <c r="GF236" s="8"/>
      <c r="GG236" s="8"/>
      <c r="GH236" s="8"/>
      <c r="GI236" s="9"/>
      <c r="GJ236" s="8"/>
      <c r="GK236" s="8"/>
    </row>
    <row r="237" spans="1:193" s="2" customFormat="1" ht="17.100000000000001" customHeight="1">
      <c r="A237" s="13" t="s">
        <v>219</v>
      </c>
      <c r="B237" s="24">
        <v>7071.8</v>
      </c>
      <c r="C237" s="24">
        <v>7132.2362300000004</v>
      </c>
      <c r="D237" s="4">
        <f t="shared" si="111"/>
        <v>1.0085460886902911</v>
      </c>
      <c r="E237" s="10">
        <v>15</v>
      </c>
      <c r="F237" s="5">
        <f t="shared" si="135"/>
        <v>1</v>
      </c>
      <c r="G237" s="5">
        <v>10</v>
      </c>
      <c r="H237" s="5"/>
      <c r="I237" s="5"/>
      <c r="J237" s="4">
        <f t="shared" si="136"/>
        <v>1.1528189759742313</v>
      </c>
      <c r="K237" s="5">
        <v>10</v>
      </c>
      <c r="L237" s="5"/>
      <c r="M237" s="5"/>
      <c r="N237" s="4">
        <f t="shared" si="137"/>
        <v>0.8942098389203309</v>
      </c>
      <c r="O237" s="5">
        <v>15</v>
      </c>
      <c r="P237" s="5"/>
      <c r="Q237" s="5"/>
      <c r="R237" s="4">
        <f t="shared" si="138"/>
        <v>1.146732379979571</v>
      </c>
      <c r="S237" s="5">
        <v>10</v>
      </c>
      <c r="T237" s="5"/>
      <c r="U237" s="5"/>
      <c r="V237" s="4">
        <f t="shared" si="139"/>
        <v>0.82880536912751679</v>
      </c>
      <c r="W237" s="5">
        <v>10</v>
      </c>
      <c r="X237" s="5" t="s">
        <v>400</v>
      </c>
      <c r="Y237" s="5" t="s">
        <v>400</v>
      </c>
      <c r="Z237" s="5" t="s">
        <v>400</v>
      </c>
      <c r="AA237" s="5"/>
      <c r="AB237" s="31">
        <f t="shared" si="118"/>
        <v>0.99749865949960737</v>
      </c>
      <c r="AC237" s="32">
        <v>1386</v>
      </c>
      <c r="AD237" s="24">
        <f t="shared" si="112"/>
        <v>1134</v>
      </c>
      <c r="AE237" s="24">
        <f t="shared" si="113"/>
        <v>1131.2</v>
      </c>
      <c r="AF237" s="24">
        <f t="shared" si="114"/>
        <v>-2.7999999999999545</v>
      </c>
      <c r="AG237" s="24">
        <v>96.1</v>
      </c>
      <c r="AH237" s="24">
        <v>152.30000000000001</v>
      </c>
      <c r="AI237" s="24">
        <v>127.8</v>
      </c>
      <c r="AJ237" s="24">
        <v>120.2</v>
      </c>
      <c r="AK237" s="24">
        <v>109.3</v>
      </c>
      <c r="AL237" s="24">
        <v>141.69999999999999</v>
      </c>
      <c r="AM237" s="24">
        <v>155.9</v>
      </c>
      <c r="AN237" s="24">
        <v>141.80000000000001</v>
      </c>
      <c r="AO237" s="24">
        <v>12</v>
      </c>
      <c r="AP237" s="24">
        <f t="shared" si="115"/>
        <v>74.099999999999994</v>
      </c>
      <c r="AQ237" s="46"/>
      <c r="AR237" s="24">
        <f t="shared" si="116"/>
        <v>74.099999999999994</v>
      </c>
      <c r="AS237" s="24"/>
      <c r="AT237" s="24">
        <f t="shared" si="117"/>
        <v>74.099999999999994</v>
      </c>
      <c r="AU237" s="24">
        <v>130.6</v>
      </c>
      <c r="AV237" s="24">
        <f t="shared" si="119"/>
        <v>-56.5</v>
      </c>
      <c r="AW237" s="41"/>
      <c r="AX237" s="41"/>
      <c r="AY237" s="41"/>
      <c r="AZ237" s="1"/>
      <c r="BA237" s="1"/>
      <c r="BB237" s="1"/>
      <c r="BC237" s="1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9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9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8"/>
      <c r="ED237" s="8"/>
      <c r="EE237" s="9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  <c r="EV237" s="8"/>
      <c r="EW237" s="8"/>
      <c r="EX237" s="8"/>
      <c r="EY237" s="8"/>
      <c r="EZ237" s="8"/>
      <c r="FA237" s="8"/>
      <c r="FB237" s="8"/>
      <c r="FC237" s="8"/>
      <c r="FD237" s="8"/>
      <c r="FE237" s="8"/>
      <c r="FF237" s="8"/>
      <c r="FG237" s="9"/>
      <c r="FH237" s="8"/>
      <c r="FI237" s="8"/>
      <c r="FJ237" s="8"/>
      <c r="FK237" s="8"/>
      <c r="FL237" s="8"/>
      <c r="FM237" s="8"/>
      <c r="FN237" s="8"/>
      <c r="FO237" s="8"/>
      <c r="FP237" s="8"/>
      <c r="FQ237" s="8"/>
      <c r="FR237" s="8"/>
      <c r="FS237" s="8"/>
      <c r="FT237" s="8"/>
      <c r="FU237" s="8"/>
      <c r="FV237" s="8"/>
      <c r="FW237" s="8"/>
      <c r="FX237" s="8"/>
      <c r="FY237" s="8"/>
      <c r="FZ237" s="8"/>
      <c r="GA237" s="8"/>
      <c r="GB237" s="8"/>
      <c r="GC237" s="8"/>
      <c r="GD237" s="8"/>
      <c r="GE237" s="8"/>
      <c r="GF237" s="8"/>
      <c r="GG237" s="8"/>
      <c r="GH237" s="8"/>
      <c r="GI237" s="9"/>
      <c r="GJ237" s="8"/>
      <c r="GK237" s="8"/>
    </row>
    <row r="238" spans="1:193" s="2" customFormat="1" ht="17.100000000000001" customHeight="1">
      <c r="A238" s="13" t="s">
        <v>220</v>
      </c>
      <c r="B238" s="24">
        <v>7176</v>
      </c>
      <c r="C238" s="24">
        <v>5789.8275000000003</v>
      </c>
      <c r="D238" s="4">
        <f t="shared" si="111"/>
        <v>0.80683214882943144</v>
      </c>
      <c r="E238" s="10">
        <v>15</v>
      </c>
      <c r="F238" s="5">
        <f t="shared" si="135"/>
        <v>1</v>
      </c>
      <c r="G238" s="5">
        <v>10</v>
      </c>
      <c r="H238" s="5"/>
      <c r="I238" s="5"/>
      <c r="J238" s="4">
        <f t="shared" si="136"/>
        <v>1.1528189759742313</v>
      </c>
      <c r="K238" s="5">
        <v>10</v>
      </c>
      <c r="L238" s="5"/>
      <c r="M238" s="5"/>
      <c r="N238" s="4">
        <f t="shared" si="137"/>
        <v>0.8942098389203309</v>
      </c>
      <c r="O238" s="5">
        <v>15</v>
      </c>
      <c r="P238" s="5"/>
      <c r="Q238" s="5"/>
      <c r="R238" s="4">
        <f t="shared" si="138"/>
        <v>1.146732379979571</v>
      </c>
      <c r="S238" s="5">
        <v>10</v>
      </c>
      <c r="T238" s="5"/>
      <c r="U238" s="5"/>
      <c r="V238" s="4">
        <f t="shared" si="139"/>
        <v>0.82880536912751679</v>
      </c>
      <c r="W238" s="5">
        <v>10</v>
      </c>
      <c r="X238" s="5" t="s">
        <v>400</v>
      </c>
      <c r="Y238" s="5" t="s">
        <v>400</v>
      </c>
      <c r="Z238" s="5" t="s">
        <v>400</v>
      </c>
      <c r="AA238" s="5"/>
      <c r="AB238" s="31">
        <f t="shared" si="118"/>
        <v>0.95427424381513748</v>
      </c>
      <c r="AC238" s="32">
        <v>1934</v>
      </c>
      <c r="AD238" s="24">
        <f t="shared" si="112"/>
        <v>1582.3636363636363</v>
      </c>
      <c r="AE238" s="24">
        <f t="shared" si="113"/>
        <v>1510</v>
      </c>
      <c r="AF238" s="24">
        <f t="shared" si="114"/>
        <v>-72.36363636363626</v>
      </c>
      <c r="AG238" s="24">
        <v>227.5</v>
      </c>
      <c r="AH238" s="24">
        <v>216.9</v>
      </c>
      <c r="AI238" s="24">
        <v>86.1</v>
      </c>
      <c r="AJ238" s="24">
        <v>163.4</v>
      </c>
      <c r="AK238" s="24">
        <v>113.8</v>
      </c>
      <c r="AL238" s="24">
        <v>174.9</v>
      </c>
      <c r="AM238" s="24">
        <v>287.10000000000002</v>
      </c>
      <c r="AN238" s="24">
        <v>133.80000000000001</v>
      </c>
      <c r="AO238" s="24"/>
      <c r="AP238" s="24">
        <f t="shared" si="115"/>
        <v>106.5</v>
      </c>
      <c r="AQ238" s="46"/>
      <c r="AR238" s="24">
        <f t="shared" si="116"/>
        <v>106.5</v>
      </c>
      <c r="AS238" s="24"/>
      <c r="AT238" s="24">
        <f t="shared" si="117"/>
        <v>106.5</v>
      </c>
      <c r="AU238" s="24">
        <v>117</v>
      </c>
      <c r="AV238" s="24">
        <f t="shared" si="119"/>
        <v>-10.5</v>
      </c>
      <c r="AW238" s="41"/>
      <c r="AX238" s="41"/>
      <c r="AY238" s="41"/>
      <c r="AZ238" s="1"/>
      <c r="BA238" s="1"/>
      <c r="BB238" s="1"/>
      <c r="BC238" s="1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9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9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  <c r="ED238" s="8"/>
      <c r="EE238" s="9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  <c r="EQ238" s="8"/>
      <c r="ER238" s="8"/>
      <c r="ES238" s="8"/>
      <c r="ET238" s="8"/>
      <c r="EU238" s="8"/>
      <c r="EV238" s="8"/>
      <c r="EW238" s="8"/>
      <c r="EX238" s="8"/>
      <c r="EY238" s="8"/>
      <c r="EZ238" s="8"/>
      <c r="FA238" s="8"/>
      <c r="FB238" s="8"/>
      <c r="FC238" s="8"/>
      <c r="FD238" s="8"/>
      <c r="FE238" s="8"/>
      <c r="FF238" s="8"/>
      <c r="FG238" s="9"/>
      <c r="FH238" s="8"/>
      <c r="FI238" s="8"/>
      <c r="FJ238" s="8"/>
      <c r="FK238" s="8"/>
      <c r="FL238" s="8"/>
      <c r="FM238" s="8"/>
      <c r="FN238" s="8"/>
      <c r="FO238" s="8"/>
      <c r="FP238" s="8"/>
      <c r="FQ238" s="8"/>
      <c r="FR238" s="8"/>
      <c r="FS238" s="8"/>
      <c r="FT238" s="8"/>
      <c r="FU238" s="8"/>
      <c r="FV238" s="8"/>
      <c r="FW238" s="8"/>
      <c r="FX238" s="8"/>
      <c r="FY238" s="8"/>
      <c r="FZ238" s="8"/>
      <c r="GA238" s="8"/>
      <c r="GB238" s="8"/>
      <c r="GC238" s="8"/>
      <c r="GD238" s="8"/>
      <c r="GE238" s="8"/>
      <c r="GF238" s="8"/>
      <c r="GG238" s="8"/>
      <c r="GH238" s="8"/>
      <c r="GI238" s="9"/>
      <c r="GJ238" s="8"/>
      <c r="GK238" s="8"/>
    </row>
    <row r="239" spans="1:193" s="2" customFormat="1" ht="17.100000000000001" customHeight="1">
      <c r="A239" s="17" t="s">
        <v>221</v>
      </c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24"/>
      <c r="AV239" s="24"/>
      <c r="AW239" s="41"/>
      <c r="AX239" s="41"/>
      <c r="AY239" s="41"/>
      <c r="AZ239" s="1"/>
      <c r="BA239" s="1"/>
      <c r="BB239" s="1"/>
      <c r="BC239" s="1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9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9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8"/>
      <c r="EE239" s="9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  <c r="ES239" s="8"/>
      <c r="ET239" s="8"/>
      <c r="EU239" s="8"/>
      <c r="EV239" s="8"/>
      <c r="EW239" s="8"/>
      <c r="EX239" s="8"/>
      <c r="EY239" s="8"/>
      <c r="EZ239" s="8"/>
      <c r="FA239" s="8"/>
      <c r="FB239" s="8"/>
      <c r="FC239" s="8"/>
      <c r="FD239" s="8"/>
      <c r="FE239" s="8"/>
      <c r="FF239" s="8"/>
      <c r="FG239" s="9"/>
      <c r="FH239" s="8"/>
      <c r="FI239" s="8"/>
      <c r="FJ239" s="8"/>
      <c r="FK239" s="8"/>
      <c r="FL239" s="8"/>
      <c r="FM239" s="8"/>
      <c r="FN239" s="8"/>
      <c r="FO239" s="8"/>
      <c r="FP239" s="8"/>
      <c r="FQ239" s="8"/>
      <c r="FR239" s="8"/>
      <c r="FS239" s="8"/>
      <c r="FT239" s="8"/>
      <c r="FU239" s="8"/>
      <c r="FV239" s="8"/>
      <c r="FW239" s="8"/>
      <c r="FX239" s="8"/>
      <c r="FY239" s="8"/>
      <c r="FZ239" s="8"/>
      <c r="GA239" s="8"/>
      <c r="GB239" s="8"/>
      <c r="GC239" s="8"/>
      <c r="GD239" s="8"/>
      <c r="GE239" s="8"/>
      <c r="GF239" s="8"/>
      <c r="GG239" s="8"/>
      <c r="GH239" s="8"/>
      <c r="GI239" s="9"/>
      <c r="GJ239" s="8"/>
      <c r="GK239" s="8"/>
    </row>
    <row r="240" spans="1:193" s="2" customFormat="1" ht="17.100000000000001" customHeight="1">
      <c r="A240" s="13" t="s">
        <v>222</v>
      </c>
      <c r="B240" s="24">
        <v>752.9</v>
      </c>
      <c r="C240" s="24">
        <v>757.25406000000009</v>
      </c>
      <c r="D240" s="4">
        <f t="shared" si="111"/>
        <v>1.0057830521981672</v>
      </c>
      <c r="E240" s="10">
        <v>15</v>
      </c>
      <c r="F240" s="5">
        <f>F$45</f>
        <v>1</v>
      </c>
      <c r="G240" s="5">
        <v>10</v>
      </c>
      <c r="H240" s="5"/>
      <c r="I240" s="5"/>
      <c r="J240" s="4">
        <f>J$45</f>
        <v>1.2003885241478549</v>
      </c>
      <c r="K240" s="5">
        <v>10</v>
      </c>
      <c r="L240" s="5"/>
      <c r="M240" s="5"/>
      <c r="N240" s="4">
        <f>N$45</f>
        <v>0.89493739793140992</v>
      </c>
      <c r="O240" s="5">
        <v>15</v>
      </c>
      <c r="P240" s="5"/>
      <c r="Q240" s="5"/>
      <c r="R240" s="4">
        <f>R$45</f>
        <v>0.80837300000000001</v>
      </c>
      <c r="S240" s="5">
        <v>10</v>
      </c>
      <c r="T240" s="5"/>
      <c r="U240" s="5"/>
      <c r="V240" s="4">
        <f>V$45</f>
        <v>1.2084674285714285</v>
      </c>
      <c r="W240" s="5">
        <v>10</v>
      </c>
      <c r="X240" s="5" t="s">
        <v>400</v>
      </c>
      <c r="Y240" s="5" t="s">
        <v>400</v>
      </c>
      <c r="Z240" s="5" t="s">
        <v>400</v>
      </c>
      <c r="AA240" s="5"/>
      <c r="AB240" s="31">
        <f t="shared" si="118"/>
        <v>1.0097585182733784</v>
      </c>
      <c r="AC240" s="32">
        <v>1965</v>
      </c>
      <c r="AD240" s="24">
        <f t="shared" si="112"/>
        <v>1607.7272727272725</v>
      </c>
      <c r="AE240" s="24">
        <f t="shared" si="113"/>
        <v>1623.4</v>
      </c>
      <c r="AF240" s="24">
        <f t="shared" si="114"/>
        <v>15.67272727272757</v>
      </c>
      <c r="AG240" s="24">
        <v>199.2</v>
      </c>
      <c r="AH240" s="24">
        <v>225.8</v>
      </c>
      <c r="AI240" s="24">
        <v>62.8</v>
      </c>
      <c r="AJ240" s="24">
        <v>186.7</v>
      </c>
      <c r="AK240" s="24">
        <v>150.5</v>
      </c>
      <c r="AL240" s="24">
        <v>239.3</v>
      </c>
      <c r="AM240" s="24">
        <v>232.7</v>
      </c>
      <c r="AN240" s="24">
        <v>205.3</v>
      </c>
      <c r="AO240" s="24"/>
      <c r="AP240" s="24">
        <f t="shared" si="115"/>
        <v>121.1</v>
      </c>
      <c r="AQ240" s="46"/>
      <c r="AR240" s="24">
        <f t="shared" si="116"/>
        <v>121.1</v>
      </c>
      <c r="AS240" s="24"/>
      <c r="AT240" s="24">
        <f t="shared" si="117"/>
        <v>121.1</v>
      </c>
      <c r="AU240" s="24">
        <v>201.5</v>
      </c>
      <c r="AV240" s="24">
        <f t="shared" si="119"/>
        <v>-80.400000000000006</v>
      </c>
      <c r="AW240" s="41"/>
      <c r="AX240" s="41"/>
      <c r="AY240" s="41"/>
      <c r="BA240" s="1"/>
      <c r="BB240" s="1"/>
      <c r="BC240" s="1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9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9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8"/>
      <c r="EC240" s="8"/>
      <c r="ED240" s="8"/>
      <c r="EE240" s="9"/>
      <c r="EF240" s="8"/>
      <c r="EG240" s="8"/>
      <c r="EH240" s="8"/>
      <c r="EI240" s="8"/>
      <c r="EJ240" s="8"/>
      <c r="EK240" s="8"/>
      <c r="EL240" s="8"/>
      <c r="EM240" s="8"/>
      <c r="EN240" s="8"/>
      <c r="EO240" s="8"/>
      <c r="EP240" s="8"/>
      <c r="EQ240" s="8"/>
      <c r="ER240" s="8"/>
      <c r="ES240" s="8"/>
      <c r="ET240" s="8"/>
      <c r="EU240" s="8"/>
      <c r="EV240" s="8"/>
      <c r="EW240" s="8"/>
      <c r="EX240" s="8"/>
      <c r="EY240" s="8"/>
      <c r="EZ240" s="8"/>
      <c r="FA240" s="8"/>
      <c r="FB240" s="8"/>
      <c r="FC240" s="8"/>
      <c r="FD240" s="8"/>
      <c r="FE240" s="8"/>
      <c r="FF240" s="8"/>
      <c r="FG240" s="9"/>
      <c r="FH240" s="8"/>
      <c r="FI240" s="8"/>
      <c r="FJ240" s="8"/>
      <c r="FK240" s="8"/>
      <c r="FL240" s="8"/>
      <c r="FM240" s="8"/>
      <c r="FN240" s="8"/>
      <c r="FO240" s="8"/>
      <c r="FP240" s="8"/>
      <c r="FQ240" s="8"/>
      <c r="FR240" s="8"/>
      <c r="FS240" s="8"/>
      <c r="FT240" s="8"/>
      <c r="FU240" s="8"/>
      <c r="FV240" s="8"/>
      <c r="FW240" s="8"/>
      <c r="FX240" s="8"/>
      <c r="FY240" s="8"/>
      <c r="FZ240" s="8"/>
      <c r="GA240" s="8"/>
      <c r="GB240" s="8"/>
      <c r="GC240" s="8"/>
      <c r="GD240" s="8"/>
      <c r="GE240" s="8"/>
      <c r="GF240" s="8"/>
      <c r="GG240" s="8"/>
      <c r="GH240" s="8"/>
      <c r="GI240" s="9"/>
      <c r="GJ240" s="8"/>
      <c r="GK240" s="8"/>
    </row>
    <row r="241" spans="1:193" s="2" customFormat="1" ht="17.100000000000001" customHeight="1">
      <c r="A241" s="13" t="s">
        <v>223</v>
      </c>
      <c r="B241" s="24">
        <v>700.7</v>
      </c>
      <c r="C241" s="24">
        <v>1765.3995600000001</v>
      </c>
      <c r="D241" s="4">
        <f t="shared" si="111"/>
        <v>1.3</v>
      </c>
      <c r="E241" s="10">
        <v>15</v>
      </c>
      <c r="F241" s="5">
        <f t="shared" ref="F241:F247" si="140">F$45</f>
        <v>1</v>
      </c>
      <c r="G241" s="5">
        <v>10</v>
      </c>
      <c r="H241" s="5"/>
      <c r="I241" s="5"/>
      <c r="J241" s="4">
        <f t="shared" ref="J241:J247" si="141">J$45</f>
        <v>1.2003885241478549</v>
      </c>
      <c r="K241" s="5">
        <v>10</v>
      </c>
      <c r="L241" s="5"/>
      <c r="M241" s="5"/>
      <c r="N241" s="4">
        <f t="shared" ref="N241:N247" si="142">N$45</f>
        <v>0.89493739793140992</v>
      </c>
      <c r="O241" s="5">
        <v>15</v>
      </c>
      <c r="P241" s="5"/>
      <c r="Q241" s="5"/>
      <c r="R241" s="4">
        <f t="shared" ref="R241:R247" si="143">R$45</f>
        <v>0.80837300000000001</v>
      </c>
      <c r="S241" s="5">
        <v>10</v>
      </c>
      <c r="T241" s="5"/>
      <c r="U241" s="5"/>
      <c r="V241" s="4">
        <f t="shared" ref="V241:V247" si="144">V$45</f>
        <v>1.2084674285714285</v>
      </c>
      <c r="W241" s="5">
        <v>10</v>
      </c>
      <c r="X241" s="5" t="s">
        <v>400</v>
      </c>
      <c r="Y241" s="5" t="s">
        <v>400</v>
      </c>
      <c r="Z241" s="5" t="s">
        <v>400</v>
      </c>
      <c r="AA241" s="5"/>
      <c r="AB241" s="31">
        <f t="shared" si="118"/>
        <v>1.0728050070880568</v>
      </c>
      <c r="AC241" s="32">
        <v>1614</v>
      </c>
      <c r="AD241" s="24">
        <f t="shared" si="112"/>
        <v>1320.5454545454545</v>
      </c>
      <c r="AE241" s="24">
        <f t="shared" si="113"/>
        <v>1416.7</v>
      </c>
      <c r="AF241" s="24">
        <f t="shared" si="114"/>
        <v>96.154545454545541</v>
      </c>
      <c r="AG241" s="24">
        <v>190.7</v>
      </c>
      <c r="AH241" s="24">
        <v>166.8</v>
      </c>
      <c r="AI241" s="24">
        <v>123.5</v>
      </c>
      <c r="AJ241" s="24">
        <v>173.1</v>
      </c>
      <c r="AK241" s="24">
        <v>79.3</v>
      </c>
      <c r="AL241" s="24">
        <v>270.39999999999998</v>
      </c>
      <c r="AM241" s="24">
        <v>132.19999999999999</v>
      </c>
      <c r="AN241" s="24">
        <v>173.1</v>
      </c>
      <c r="AO241" s="24"/>
      <c r="AP241" s="24">
        <f t="shared" si="115"/>
        <v>107.6</v>
      </c>
      <c r="AQ241" s="46"/>
      <c r="AR241" s="24">
        <f t="shared" si="116"/>
        <v>107.6</v>
      </c>
      <c r="AS241" s="24"/>
      <c r="AT241" s="24">
        <f t="shared" si="117"/>
        <v>107.6</v>
      </c>
      <c r="AU241" s="24">
        <v>256.8</v>
      </c>
      <c r="AV241" s="24">
        <f t="shared" si="119"/>
        <v>-149.19999999999999</v>
      </c>
      <c r="AW241" s="41"/>
      <c r="AX241" s="41"/>
      <c r="AY241" s="41"/>
      <c r="AZ241" s="1"/>
      <c r="BA241" s="1"/>
      <c r="BB241" s="1"/>
      <c r="BC241" s="1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9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9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8"/>
      <c r="ED241" s="8"/>
      <c r="EE241" s="9"/>
      <c r="EF241" s="8"/>
      <c r="EG241" s="8"/>
      <c r="EH241" s="8"/>
      <c r="EI241" s="8"/>
      <c r="EJ241" s="8"/>
      <c r="EK241" s="8"/>
      <c r="EL241" s="8"/>
      <c r="EM241" s="8"/>
      <c r="EN241" s="8"/>
      <c r="EO241" s="8"/>
      <c r="EP241" s="8"/>
      <c r="EQ241" s="8"/>
      <c r="ER241" s="8"/>
      <c r="ES241" s="8"/>
      <c r="ET241" s="8"/>
      <c r="EU241" s="8"/>
      <c r="EV241" s="8"/>
      <c r="EW241" s="8"/>
      <c r="EX241" s="8"/>
      <c r="EY241" s="8"/>
      <c r="EZ241" s="8"/>
      <c r="FA241" s="8"/>
      <c r="FB241" s="8"/>
      <c r="FC241" s="8"/>
      <c r="FD241" s="8"/>
      <c r="FE241" s="8"/>
      <c r="FF241" s="8"/>
      <c r="FG241" s="9"/>
      <c r="FH241" s="8"/>
      <c r="FI241" s="8"/>
      <c r="FJ241" s="8"/>
      <c r="FK241" s="8"/>
      <c r="FL241" s="8"/>
      <c r="FM241" s="8"/>
      <c r="FN241" s="8"/>
      <c r="FO241" s="8"/>
      <c r="FP241" s="8"/>
      <c r="FQ241" s="8"/>
      <c r="FR241" s="8"/>
      <c r="FS241" s="8"/>
      <c r="FT241" s="8"/>
      <c r="FU241" s="8"/>
      <c r="FV241" s="8"/>
      <c r="FW241" s="8"/>
      <c r="FX241" s="8"/>
      <c r="FY241" s="8"/>
      <c r="FZ241" s="8"/>
      <c r="GA241" s="8"/>
      <c r="GB241" s="8"/>
      <c r="GC241" s="8"/>
      <c r="GD241" s="8"/>
      <c r="GE241" s="8"/>
      <c r="GF241" s="8"/>
      <c r="GG241" s="8"/>
      <c r="GH241" s="8"/>
      <c r="GI241" s="9"/>
      <c r="GJ241" s="8"/>
      <c r="GK241" s="8"/>
    </row>
    <row r="242" spans="1:193" s="2" customFormat="1" ht="17.100000000000001" customHeight="1">
      <c r="A242" s="13" t="s">
        <v>224</v>
      </c>
      <c r="B242" s="24">
        <v>2855.3</v>
      </c>
      <c r="C242" s="24">
        <v>3309.3394800000001</v>
      </c>
      <c r="D242" s="4">
        <f t="shared" si="111"/>
        <v>1.159016383567401</v>
      </c>
      <c r="E242" s="10">
        <v>15</v>
      </c>
      <c r="F242" s="5">
        <f t="shared" si="140"/>
        <v>1</v>
      </c>
      <c r="G242" s="5">
        <v>10</v>
      </c>
      <c r="H242" s="5"/>
      <c r="I242" s="5"/>
      <c r="J242" s="4">
        <f t="shared" si="141"/>
        <v>1.2003885241478549</v>
      </c>
      <c r="K242" s="5">
        <v>10</v>
      </c>
      <c r="L242" s="5"/>
      <c r="M242" s="5"/>
      <c r="N242" s="4">
        <f t="shared" si="142"/>
        <v>0.89493739793140992</v>
      </c>
      <c r="O242" s="5">
        <v>15</v>
      </c>
      <c r="P242" s="5"/>
      <c r="Q242" s="5"/>
      <c r="R242" s="4">
        <f t="shared" si="143"/>
        <v>0.80837300000000001</v>
      </c>
      <c r="S242" s="5">
        <v>10</v>
      </c>
      <c r="T242" s="5"/>
      <c r="U242" s="5"/>
      <c r="V242" s="4">
        <f t="shared" si="144"/>
        <v>1.2084674285714285</v>
      </c>
      <c r="W242" s="5">
        <v>10</v>
      </c>
      <c r="X242" s="5" t="s">
        <v>400</v>
      </c>
      <c r="Y242" s="5" t="s">
        <v>400</v>
      </c>
      <c r="Z242" s="5" t="s">
        <v>400</v>
      </c>
      <c r="AA242" s="5"/>
      <c r="AB242" s="31">
        <f t="shared" si="118"/>
        <v>1.0425942321382142</v>
      </c>
      <c r="AC242" s="32">
        <v>3022</v>
      </c>
      <c r="AD242" s="24">
        <f t="shared" si="112"/>
        <v>2472.545454545455</v>
      </c>
      <c r="AE242" s="24">
        <f t="shared" si="113"/>
        <v>2577.9</v>
      </c>
      <c r="AF242" s="24">
        <f t="shared" si="114"/>
        <v>105.35454545454513</v>
      </c>
      <c r="AG242" s="24">
        <v>357.1</v>
      </c>
      <c r="AH242" s="24">
        <v>336.4</v>
      </c>
      <c r="AI242" s="24">
        <v>55.9</v>
      </c>
      <c r="AJ242" s="24">
        <v>115.7</v>
      </c>
      <c r="AK242" s="24">
        <v>316.2</v>
      </c>
      <c r="AL242" s="24">
        <v>422.8</v>
      </c>
      <c r="AM242" s="24">
        <v>244.7</v>
      </c>
      <c r="AN242" s="24">
        <v>165</v>
      </c>
      <c r="AO242" s="24">
        <v>268.89999999999998</v>
      </c>
      <c r="AP242" s="24">
        <f t="shared" si="115"/>
        <v>295.2</v>
      </c>
      <c r="AQ242" s="46"/>
      <c r="AR242" s="24">
        <f t="shared" si="116"/>
        <v>295.2</v>
      </c>
      <c r="AS242" s="24"/>
      <c r="AT242" s="24">
        <f t="shared" si="117"/>
        <v>295.2</v>
      </c>
      <c r="AU242" s="24">
        <v>499.9</v>
      </c>
      <c r="AV242" s="24">
        <f t="shared" si="119"/>
        <v>-204.7</v>
      </c>
      <c r="AW242" s="41"/>
      <c r="AX242" s="41"/>
      <c r="AY242" s="41"/>
      <c r="AZ242" s="1"/>
      <c r="BA242" s="1"/>
      <c r="BB242" s="1"/>
      <c r="BC242" s="1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9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9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  <c r="ED242" s="8"/>
      <c r="EE242" s="9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  <c r="EQ242" s="8"/>
      <c r="ER242" s="8"/>
      <c r="ES242" s="8"/>
      <c r="ET242" s="8"/>
      <c r="EU242" s="8"/>
      <c r="EV242" s="8"/>
      <c r="EW242" s="8"/>
      <c r="EX242" s="8"/>
      <c r="EY242" s="8"/>
      <c r="EZ242" s="8"/>
      <c r="FA242" s="8"/>
      <c r="FB242" s="8"/>
      <c r="FC242" s="8"/>
      <c r="FD242" s="8"/>
      <c r="FE242" s="8"/>
      <c r="FF242" s="8"/>
      <c r="FG242" s="9"/>
      <c r="FH242" s="8"/>
      <c r="FI242" s="8"/>
      <c r="FJ242" s="8"/>
      <c r="FK242" s="8"/>
      <c r="FL242" s="8"/>
      <c r="FM242" s="8"/>
      <c r="FN242" s="8"/>
      <c r="FO242" s="8"/>
      <c r="FP242" s="8"/>
      <c r="FQ242" s="8"/>
      <c r="FR242" s="8"/>
      <c r="FS242" s="8"/>
      <c r="FT242" s="8"/>
      <c r="FU242" s="8"/>
      <c r="FV242" s="8"/>
      <c r="FW242" s="8"/>
      <c r="FX242" s="8"/>
      <c r="FY242" s="8"/>
      <c r="FZ242" s="8"/>
      <c r="GA242" s="8"/>
      <c r="GB242" s="8"/>
      <c r="GC242" s="8"/>
      <c r="GD242" s="8"/>
      <c r="GE242" s="8"/>
      <c r="GF242" s="8"/>
      <c r="GG242" s="8"/>
      <c r="GH242" s="8"/>
      <c r="GI242" s="9"/>
      <c r="GJ242" s="8"/>
      <c r="GK242" s="8"/>
    </row>
    <row r="243" spans="1:193" s="2" customFormat="1" ht="17.100000000000001" customHeight="1">
      <c r="A243" s="13" t="s">
        <v>225</v>
      </c>
      <c r="B243" s="24">
        <v>5602.9</v>
      </c>
      <c r="C243" s="24">
        <v>2679.7917400000001</v>
      </c>
      <c r="D243" s="4">
        <f t="shared" si="111"/>
        <v>0.47828655517678348</v>
      </c>
      <c r="E243" s="10">
        <v>15</v>
      </c>
      <c r="F243" s="5">
        <f t="shared" si="140"/>
        <v>1</v>
      </c>
      <c r="G243" s="5">
        <v>10</v>
      </c>
      <c r="H243" s="5"/>
      <c r="I243" s="5"/>
      <c r="J243" s="4">
        <f t="shared" si="141"/>
        <v>1.2003885241478549</v>
      </c>
      <c r="K243" s="5">
        <v>10</v>
      </c>
      <c r="L243" s="5"/>
      <c r="M243" s="5"/>
      <c r="N243" s="4">
        <f t="shared" si="142"/>
        <v>0.89493739793140992</v>
      </c>
      <c r="O243" s="5">
        <v>15</v>
      </c>
      <c r="P243" s="5"/>
      <c r="Q243" s="5"/>
      <c r="R243" s="4">
        <f t="shared" si="143"/>
        <v>0.80837300000000001</v>
      </c>
      <c r="S243" s="5">
        <v>10</v>
      </c>
      <c r="T243" s="5"/>
      <c r="U243" s="5"/>
      <c r="V243" s="4">
        <f t="shared" si="144"/>
        <v>1.2084674285714285</v>
      </c>
      <c r="W243" s="5">
        <v>10</v>
      </c>
      <c r="X243" s="5" t="s">
        <v>400</v>
      </c>
      <c r="Y243" s="5" t="s">
        <v>400</v>
      </c>
      <c r="Z243" s="5" t="s">
        <v>400</v>
      </c>
      <c r="AA243" s="5"/>
      <c r="AB243" s="31">
        <f t="shared" si="118"/>
        <v>0.896723554625939</v>
      </c>
      <c r="AC243" s="32">
        <v>2316</v>
      </c>
      <c r="AD243" s="24">
        <f t="shared" si="112"/>
        <v>1894.9090909090908</v>
      </c>
      <c r="AE243" s="24">
        <f t="shared" si="113"/>
        <v>1699.2</v>
      </c>
      <c r="AF243" s="24">
        <f t="shared" si="114"/>
        <v>-195.70909090909072</v>
      </c>
      <c r="AG243" s="24">
        <v>73.8</v>
      </c>
      <c r="AH243" s="24">
        <v>159.1</v>
      </c>
      <c r="AI243" s="24">
        <v>281.89999999999998</v>
      </c>
      <c r="AJ243" s="24">
        <v>124.5</v>
      </c>
      <c r="AK243" s="24">
        <v>123.1</v>
      </c>
      <c r="AL243" s="24">
        <v>292.60000000000002</v>
      </c>
      <c r="AM243" s="24">
        <v>260.2</v>
      </c>
      <c r="AN243" s="24">
        <v>130.5</v>
      </c>
      <c r="AO243" s="24"/>
      <c r="AP243" s="24">
        <f t="shared" si="115"/>
        <v>253.5</v>
      </c>
      <c r="AQ243" s="46"/>
      <c r="AR243" s="24">
        <f t="shared" si="116"/>
        <v>253.5</v>
      </c>
      <c r="AS243" s="24"/>
      <c r="AT243" s="24">
        <f t="shared" si="117"/>
        <v>253.5</v>
      </c>
      <c r="AU243" s="24">
        <v>134</v>
      </c>
      <c r="AV243" s="24">
        <f t="shared" si="119"/>
        <v>119.5</v>
      </c>
      <c r="AW243" s="41"/>
      <c r="AX243" s="41"/>
      <c r="BC243" s="1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9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9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8"/>
      <c r="EC243" s="8"/>
      <c r="ED243" s="8"/>
      <c r="EE243" s="9"/>
      <c r="EF243" s="8"/>
      <c r="EG243" s="8"/>
      <c r="EH243" s="8"/>
      <c r="EI243" s="8"/>
      <c r="EJ243" s="8"/>
      <c r="EK243" s="8"/>
      <c r="EL243" s="8"/>
      <c r="EM243" s="8"/>
      <c r="EN243" s="8"/>
      <c r="EO243" s="8"/>
      <c r="EP243" s="8"/>
      <c r="EQ243" s="8"/>
      <c r="ER243" s="8"/>
      <c r="ES243" s="8"/>
      <c r="ET243" s="8"/>
      <c r="EU243" s="8"/>
      <c r="EV243" s="8"/>
      <c r="EW243" s="8"/>
      <c r="EX243" s="8"/>
      <c r="EY243" s="8"/>
      <c r="EZ243" s="8"/>
      <c r="FA243" s="8"/>
      <c r="FB243" s="8"/>
      <c r="FC243" s="8"/>
      <c r="FD243" s="8"/>
      <c r="FE243" s="8"/>
      <c r="FF243" s="8"/>
      <c r="FG243" s="9"/>
      <c r="FH243" s="8"/>
      <c r="FI243" s="8"/>
      <c r="FJ243" s="8"/>
      <c r="FK243" s="8"/>
      <c r="FL243" s="8"/>
      <c r="FM243" s="8"/>
      <c r="FN243" s="8"/>
      <c r="FO243" s="8"/>
      <c r="FP243" s="8"/>
      <c r="FQ243" s="8"/>
      <c r="FR243" s="8"/>
      <c r="FS243" s="8"/>
      <c r="FT243" s="8"/>
      <c r="FU243" s="8"/>
      <c r="FV243" s="8"/>
      <c r="FW243" s="8"/>
      <c r="FX243" s="8"/>
      <c r="FY243" s="8"/>
      <c r="FZ243" s="8"/>
      <c r="GA243" s="8"/>
      <c r="GB243" s="8"/>
      <c r="GC243" s="8"/>
      <c r="GD243" s="8"/>
      <c r="GE243" s="8"/>
      <c r="GF243" s="8"/>
      <c r="GG243" s="8"/>
      <c r="GH243" s="8"/>
      <c r="GI243" s="9"/>
      <c r="GJ243" s="8"/>
      <c r="GK243" s="8"/>
    </row>
    <row r="244" spans="1:193" s="2" customFormat="1" ht="17.100000000000001" customHeight="1">
      <c r="A244" s="13" t="s">
        <v>226</v>
      </c>
      <c r="B244" s="24">
        <v>743.4</v>
      </c>
      <c r="C244" s="24">
        <v>604.73046999999997</v>
      </c>
      <c r="D244" s="4">
        <f t="shared" si="111"/>
        <v>0.81346579230562277</v>
      </c>
      <c r="E244" s="10">
        <v>15</v>
      </c>
      <c r="F244" s="5">
        <f t="shared" si="140"/>
        <v>1</v>
      </c>
      <c r="G244" s="5">
        <v>10</v>
      </c>
      <c r="H244" s="5"/>
      <c r="I244" s="5"/>
      <c r="J244" s="4">
        <f t="shared" si="141"/>
        <v>1.2003885241478549</v>
      </c>
      <c r="K244" s="5">
        <v>10</v>
      </c>
      <c r="L244" s="5"/>
      <c r="M244" s="5"/>
      <c r="N244" s="4">
        <f t="shared" si="142"/>
        <v>0.89493739793140992</v>
      </c>
      <c r="O244" s="5">
        <v>15</v>
      </c>
      <c r="P244" s="5"/>
      <c r="Q244" s="5"/>
      <c r="R244" s="4">
        <f t="shared" si="143"/>
        <v>0.80837300000000001</v>
      </c>
      <c r="S244" s="5">
        <v>10</v>
      </c>
      <c r="T244" s="5"/>
      <c r="U244" s="5"/>
      <c r="V244" s="4">
        <f t="shared" si="144"/>
        <v>1.2084674285714285</v>
      </c>
      <c r="W244" s="5">
        <v>10</v>
      </c>
      <c r="X244" s="5" t="s">
        <v>400</v>
      </c>
      <c r="Y244" s="5" t="s">
        <v>400</v>
      </c>
      <c r="Z244" s="5" t="s">
        <v>400</v>
      </c>
      <c r="AA244" s="5"/>
      <c r="AB244" s="31">
        <f t="shared" si="118"/>
        <v>0.96854767686783316</v>
      </c>
      <c r="AC244" s="32">
        <v>1101</v>
      </c>
      <c r="AD244" s="24">
        <f t="shared" si="112"/>
        <v>900.81818181818187</v>
      </c>
      <c r="AE244" s="24">
        <f t="shared" si="113"/>
        <v>872.5</v>
      </c>
      <c r="AF244" s="24">
        <f t="shared" si="114"/>
        <v>-28.31818181818187</v>
      </c>
      <c r="AG244" s="24">
        <v>63.8</v>
      </c>
      <c r="AH244" s="24">
        <v>50.3</v>
      </c>
      <c r="AI244" s="24">
        <v>38.4</v>
      </c>
      <c r="AJ244" s="24">
        <v>68.400000000000006</v>
      </c>
      <c r="AK244" s="24">
        <v>104.2</v>
      </c>
      <c r="AL244" s="24">
        <v>105.9</v>
      </c>
      <c r="AM244" s="24">
        <v>167.2</v>
      </c>
      <c r="AN244" s="24">
        <v>82.5</v>
      </c>
      <c r="AO244" s="24">
        <v>99.7</v>
      </c>
      <c r="AP244" s="24">
        <f t="shared" si="115"/>
        <v>92.1</v>
      </c>
      <c r="AQ244" s="46"/>
      <c r="AR244" s="24">
        <f t="shared" si="116"/>
        <v>92.1</v>
      </c>
      <c r="AS244" s="24"/>
      <c r="AT244" s="24">
        <f t="shared" si="117"/>
        <v>92.1</v>
      </c>
      <c r="AU244" s="24">
        <v>100</v>
      </c>
      <c r="AV244" s="24">
        <f t="shared" si="119"/>
        <v>-7.9</v>
      </c>
      <c r="AW244" s="41"/>
      <c r="AX244" s="41"/>
      <c r="AY244" s="41"/>
      <c r="BC244" s="1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9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9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8"/>
      <c r="EC244" s="8"/>
      <c r="ED244" s="8"/>
      <c r="EE244" s="9"/>
      <c r="EF244" s="8"/>
      <c r="EG244" s="8"/>
      <c r="EH244" s="8"/>
      <c r="EI244" s="8"/>
      <c r="EJ244" s="8"/>
      <c r="EK244" s="8"/>
      <c r="EL244" s="8"/>
      <c r="EM244" s="8"/>
      <c r="EN244" s="8"/>
      <c r="EO244" s="8"/>
      <c r="EP244" s="8"/>
      <c r="EQ244" s="8"/>
      <c r="ER244" s="8"/>
      <c r="ES244" s="8"/>
      <c r="ET244" s="8"/>
      <c r="EU244" s="8"/>
      <c r="EV244" s="8"/>
      <c r="EW244" s="8"/>
      <c r="EX244" s="8"/>
      <c r="EY244" s="8"/>
      <c r="EZ244" s="8"/>
      <c r="FA244" s="8"/>
      <c r="FB244" s="8"/>
      <c r="FC244" s="8"/>
      <c r="FD244" s="8"/>
      <c r="FE244" s="8"/>
      <c r="FF244" s="8"/>
      <c r="FG244" s="9"/>
      <c r="FH244" s="8"/>
      <c r="FI244" s="8"/>
      <c r="FJ244" s="8"/>
      <c r="FK244" s="8"/>
      <c r="FL244" s="8"/>
      <c r="FM244" s="8"/>
      <c r="FN244" s="8"/>
      <c r="FO244" s="8"/>
      <c r="FP244" s="8"/>
      <c r="FQ244" s="8"/>
      <c r="FR244" s="8"/>
      <c r="FS244" s="8"/>
      <c r="FT244" s="8"/>
      <c r="FU244" s="8"/>
      <c r="FV244" s="8"/>
      <c r="FW244" s="8"/>
      <c r="FX244" s="8"/>
      <c r="FY244" s="8"/>
      <c r="FZ244" s="8"/>
      <c r="GA244" s="8"/>
      <c r="GB244" s="8"/>
      <c r="GC244" s="8"/>
      <c r="GD244" s="8"/>
      <c r="GE244" s="8"/>
      <c r="GF244" s="8"/>
      <c r="GG244" s="8"/>
      <c r="GH244" s="8"/>
      <c r="GI244" s="9"/>
      <c r="GJ244" s="8"/>
      <c r="GK244" s="8"/>
    </row>
    <row r="245" spans="1:193" s="2" customFormat="1" ht="17.100000000000001" customHeight="1">
      <c r="A245" s="13" t="s">
        <v>227</v>
      </c>
      <c r="B245" s="24">
        <v>1534.1</v>
      </c>
      <c r="C245" s="24">
        <v>997.7563200000003</v>
      </c>
      <c r="D245" s="4">
        <f t="shared" si="111"/>
        <v>0.65038545075288468</v>
      </c>
      <c r="E245" s="10">
        <v>15</v>
      </c>
      <c r="F245" s="5">
        <f t="shared" si="140"/>
        <v>1</v>
      </c>
      <c r="G245" s="5">
        <v>10</v>
      </c>
      <c r="H245" s="5"/>
      <c r="I245" s="5"/>
      <c r="J245" s="4">
        <f t="shared" si="141"/>
        <v>1.2003885241478549</v>
      </c>
      <c r="K245" s="5">
        <v>10</v>
      </c>
      <c r="L245" s="5"/>
      <c r="M245" s="5"/>
      <c r="N245" s="4">
        <f t="shared" si="142"/>
        <v>0.89493739793140992</v>
      </c>
      <c r="O245" s="5">
        <v>15</v>
      </c>
      <c r="P245" s="5"/>
      <c r="Q245" s="5"/>
      <c r="R245" s="4">
        <f t="shared" si="143"/>
        <v>0.80837300000000001</v>
      </c>
      <c r="S245" s="5">
        <v>10</v>
      </c>
      <c r="T245" s="5"/>
      <c r="U245" s="5"/>
      <c r="V245" s="4">
        <f t="shared" si="144"/>
        <v>1.2084674285714285</v>
      </c>
      <c r="W245" s="5">
        <v>10</v>
      </c>
      <c r="X245" s="5" t="s">
        <v>400</v>
      </c>
      <c r="Y245" s="5" t="s">
        <v>400</v>
      </c>
      <c r="Z245" s="5" t="s">
        <v>400</v>
      </c>
      <c r="AA245" s="5"/>
      <c r="AB245" s="31">
        <f t="shared" si="118"/>
        <v>0.93360188939224653</v>
      </c>
      <c r="AC245" s="32">
        <v>2133</v>
      </c>
      <c r="AD245" s="24">
        <f t="shared" si="112"/>
        <v>1745.1818181818182</v>
      </c>
      <c r="AE245" s="24">
        <f t="shared" si="113"/>
        <v>1629.3</v>
      </c>
      <c r="AF245" s="24">
        <f t="shared" si="114"/>
        <v>-115.88181818181829</v>
      </c>
      <c r="AG245" s="24">
        <v>177.2</v>
      </c>
      <c r="AH245" s="24">
        <v>252.1</v>
      </c>
      <c r="AI245" s="24">
        <v>0</v>
      </c>
      <c r="AJ245" s="24">
        <v>325.3</v>
      </c>
      <c r="AK245" s="24">
        <v>189.5</v>
      </c>
      <c r="AL245" s="24">
        <v>259.5</v>
      </c>
      <c r="AM245" s="24">
        <v>174.1</v>
      </c>
      <c r="AN245" s="24">
        <v>124.4</v>
      </c>
      <c r="AO245" s="24"/>
      <c r="AP245" s="24">
        <f t="shared" si="115"/>
        <v>127.2</v>
      </c>
      <c r="AQ245" s="46"/>
      <c r="AR245" s="24">
        <f t="shared" si="116"/>
        <v>127.2</v>
      </c>
      <c r="AS245" s="24"/>
      <c r="AT245" s="24">
        <f t="shared" si="117"/>
        <v>127.2</v>
      </c>
      <c r="AU245" s="24">
        <v>81.5</v>
      </c>
      <c r="AV245" s="24">
        <f t="shared" si="119"/>
        <v>45.7</v>
      </c>
      <c r="AW245" s="41"/>
      <c r="AX245" s="41"/>
      <c r="AY245" s="41"/>
      <c r="BC245" s="1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9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9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8"/>
      <c r="ED245" s="8"/>
      <c r="EE245" s="9"/>
      <c r="EF245" s="8"/>
      <c r="EG245" s="8"/>
      <c r="EH245" s="8"/>
      <c r="EI245" s="8"/>
      <c r="EJ245" s="8"/>
      <c r="EK245" s="8"/>
      <c r="EL245" s="8"/>
      <c r="EM245" s="8"/>
      <c r="EN245" s="8"/>
      <c r="EO245" s="8"/>
      <c r="EP245" s="8"/>
      <c r="EQ245" s="8"/>
      <c r="ER245" s="8"/>
      <c r="ES245" s="8"/>
      <c r="ET245" s="8"/>
      <c r="EU245" s="8"/>
      <c r="EV245" s="8"/>
      <c r="EW245" s="8"/>
      <c r="EX245" s="8"/>
      <c r="EY245" s="8"/>
      <c r="EZ245" s="8"/>
      <c r="FA245" s="8"/>
      <c r="FB245" s="8"/>
      <c r="FC245" s="8"/>
      <c r="FD245" s="8"/>
      <c r="FE245" s="8"/>
      <c r="FF245" s="8"/>
      <c r="FG245" s="9"/>
      <c r="FH245" s="8"/>
      <c r="FI245" s="8"/>
      <c r="FJ245" s="8"/>
      <c r="FK245" s="8"/>
      <c r="FL245" s="8"/>
      <c r="FM245" s="8"/>
      <c r="FN245" s="8"/>
      <c r="FO245" s="8"/>
      <c r="FP245" s="8"/>
      <c r="FQ245" s="8"/>
      <c r="FR245" s="8"/>
      <c r="FS245" s="8"/>
      <c r="FT245" s="8"/>
      <c r="FU245" s="8"/>
      <c r="FV245" s="8"/>
      <c r="FW245" s="8"/>
      <c r="FX245" s="8"/>
      <c r="FY245" s="8"/>
      <c r="FZ245" s="8"/>
      <c r="GA245" s="8"/>
      <c r="GB245" s="8"/>
      <c r="GC245" s="8"/>
      <c r="GD245" s="8"/>
      <c r="GE245" s="8"/>
      <c r="GF245" s="8"/>
      <c r="GG245" s="8"/>
      <c r="GH245" s="8"/>
      <c r="GI245" s="9"/>
      <c r="GJ245" s="8"/>
      <c r="GK245" s="8"/>
    </row>
    <row r="246" spans="1:193" s="2" customFormat="1" ht="17.100000000000001" customHeight="1">
      <c r="A246" s="13" t="s">
        <v>228</v>
      </c>
      <c r="B246" s="24">
        <v>1220.5</v>
      </c>
      <c r="C246" s="24">
        <v>1107.9399000000003</v>
      </c>
      <c r="D246" s="4">
        <f t="shared" si="111"/>
        <v>0.9077754199098732</v>
      </c>
      <c r="E246" s="10">
        <v>15</v>
      </c>
      <c r="F246" s="5">
        <f t="shared" si="140"/>
        <v>1</v>
      </c>
      <c r="G246" s="5">
        <v>10</v>
      </c>
      <c r="H246" s="5"/>
      <c r="I246" s="5"/>
      <c r="J246" s="4">
        <f t="shared" si="141"/>
        <v>1.2003885241478549</v>
      </c>
      <c r="K246" s="5">
        <v>10</v>
      </c>
      <c r="L246" s="5"/>
      <c r="M246" s="5"/>
      <c r="N246" s="4">
        <f t="shared" si="142"/>
        <v>0.89493739793140992</v>
      </c>
      <c r="O246" s="5">
        <v>15</v>
      </c>
      <c r="P246" s="5"/>
      <c r="Q246" s="5"/>
      <c r="R246" s="4">
        <f t="shared" si="143"/>
        <v>0.80837300000000001</v>
      </c>
      <c r="S246" s="5">
        <v>10</v>
      </c>
      <c r="T246" s="5"/>
      <c r="U246" s="5"/>
      <c r="V246" s="4">
        <f t="shared" si="144"/>
        <v>1.2084674285714285</v>
      </c>
      <c r="W246" s="5">
        <v>10</v>
      </c>
      <c r="X246" s="5" t="s">
        <v>400</v>
      </c>
      <c r="Y246" s="5" t="s">
        <v>400</v>
      </c>
      <c r="Z246" s="5" t="s">
        <v>400</v>
      </c>
      <c r="AA246" s="5"/>
      <c r="AB246" s="31">
        <f t="shared" si="118"/>
        <v>0.98875688278302976</v>
      </c>
      <c r="AC246" s="32">
        <v>4695</v>
      </c>
      <c r="AD246" s="24">
        <f t="shared" si="112"/>
        <v>3841.3636363636365</v>
      </c>
      <c r="AE246" s="24">
        <f t="shared" si="113"/>
        <v>3798.2</v>
      </c>
      <c r="AF246" s="24">
        <f t="shared" si="114"/>
        <v>-43.16363636363667</v>
      </c>
      <c r="AG246" s="24">
        <v>338.4</v>
      </c>
      <c r="AH246" s="24">
        <v>179.2</v>
      </c>
      <c r="AI246" s="24">
        <v>189.8</v>
      </c>
      <c r="AJ246" s="24">
        <v>224.9</v>
      </c>
      <c r="AK246" s="24">
        <v>263.3</v>
      </c>
      <c r="AL246" s="24">
        <v>665.1</v>
      </c>
      <c r="AM246" s="24">
        <v>618</v>
      </c>
      <c r="AN246" s="24">
        <v>440.6</v>
      </c>
      <c r="AO246" s="24">
        <v>545.20000000000005</v>
      </c>
      <c r="AP246" s="24">
        <f t="shared" si="115"/>
        <v>333.7</v>
      </c>
      <c r="AQ246" s="46"/>
      <c r="AR246" s="24">
        <f t="shared" si="116"/>
        <v>333.7</v>
      </c>
      <c r="AS246" s="24"/>
      <c r="AT246" s="24">
        <f t="shared" si="117"/>
        <v>333.7</v>
      </c>
      <c r="AU246" s="24">
        <v>445</v>
      </c>
      <c r="AV246" s="24">
        <f t="shared" si="119"/>
        <v>-111.3</v>
      </c>
      <c r="AW246" s="41"/>
      <c r="AX246" s="41"/>
      <c r="AY246" s="41"/>
      <c r="BC246" s="1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9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9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8"/>
      <c r="EC246" s="8"/>
      <c r="ED246" s="8"/>
      <c r="EE246" s="9"/>
      <c r="EF246" s="8"/>
      <c r="EG246" s="8"/>
      <c r="EH246" s="8"/>
      <c r="EI246" s="8"/>
      <c r="EJ246" s="8"/>
      <c r="EK246" s="8"/>
      <c r="EL246" s="8"/>
      <c r="EM246" s="8"/>
      <c r="EN246" s="8"/>
      <c r="EO246" s="8"/>
      <c r="EP246" s="8"/>
      <c r="EQ246" s="8"/>
      <c r="ER246" s="8"/>
      <c r="ES246" s="8"/>
      <c r="ET246" s="8"/>
      <c r="EU246" s="8"/>
      <c r="EV246" s="8"/>
      <c r="EW246" s="8"/>
      <c r="EX246" s="8"/>
      <c r="EY246" s="8"/>
      <c r="EZ246" s="8"/>
      <c r="FA246" s="8"/>
      <c r="FB246" s="8"/>
      <c r="FC246" s="8"/>
      <c r="FD246" s="8"/>
      <c r="FE246" s="8"/>
      <c r="FF246" s="8"/>
      <c r="FG246" s="9"/>
      <c r="FH246" s="8"/>
      <c r="FI246" s="8"/>
      <c r="FJ246" s="8"/>
      <c r="FK246" s="8"/>
      <c r="FL246" s="8"/>
      <c r="FM246" s="8"/>
      <c r="FN246" s="8"/>
      <c r="FO246" s="8"/>
      <c r="FP246" s="8"/>
      <c r="FQ246" s="8"/>
      <c r="FR246" s="8"/>
      <c r="FS246" s="8"/>
      <c r="FT246" s="8"/>
      <c r="FU246" s="8"/>
      <c r="FV246" s="8"/>
      <c r="FW246" s="8"/>
      <c r="FX246" s="8"/>
      <c r="FY246" s="8"/>
      <c r="FZ246" s="8"/>
      <c r="GA246" s="8"/>
      <c r="GB246" s="8"/>
      <c r="GC246" s="8"/>
      <c r="GD246" s="8"/>
      <c r="GE246" s="8"/>
      <c r="GF246" s="8"/>
      <c r="GG246" s="8"/>
      <c r="GH246" s="8"/>
      <c r="GI246" s="9"/>
      <c r="GJ246" s="8"/>
      <c r="GK246" s="8"/>
    </row>
    <row r="247" spans="1:193" s="2" customFormat="1" ht="17.100000000000001" customHeight="1">
      <c r="A247" s="13" t="s">
        <v>229</v>
      </c>
      <c r="B247" s="24">
        <v>12400.3</v>
      </c>
      <c r="C247" s="24">
        <v>10081.30293</v>
      </c>
      <c r="D247" s="4">
        <f t="shared" si="111"/>
        <v>0.81298863172665181</v>
      </c>
      <c r="E247" s="10">
        <v>15</v>
      </c>
      <c r="F247" s="5">
        <f t="shared" si="140"/>
        <v>1</v>
      </c>
      <c r="G247" s="5">
        <v>10</v>
      </c>
      <c r="H247" s="5"/>
      <c r="I247" s="5"/>
      <c r="J247" s="4">
        <f t="shared" si="141"/>
        <v>1.2003885241478549</v>
      </c>
      <c r="K247" s="5">
        <v>10</v>
      </c>
      <c r="L247" s="5"/>
      <c r="M247" s="5"/>
      <c r="N247" s="4">
        <f t="shared" si="142"/>
        <v>0.89493739793140992</v>
      </c>
      <c r="O247" s="5">
        <v>15</v>
      </c>
      <c r="P247" s="5"/>
      <c r="Q247" s="5"/>
      <c r="R247" s="4">
        <f t="shared" si="143"/>
        <v>0.80837300000000001</v>
      </c>
      <c r="S247" s="5">
        <v>10</v>
      </c>
      <c r="T247" s="5"/>
      <c r="U247" s="5"/>
      <c r="V247" s="4">
        <f t="shared" si="144"/>
        <v>1.2084674285714285</v>
      </c>
      <c r="W247" s="5">
        <v>10</v>
      </c>
      <c r="X247" s="5" t="s">
        <v>400</v>
      </c>
      <c r="Y247" s="5" t="s">
        <v>400</v>
      </c>
      <c r="Z247" s="5" t="s">
        <v>400</v>
      </c>
      <c r="AA247" s="5"/>
      <c r="AB247" s="31">
        <f t="shared" si="118"/>
        <v>0.96844542817233936</v>
      </c>
      <c r="AC247" s="32">
        <v>1370</v>
      </c>
      <c r="AD247" s="24">
        <f t="shared" si="112"/>
        <v>1120.909090909091</v>
      </c>
      <c r="AE247" s="24">
        <f t="shared" si="113"/>
        <v>1085.5</v>
      </c>
      <c r="AF247" s="24">
        <f t="shared" si="114"/>
        <v>-35.409090909090992</v>
      </c>
      <c r="AG247" s="24">
        <v>107.4</v>
      </c>
      <c r="AH247" s="24">
        <v>125.9</v>
      </c>
      <c r="AI247" s="24">
        <v>95.9</v>
      </c>
      <c r="AJ247" s="24">
        <v>141.6</v>
      </c>
      <c r="AK247" s="24">
        <v>125.2</v>
      </c>
      <c r="AL247" s="24">
        <v>131</v>
      </c>
      <c r="AM247" s="24">
        <v>139.6</v>
      </c>
      <c r="AN247" s="24">
        <v>116.3</v>
      </c>
      <c r="AO247" s="24"/>
      <c r="AP247" s="24">
        <f t="shared" si="115"/>
        <v>102.6</v>
      </c>
      <c r="AQ247" s="46"/>
      <c r="AR247" s="24">
        <f t="shared" si="116"/>
        <v>102.6</v>
      </c>
      <c r="AS247" s="24"/>
      <c r="AT247" s="24">
        <f t="shared" si="117"/>
        <v>102.6</v>
      </c>
      <c r="AU247" s="24">
        <v>112.3</v>
      </c>
      <c r="AV247" s="24">
        <f t="shared" si="119"/>
        <v>-9.6999999999999993</v>
      </c>
      <c r="AW247" s="41"/>
      <c r="AX247" s="41"/>
      <c r="AY247" s="41"/>
      <c r="BC247" s="1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9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9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8"/>
      <c r="EC247" s="8"/>
      <c r="ED247" s="8"/>
      <c r="EE247" s="9"/>
      <c r="EF247" s="8"/>
      <c r="EG247" s="8"/>
      <c r="EH247" s="8"/>
      <c r="EI247" s="8"/>
      <c r="EJ247" s="8"/>
      <c r="EK247" s="8"/>
      <c r="EL247" s="8"/>
      <c r="EM247" s="8"/>
      <c r="EN247" s="8"/>
      <c r="EO247" s="8"/>
      <c r="EP247" s="8"/>
      <c r="EQ247" s="8"/>
      <c r="ER247" s="8"/>
      <c r="ES247" s="8"/>
      <c r="ET247" s="8"/>
      <c r="EU247" s="8"/>
      <c r="EV247" s="8"/>
      <c r="EW247" s="8"/>
      <c r="EX247" s="8"/>
      <c r="EY247" s="8"/>
      <c r="EZ247" s="8"/>
      <c r="FA247" s="8"/>
      <c r="FB247" s="8"/>
      <c r="FC247" s="8"/>
      <c r="FD247" s="8"/>
      <c r="FE247" s="8"/>
      <c r="FF247" s="8"/>
      <c r="FG247" s="9"/>
      <c r="FH247" s="8"/>
      <c r="FI247" s="8"/>
      <c r="FJ247" s="8"/>
      <c r="FK247" s="8"/>
      <c r="FL247" s="8"/>
      <c r="FM247" s="8"/>
      <c r="FN247" s="8"/>
      <c r="FO247" s="8"/>
      <c r="FP247" s="8"/>
      <c r="FQ247" s="8"/>
      <c r="FR247" s="8"/>
      <c r="FS247" s="8"/>
      <c r="FT247" s="8"/>
      <c r="FU247" s="8"/>
      <c r="FV247" s="8"/>
      <c r="FW247" s="8"/>
      <c r="FX247" s="8"/>
      <c r="FY247" s="8"/>
      <c r="FZ247" s="8"/>
      <c r="GA247" s="8"/>
      <c r="GB247" s="8"/>
      <c r="GC247" s="8"/>
      <c r="GD247" s="8"/>
      <c r="GE247" s="8"/>
      <c r="GF247" s="8"/>
      <c r="GG247" s="8"/>
      <c r="GH247" s="8"/>
      <c r="GI247" s="9"/>
      <c r="GJ247" s="8"/>
      <c r="GK247" s="8"/>
    </row>
    <row r="248" spans="1:193" s="2" customFormat="1" ht="17.100000000000001" customHeight="1">
      <c r="A248" s="17" t="s">
        <v>230</v>
      </c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24"/>
      <c r="AV248" s="24"/>
      <c r="AW248" s="41"/>
      <c r="AX248" s="41"/>
      <c r="AY248" s="41"/>
      <c r="AZ248" s="1"/>
      <c r="BA248" s="1"/>
      <c r="BB248" s="1"/>
      <c r="BC248" s="1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9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9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8"/>
      <c r="EC248" s="8"/>
      <c r="ED248" s="8"/>
      <c r="EE248" s="9"/>
      <c r="EF248" s="8"/>
      <c r="EG248" s="8"/>
      <c r="EH248" s="8"/>
      <c r="EI248" s="8"/>
      <c r="EJ248" s="8"/>
      <c r="EK248" s="8"/>
      <c r="EL248" s="8"/>
      <c r="EM248" s="8"/>
      <c r="EN248" s="8"/>
      <c r="EO248" s="8"/>
      <c r="EP248" s="8"/>
      <c r="EQ248" s="8"/>
      <c r="ER248" s="8"/>
      <c r="ES248" s="8"/>
      <c r="ET248" s="8"/>
      <c r="EU248" s="8"/>
      <c r="EV248" s="8"/>
      <c r="EW248" s="8"/>
      <c r="EX248" s="8"/>
      <c r="EY248" s="8"/>
      <c r="EZ248" s="8"/>
      <c r="FA248" s="8"/>
      <c r="FB248" s="8"/>
      <c r="FC248" s="8"/>
      <c r="FD248" s="8"/>
      <c r="FE248" s="8"/>
      <c r="FF248" s="8"/>
      <c r="FG248" s="9"/>
      <c r="FH248" s="8"/>
      <c r="FI248" s="8"/>
      <c r="FJ248" s="8"/>
      <c r="FK248" s="8"/>
      <c r="FL248" s="8"/>
      <c r="FM248" s="8"/>
      <c r="FN248" s="8"/>
      <c r="FO248" s="8"/>
      <c r="FP248" s="8"/>
      <c r="FQ248" s="8"/>
      <c r="FR248" s="8"/>
      <c r="FS248" s="8"/>
      <c r="FT248" s="8"/>
      <c r="FU248" s="8"/>
      <c r="FV248" s="8"/>
      <c r="FW248" s="8"/>
      <c r="FX248" s="8"/>
      <c r="FY248" s="8"/>
      <c r="FZ248" s="8"/>
      <c r="GA248" s="8"/>
      <c r="GB248" s="8"/>
      <c r="GC248" s="8"/>
      <c r="GD248" s="8"/>
      <c r="GE248" s="8"/>
      <c r="GF248" s="8"/>
      <c r="GG248" s="8"/>
      <c r="GH248" s="8"/>
      <c r="GI248" s="9"/>
      <c r="GJ248" s="8"/>
      <c r="GK248" s="8"/>
    </row>
    <row r="249" spans="1:193" s="2" customFormat="1" ht="17.100000000000001" customHeight="1">
      <c r="A249" s="13" t="s">
        <v>231</v>
      </c>
      <c r="B249" s="24">
        <v>621.20000000000005</v>
      </c>
      <c r="C249" s="24">
        <v>771.29167999999993</v>
      </c>
      <c r="D249" s="4">
        <f t="shared" ref="D249:D312" si="145">IF(E249=0,0,IF(B249=0,1,IF(C249&lt;0,0,IF(C249/B249&gt;1.2,IF((C249/B249-1.2)*0.1+1.2&gt;1.3,1.3,(C249/B249-1.2)*0.1+1.2),C249/B249))))</f>
        <v>1.2041615711526079</v>
      </c>
      <c r="E249" s="10">
        <v>15</v>
      </c>
      <c r="F249" s="5">
        <f>F$46</f>
        <v>1</v>
      </c>
      <c r="G249" s="5">
        <v>10</v>
      </c>
      <c r="H249" s="5"/>
      <c r="I249" s="5"/>
      <c r="J249" s="4">
        <f>J$46</f>
        <v>1.2053276584245372</v>
      </c>
      <c r="K249" s="5">
        <v>10</v>
      </c>
      <c r="L249" s="5"/>
      <c r="M249" s="5"/>
      <c r="N249" s="4">
        <f>N$46</f>
        <v>1.1358293426208097</v>
      </c>
      <c r="O249" s="5">
        <v>15</v>
      </c>
      <c r="P249" s="5"/>
      <c r="Q249" s="5"/>
      <c r="R249" s="4">
        <f>R$46</f>
        <v>0.87866350994965237</v>
      </c>
      <c r="S249" s="5">
        <v>10</v>
      </c>
      <c r="T249" s="5"/>
      <c r="U249" s="5"/>
      <c r="V249" s="4">
        <f>V$46</f>
        <v>1.0684791077599749</v>
      </c>
      <c r="W249" s="5">
        <v>10</v>
      </c>
      <c r="X249" s="5" t="s">
        <v>400</v>
      </c>
      <c r="Y249" s="5" t="s">
        <v>400</v>
      </c>
      <c r="Z249" s="5" t="s">
        <v>400</v>
      </c>
      <c r="AA249" s="5"/>
      <c r="AB249" s="31">
        <f t="shared" si="118"/>
        <v>1.0946366638277558</v>
      </c>
      <c r="AC249" s="32">
        <v>2031</v>
      </c>
      <c r="AD249" s="24">
        <f t="shared" ref="AD249:AD312" si="146">AC249/11*9</f>
        <v>1661.7272727272725</v>
      </c>
      <c r="AE249" s="24">
        <f t="shared" ref="AE249:AE312" si="147">ROUND(AB249*AD249,1)</f>
        <v>1819</v>
      </c>
      <c r="AF249" s="24">
        <f t="shared" ref="AF249:AF312" si="148">AE249-AD249</f>
        <v>157.27272727272748</v>
      </c>
      <c r="AG249" s="24">
        <v>219.1</v>
      </c>
      <c r="AH249" s="24">
        <v>150.1</v>
      </c>
      <c r="AI249" s="24">
        <v>102.9</v>
      </c>
      <c r="AJ249" s="24">
        <v>198.5</v>
      </c>
      <c r="AK249" s="24">
        <v>153.69999999999999</v>
      </c>
      <c r="AL249" s="24">
        <v>178.6</v>
      </c>
      <c r="AM249" s="24">
        <v>246.3</v>
      </c>
      <c r="AN249" s="24">
        <v>190.9</v>
      </c>
      <c r="AO249" s="24">
        <v>102.39999999999999</v>
      </c>
      <c r="AP249" s="24">
        <f t="shared" ref="AP249:AP312" si="149">ROUND(AE249-SUM(AG249:AO249),1)</f>
        <v>276.5</v>
      </c>
      <c r="AQ249" s="46"/>
      <c r="AR249" s="24">
        <f t="shared" ref="AR249:AR312" si="150">IF(OR(AP249&lt;0,AQ249="+"),0,AP249)</f>
        <v>276.5</v>
      </c>
      <c r="AS249" s="24"/>
      <c r="AT249" s="24">
        <f t="shared" ref="AT249:AT312" si="151">ROUND(AR249-AS249,1)</f>
        <v>276.5</v>
      </c>
      <c r="AU249" s="24">
        <v>362.1</v>
      </c>
      <c r="AV249" s="24">
        <f t="shared" si="119"/>
        <v>-85.6</v>
      </c>
      <c r="AW249" s="41"/>
      <c r="AX249" s="41"/>
      <c r="AY249" s="41"/>
      <c r="AZ249" s="1"/>
      <c r="BA249" s="1"/>
      <c r="BB249" s="1"/>
      <c r="BC249" s="1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9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9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8"/>
      <c r="EC249" s="8"/>
      <c r="ED249" s="8"/>
      <c r="EE249" s="9"/>
      <c r="EF249" s="8"/>
      <c r="EG249" s="8"/>
      <c r="EH249" s="8"/>
      <c r="EI249" s="8"/>
      <c r="EJ249" s="8"/>
      <c r="EK249" s="8"/>
      <c r="EL249" s="8"/>
      <c r="EM249" s="8"/>
      <c r="EN249" s="8"/>
      <c r="EO249" s="8"/>
      <c r="EP249" s="8"/>
      <c r="EQ249" s="8"/>
      <c r="ER249" s="8"/>
      <c r="ES249" s="8"/>
      <c r="ET249" s="8"/>
      <c r="EU249" s="8"/>
      <c r="EV249" s="8"/>
      <c r="EW249" s="8"/>
      <c r="EX249" s="8"/>
      <c r="EY249" s="8"/>
      <c r="EZ249" s="8"/>
      <c r="FA249" s="8"/>
      <c r="FB249" s="8"/>
      <c r="FC249" s="8"/>
      <c r="FD249" s="8"/>
      <c r="FE249" s="8"/>
      <c r="FF249" s="8"/>
      <c r="FG249" s="9"/>
      <c r="FH249" s="8"/>
      <c r="FI249" s="8"/>
      <c r="FJ249" s="8"/>
      <c r="FK249" s="8"/>
      <c r="FL249" s="8"/>
      <c r="FM249" s="8"/>
      <c r="FN249" s="8"/>
      <c r="FO249" s="8"/>
      <c r="FP249" s="8"/>
      <c r="FQ249" s="8"/>
      <c r="FR249" s="8"/>
      <c r="FS249" s="8"/>
      <c r="FT249" s="8"/>
      <c r="FU249" s="8"/>
      <c r="FV249" s="8"/>
      <c r="FW249" s="8"/>
      <c r="FX249" s="8"/>
      <c r="FY249" s="8"/>
      <c r="FZ249" s="8"/>
      <c r="GA249" s="8"/>
      <c r="GB249" s="8"/>
      <c r="GC249" s="8"/>
      <c r="GD249" s="8"/>
      <c r="GE249" s="8"/>
      <c r="GF249" s="8"/>
      <c r="GG249" s="8"/>
      <c r="GH249" s="8"/>
      <c r="GI249" s="9"/>
      <c r="GJ249" s="8"/>
      <c r="GK249" s="8"/>
    </row>
    <row r="250" spans="1:193" s="2" customFormat="1" ht="17.100000000000001" customHeight="1">
      <c r="A250" s="13" t="s">
        <v>232</v>
      </c>
      <c r="B250" s="24">
        <v>1144.5</v>
      </c>
      <c r="C250" s="24">
        <v>1486.6651200000001</v>
      </c>
      <c r="D250" s="4">
        <f t="shared" si="145"/>
        <v>1.2098964718217562</v>
      </c>
      <c r="E250" s="10">
        <v>15</v>
      </c>
      <c r="F250" s="5">
        <f t="shared" ref="F250:F263" si="152">F$46</f>
        <v>1</v>
      </c>
      <c r="G250" s="5">
        <v>10</v>
      </c>
      <c r="H250" s="5"/>
      <c r="I250" s="5"/>
      <c r="J250" s="4">
        <f t="shared" ref="J250:J263" si="153">J$46</f>
        <v>1.2053276584245372</v>
      </c>
      <c r="K250" s="5">
        <v>10</v>
      </c>
      <c r="L250" s="5"/>
      <c r="M250" s="5"/>
      <c r="N250" s="4">
        <f t="shared" ref="N250:N263" si="154">N$46</f>
        <v>1.1358293426208097</v>
      </c>
      <c r="O250" s="5">
        <v>15</v>
      </c>
      <c r="P250" s="5"/>
      <c r="Q250" s="5"/>
      <c r="R250" s="4">
        <f t="shared" ref="R250:R263" si="155">R$46</f>
        <v>0.87866350994965237</v>
      </c>
      <c r="S250" s="5">
        <v>10</v>
      </c>
      <c r="T250" s="5"/>
      <c r="U250" s="5"/>
      <c r="V250" s="4">
        <f t="shared" ref="V250:V263" si="156">V$46</f>
        <v>1.0684791077599749</v>
      </c>
      <c r="W250" s="5">
        <v>10</v>
      </c>
      <c r="X250" s="5" t="s">
        <v>400</v>
      </c>
      <c r="Y250" s="5" t="s">
        <v>400</v>
      </c>
      <c r="Z250" s="5" t="s">
        <v>400</v>
      </c>
      <c r="AA250" s="5"/>
      <c r="AB250" s="31">
        <f t="shared" ref="AB250:AB313" si="157">(D250*E250+F250*G250+J250*K250+N250*O250+R250*S250+V250*W250)/(E250+G250+K250+O250+S250+W250)</f>
        <v>1.095865571114002</v>
      </c>
      <c r="AC250" s="32">
        <v>2413</v>
      </c>
      <c r="AD250" s="24">
        <f t="shared" si="146"/>
        <v>1974.2727272727275</v>
      </c>
      <c r="AE250" s="24">
        <f t="shared" si="147"/>
        <v>2163.5</v>
      </c>
      <c r="AF250" s="24">
        <f t="shared" si="148"/>
        <v>189.22727272727252</v>
      </c>
      <c r="AG250" s="24">
        <v>276.89999999999998</v>
      </c>
      <c r="AH250" s="24">
        <v>273.39999999999998</v>
      </c>
      <c r="AI250" s="24">
        <v>68.8</v>
      </c>
      <c r="AJ250" s="24">
        <v>183</v>
      </c>
      <c r="AK250" s="24">
        <v>178</v>
      </c>
      <c r="AL250" s="24">
        <v>331.1</v>
      </c>
      <c r="AM250" s="24">
        <v>203.9</v>
      </c>
      <c r="AN250" s="24">
        <v>215.3</v>
      </c>
      <c r="AO250" s="24">
        <v>172.9</v>
      </c>
      <c r="AP250" s="24">
        <f t="shared" si="149"/>
        <v>260.2</v>
      </c>
      <c r="AQ250" s="46"/>
      <c r="AR250" s="24">
        <f t="shared" si="150"/>
        <v>260.2</v>
      </c>
      <c r="AS250" s="24"/>
      <c r="AT250" s="24">
        <f t="shared" si="151"/>
        <v>260.2</v>
      </c>
      <c r="AU250" s="24">
        <v>364.4</v>
      </c>
      <c r="AV250" s="24">
        <f t="shared" ref="AV250:AV313" si="158">ROUND(AT250-AU250,1)</f>
        <v>-104.2</v>
      </c>
      <c r="AW250" s="41"/>
      <c r="AX250" s="41"/>
      <c r="AY250" s="41"/>
      <c r="AZ250" s="1"/>
      <c r="BA250" s="1"/>
      <c r="BB250" s="1"/>
      <c r="BC250" s="1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9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9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8"/>
      <c r="EA250" s="8"/>
      <c r="EB250" s="8"/>
      <c r="EC250" s="8"/>
      <c r="ED250" s="8"/>
      <c r="EE250" s="9"/>
      <c r="EF250" s="8"/>
      <c r="EG250" s="8"/>
      <c r="EH250" s="8"/>
      <c r="EI250" s="8"/>
      <c r="EJ250" s="8"/>
      <c r="EK250" s="8"/>
      <c r="EL250" s="8"/>
      <c r="EM250" s="8"/>
      <c r="EN250" s="8"/>
      <c r="EO250" s="8"/>
      <c r="EP250" s="8"/>
      <c r="EQ250" s="8"/>
      <c r="ER250" s="8"/>
      <c r="ES250" s="8"/>
      <c r="ET250" s="8"/>
      <c r="EU250" s="8"/>
      <c r="EV250" s="8"/>
      <c r="EW250" s="8"/>
      <c r="EX250" s="8"/>
      <c r="EY250" s="8"/>
      <c r="EZ250" s="8"/>
      <c r="FA250" s="8"/>
      <c r="FB250" s="8"/>
      <c r="FC250" s="8"/>
      <c r="FD250" s="8"/>
      <c r="FE250" s="8"/>
      <c r="FF250" s="8"/>
      <c r="FG250" s="9"/>
      <c r="FH250" s="8"/>
      <c r="FI250" s="8"/>
      <c r="FJ250" s="8"/>
      <c r="FK250" s="8"/>
      <c r="FL250" s="8"/>
      <c r="FM250" s="8"/>
      <c r="FN250" s="8"/>
      <c r="FO250" s="8"/>
      <c r="FP250" s="8"/>
      <c r="FQ250" s="8"/>
      <c r="FR250" s="8"/>
      <c r="FS250" s="8"/>
      <c r="FT250" s="8"/>
      <c r="FU250" s="8"/>
      <c r="FV250" s="8"/>
      <c r="FW250" s="8"/>
      <c r="FX250" s="8"/>
      <c r="FY250" s="8"/>
      <c r="FZ250" s="8"/>
      <c r="GA250" s="8"/>
      <c r="GB250" s="8"/>
      <c r="GC250" s="8"/>
      <c r="GD250" s="8"/>
      <c r="GE250" s="8"/>
      <c r="GF250" s="8"/>
      <c r="GG250" s="8"/>
      <c r="GH250" s="8"/>
      <c r="GI250" s="9"/>
      <c r="GJ250" s="8"/>
      <c r="GK250" s="8"/>
    </row>
    <row r="251" spans="1:193" s="2" customFormat="1" ht="17.100000000000001" customHeight="1">
      <c r="A251" s="13" t="s">
        <v>233</v>
      </c>
      <c r="B251" s="24">
        <v>981.2</v>
      </c>
      <c r="C251" s="24">
        <v>901.58918999999992</v>
      </c>
      <c r="D251" s="4">
        <f t="shared" si="145"/>
        <v>0.91886383000407656</v>
      </c>
      <c r="E251" s="10">
        <v>15</v>
      </c>
      <c r="F251" s="5">
        <f t="shared" si="152"/>
        <v>1</v>
      </c>
      <c r="G251" s="5">
        <v>10</v>
      </c>
      <c r="H251" s="5"/>
      <c r="I251" s="5"/>
      <c r="J251" s="4">
        <f t="shared" si="153"/>
        <v>1.2053276584245372</v>
      </c>
      <c r="K251" s="5">
        <v>10</v>
      </c>
      <c r="L251" s="5"/>
      <c r="M251" s="5"/>
      <c r="N251" s="4">
        <f t="shared" si="154"/>
        <v>1.1358293426208097</v>
      </c>
      <c r="O251" s="5">
        <v>15</v>
      </c>
      <c r="P251" s="5"/>
      <c r="Q251" s="5"/>
      <c r="R251" s="4">
        <f t="shared" si="155"/>
        <v>0.87866350994965237</v>
      </c>
      <c r="S251" s="5">
        <v>10</v>
      </c>
      <c r="T251" s="5"/>
      <c r="U251" s="5"/>
      <c r="V251" s="4">
        <f t="shared" si="156"/>
        <v>1.0684791077599749</v>
      </c>
      <c r="W251" s="5">
        <v>10</v>
      </c>
      <c r="X251" s="5" t="s">
        <v>400</v>
      </c>
      <c r="Y251" s="5" t="s">
        <v>400</v>
      </c>
      <c r="Z251" s="5" t="s">
        <v>400</v>
      </c>
      <c r="AA251" s="5"/>
      <c r="AB251" s="31">
        <f t="shared" si="157"/>
        <v>1.0335014335816419</v>
      </c>
      <c r="AC251" s="32">
        <v>1853</v>
      </c>
      <c r="AD251" s="24">
        <f t="shared" si="146"/>
        <v>1516.0909090909092</v>
      </c>
      <c r="AE251" s="24">
        <f t="shared" si="147"/>
        <v>1566.9</v>
      </c>
      <c r="AF251" s="24">
        <f t="shared" si="148"/>
        <v>50.809090909090855</v>
      </c>
      <c r="AG251" s="24">
        <v>170.9</v>
      </c>
      <c r="AH251" s="24">
        <v>142.80000000000001</v>
      </c>
      <c r="AI251" s="24">
        <v>108.4</v>
      </c>
      <c r="AJ251" s="24">
        <v>126.4</v>
      </c>
      <c r="AK251" s="24">
        <v>106.1</v>
      </c>
      <c r="AL251" s="24">
        <v>263.3</v>
      </c>
      <c r="AM251" s="24">
        <v>263.60000000000002</v>
      </c>
      <c r="AN251" s="24">
        <v>184.5</v>
      </c>
      <c r="AO251" s="24"/>
      <c r="AP251" s="24">
        <f t="shared" si="149"/>
        <v>200.9</v>
      </c>
      <c r="AQ251" s="46"/>
      <c r="AR251" s="24">
        <f t="shared" si="150"/>
        <v>200.9</v>
      </c>
      <c r="AS251" s="24"/>
      <c r="AT251" s="24">
        <f t="shared" si="151"/>
        <v>200.9</v>
      </c>
      <c r="AU251" s="24">
        <v>186.3</v>
      </c>
      <c r="AV251" s="24">
        <f t="shared" si="158"/>
        <v>14.6</v>
      </c>
      <c r="AW251" s="41"/>
      <c r="AX251" s="41"/>
      <c r="AY251" s="41"/>
      <c r="AZ251" s="1"/>
      <c r="BA251" s="1"/>
      <c r="BB251" s="1"/>
      <c r="BC251" s="1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9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9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  <c r="DY251" s="8"/>
      <c r="DZ251" s="8"/>
      <c r="EA251" s="8"/>
      <c r="EB251" s="8"/>
      <c r="EC251" s="8"/>
      <c r="ED251" s="8"/>
      <c r="EE251" s="9"/>
      <c r="EF251" s="8"/>
      <c r="EG251" s="8"/>
      <c r="EH251" s="8"/>
      <c r="EI251" s="8"/>
      <c r="EJ251" s="8"/>
      <c r="EK251" s="8"/>
      <c r="EL251" s="8"/>
      <c r="EM251" s="8"/>
      <c r="EN251" s="8"/>
      <c r="EO251" s="8"/>
      <c r="EP251" s="8"/>
      <c r="EQ251" s="8"/>
      <c r="ER251" s="8"/>
      <c r="ES251" s="8"/>
      <c r="ET251" s="8"/>
      <c r="EU251" s="8"/>
      <c r="EV251" s="8"/>
      <c r="EW251" s="8"/>
      <c r="EX251" s="8"/>
      <c r="EY251" s="8"/>
      <c r="EZ251" s="8"/>
      <c r="FA251" s="8"/>
      <c r="FB251" s="8"/>
      <c r="FC251" s="8"/>
      <c r="FD251" s="8"/>
      <c r="FE251" s="8"/>
      <c r="FF251" s="8"/>
      <c r="FG251" s="9"/>
      <c r="FH251" s="8"/>
      <c r="FI251" s="8"/>
      <c r="FJ251" s="8"/>
      <c r="FK251" s="8"/>
      <c r="FL251" s="8"/>
      <c r="FM251" s="8"/>
      <c r="FN251" s="8"/>
      <c r="FO251" s="8"/>
      <c r="FP251" s="8"/>
      <c r="FQ251" s="8"/>
      <c r="FR251" s="8"/>
      <c r="FS251" s="8"/>
      <c r="FT251" s="8"/>
      <c r="FU251" s="8"/>
      <c r="FV251" s="8"/>
      <c r="FW251" s="8"/>
      <c r="FX251" s="8"/>
      <c r="FY251" s="8"/>
      <c r="FZ251" s="8"/>
      <c r="GA251" s="8"/>
      <c r="GB251" s="8"/>
      <c r="GC251" s="8"/>
      <c r="GD251" s="8"/>
      <c r="GE251" s="8"/>
      <c r="GF251" s="8"/>
      <c r="GG251" s="8"/>
      <c r="GH251" s="8"/>
      <c r="GI251" s="9"/>
      <c r="GJ251" s="8"/>
      <c r="GK251" s="8"/>
    </row>
    <row r="252" spans="1:193" s="2" customFormat="1" ht="17.100000000000001" customHeight="1">
      <c r="A252" s="13" t="s">
        <v>234</v>
      </c>
      <c r="B252" s="24">
        <v>959.8</v>
      </c>
      <c r="C252" s="24">
        <v>775.24278999999956</v>
      </c>
      <c r="D252" s="4">
        <f t="shared" si="145"/>
        <v>0.80771284642633845</v>
      </c>
      <c r="E252" s="10">
        <v>15</v>
      </c>
      <c r="F252" s="5">
        <f t="shared" si="152"/>
        <v>1</v>
      </c>
      <c r="G252" s="5">
        <v>10</v>
      </c>
      <c r="H252" s="5"/>
      <c r="I252" s="5"/>
      <c r="J252" s="4">
        <f t="shared" si="153"/>
        <v>1.2053276584245372</v>
      </c>
      <c r="K252" s="5">
        <v>10</v>
      </c>
      <c r="L252" s="5"/>
      <c r="M252" s="5"/>
      <c r="N252" s="4">
        <f t="shared" si="154"/>
        <v>1.1358293426208097</v>
      </c>
      <c r="O252" s="5">
        <v>15</v>
      </c>
      <c r="P252" s="5"/>
      <c r="Q252" s="5"/>
      <c r="R252" s="4">
        <f t="shared" si="155"/>
        <v>0.87866350994965237</v>
      </c>
      <c r="S252" s="5">
        <v>10</v>
      </c>
      <c r="T252" s="5"/>
      <c r="U252" s="5"/>
      <c r="V252" s="4">
        <f t="shared" si="156"/>
        <v>1.0684791077599749</v>
      </c>
      <c r="W252" s="5">
        <v>10</v>
      </c>
      <c r="X252" s="5" t="s">
        <v>400</v>
      </c>
      <c r="Y252" s="5" t="s">
        <v>400</v>
      </c>
      <c r="Z252" s="5" t="s">
        <v>400</v>
      </c>
      <c r="AA252" s="5"/>
      <c r="AB252" s="31">
        <f t="shared" si="157"/>
        <v>1.0096833656721267</v>
      </c>
      <c r="AC252" s="32">
        <v>2364</v>
      </c>
      <c r="AD252" s="24">
        <f t="shared" si="146"/>
        <v>1934.1818181818182</v>
      </c>
      <c r="AE252" s="24">
        <f t="shared" si="147"/>
        <v>1952.9</v>
      </c>
      <c r="AF252" s="24">
        <f t="shared" si="148"/>
        <v>18.718181818181847</v>
      </c>
      <c r="AG252" s="24">
        <v>266.39999999999998</v>
      </c>
      <c r="AH252" s="24">
        <v>201.4</v>
      </c>
      <c r="AI252" s="24">
        <v>67.3</v>
      </c>
      <c r="AJ252" s="24">
        <v>126.7</v>
      </c>
      <c r="AK252" s="24">
        <v>137.9</v>
      </c>
      <c r="AL252" s="24">
        <v>326.39999999999998</v>
      </c>
      <c r="AM252" s="24">
        <v>331.6</v>
      </c>
      <c r="AN252" s="24">
        <v>241.5</v>
      </c>
      <c r="AO252" s="24">
        <v>47.3</v>
      </c>
      <c r="AP252" s="24">
        <f t="shared" si="149"/>
        <v>206.4</v>
      </c>
      <c r="AQ252" s="46"/>
      <c r="AR252" s="24">
        <f t="shared" si="150"/>
        <v>206.4</v>
      </c>
      <c r="AS252" s="24"/>
      <c r="AT252" s="24">
        <f t="shared" si="151"/>
        <v>206.4</v>
      </c>
      <c r="AU252" s="24">
        <v>141.80000000000001</v>
      </c>
      <c r="AV252" s="24">
        <f t="shared" si="158"/>
        <v>64.599999999999994</v>
      </c>
      <c r="AW252" s="41"/>
      <c r="AX252" s="41"/>
      <c r="AY252" s="41"/>
      <c r="AZ252" s="1"/>
      <c r="BA252" s="1"/>
      <c r="BB252" s="1"/>
      <c r="BC252" s="1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9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9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8"/>
      <c r="EC252" s="8"/>
      <c r="ED252" s="8"/>
      <c r="EE252" s="9"/>
      <c r="EF252" s="8"/>
      <c r="EG252" s="8"/>
      <c r="EH252" s="8"/>
      <c r="EI252" s="8"/>
      <c r="EJ252" s="8"/>
      <c r="EK252" s="8"/>
      <c r="EL252" s="8"/>
      <c r="EM252" s="8"/>
      <c r="EN252" s="8"/>
      <c r="EO252" s="8"/>
      <c r="EP252" s="8"/>
      <c r="EQ252" s="8"/>
      <c r="ER252" s="8"/>
      <c r="ES252" s="8"/>
      <c r="ET252" s="8"/>
      <c r="EU252" s="8"/>
      <c r="EV252" s="8"/>
      <c r="EW252" s="8"/>
      <c r="EX252" s="8"/>
      <c r="EY252" s="8"/>
      <c r="EZ252" s="8"/>
      <c r="FA252" s="8"/>
      <c r="FB252" s="8"/>
      <c r="FC252" s="8"/>
      <c r="FD252" s="8"/>
      <c r="FE252" s="8"/>
      <c r="FF252" s="8"/>
      <c r="FG252" s="9"/>
      <c r="FH252" s="8"/>
      <c r="FI252" s="8"/>
      <c r="FJ252" s="8"/>
      <c r="FK252" s="8"/>
      <c r="FL252" s="8"/>
      <c r="FM252" s="8"/>
      <c r="FN252" s="8"/>
      <c r="FO252" s="8"/>
      <c r="FP252" s="8"/>
      <c r="FQ252" s="8"/>
      <c r="FR252" s="8"/>
      <c r="FS252" s="8"/>
      <c r="FT252" s="8"/>
      <c r="FU252" s="8"/>
      <c r="FV252" s="8"/>
      <c r="FW252" s="8"/>
      <c r="FX252" s="8"/>
      <c r="FY252" s="8"/>
      <c r="FZ252" s="8"/>
      <c r="GA252" s="8"/>
      <c r="GB252" s="8"/>
      <c r="GC252" s="8"/>
      <c r="GD252" s="8"/>
      <c r="GE252" s="8"/>
      <c r="GF252" s="8"/>
      <c r="GG252" s="8"/>
      <c r="GH252" s="8"/>
      <c r="GI252" s="9"/>
      <c r="GJ252" s="8"/>
      <c r="GK252" s="8"/>
    </row>
    <row r="253" spans="1:193" s="2" customFormat="1" ht="17.100000000000001" customHeight="1">
      <c r="A253" s="13" t="s">
        <v>235</v>
      </c>
      <c r="B253" s="24">
        <v>540.70000000000005</v>
      </c>
      <c r="C253" s="24">
        <v>460.00223</v>
      </c>
      <c r="D253" s="4">
        <f t="shared" si="145"/>
        <v>0.85075315331977064</v>
      </c>
      <c r="E253" s="10">
        <v>15</v>
      </c>
      <c r="F253" s="5">
        <f t="shared" si="152"/>
        <v>1</v>
      </c>
      <c r="G253" s="5">
        <v>10</v>
      </c>
      <c r="H253" s="5"/>
      <c r="I253" s="5"/>
      <c r="J253" s="4">
        <f t="shared" si="153"/>
        <v>1.2053276584245372</v>
      </c>
      <c r="K253" s="5">
        <v>10</v>
      </c>
      <c r="L253" s="5"/>
      <c r="M253" s="5"/>
      <c r="N253" s="4">
        <f t="shared" si="154"/>
        <v>1.1358293426208097</v>
      </c>
      <c r="O253" s="5">
        <v>15</v>
      </c>
      <c r="P253" s="5"/>
      <c r="Q253" s="5"/>
      <c r="R253" s="4">
        <f t="shared" si="155"/>
        <v>0.87866350994965237</v>
      </c>
      <c r="S253" s="5">
        <v>10</v>
      </c>
      <c r="T253" s="5"/>
      <c r="U253" s="5"/>
      <c r="V253" s="4">
        <f t="shared" si="156"/>
        <v>1.0684791077599749</v>
      </c>
      <c r="W253" s="5">
        <v>10</v>
      </c>
      <c r="X253" s="5" t="s">
        <v>400</v>
      </c>
      <c r="Y253" s="5" t="s">
        <v>400</v>
      </c>
      <c r="Z253" s="5" t="s">
        <v>400</v>
      </c>
      <c r="AA253" s="5"/>
      <c r="AB253" s="31">
        <f t="shared" si="157"/>
        <v>1.0189062885778621</v>
      </c>
      <c r="AC253" s="32">
        <v>1751</v>
      </c>
      <c r="AD253" s="24">
        <f t="shared" si="146"/>
        <v>1432.6363636363637</v>
      </c>
      <c r="AE253" s="24">
        <f t="shared" si="147"/>
        <v>1459.7</v>
      </c>
      <c r="AF253" s="24">
        <f t="shared" si="148"/>
        <v>27.063636363636306</v>
      </c>
      <c r="AG253" s="24">
        <v>191.4</v>
      </c>
      <c r="AH253" s="24">
        <v>84.8</v>
      </c>
      <c r="AI253" s="24">
        <v>76.599999999999994</v>
      </c>
      <c r="AJ253" s="24">
        <v>187.5</v>
      </c>
      <c r="AK253" s="24">
        <v>180.7</v>
      </c>
      <c r="AL253" s="24">
        <v>206.1</v>
      </c>
      <c r="AM253" s="24">
        <v>225.1</v>
      </c>
      <c r="AN253" s="24">
        <v>101.8</v>
      </c>
      <c r="AO253" s="24"/>
      <c r="AP253" s="24">
        <f t="shared" si="149"/>
        <v>205.7</v>
      </c>
      <c r="AQ253" s="46"/>
      <c r="AR253" s="24">
        <f t="shared" si="150"/>
        <v>205.7</v>
      </c>
      <c r="AS253" s="24"/>
      <c r="AT253" s="24">
        <f t="shared" si="151"/>
        <v>205.7</v>
      </c>
      <c r="AU253" s="24">
        <v>171</v>
      </c>
      <c r="AV253" s="24">
        <f t="shared" si="158"/>
        <v>34.700000000000003</v>
      </c>
      <c r="AW253" s="41"/>
      <c r="AX253" s="41"/>
      <c r="AY253" s="41"/>
      <c r="BA253" s="1"/>
      <c r="BB253" s="1"/>
      <c r="BC253" s="1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9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9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8"/>
      <c r="EC253" s="8"/>
      <c r="ED253" s="8"/>
      <c r="EE253" s="9"/>
      <c r="EF253" s="8"/>
      <c r="EG253" s="8"/>
      <c r="EH253" s="8"/>
      <c r="EI253" s="8"/>
      <c r="EJ253" s="8"/>
      <c r="EK253" s="8"/>
      <c r="EL253" s="8"/>
      <c r="EM253" s="8"/>
      <c r="EN253" s="8"/>
      <c r="EO253" s="8"/>
      <c r="EP253" s="8"/>
      <c r="EQ253" s="8"/>
      <c r="ER253" s="8"/>
      <c r="ES253" s="8"/>
      <c r="ET253" s="8"/>
      <c r="EU253" s="8"/>
      <c r="EV253" s="8"/>
      <c r="EW253" s="8"/>
      <c r="EX253" s="8"/>
      <c r="EY253" s="8"/>
      <c r="EZ253" s="8"/>
      <c r="FA253" s="8"/>
      <c r="FB253" s="8"/>
      <c r="FC253" s="8"/>
      <c r="FD253" s="8"/>
      <c r="FE253" s="8"/>
      <c r="FF253" s="8"/>
      <c r="FG253" s="9"/>
      <c r="FH253" s="8"/>
      <c r="FI253" s="8"/>
      <c r="FJ253" s="8"/>
      <c r="FK253" s="8"/>
      <c r="FL253" s="8"/>
      <c r="FM253" s="8"/>
      <c r="FN253" s="8"/>
      <c r="FO253" s="8"/>
      <c r="FP253" s="8"/>
      <c r="FQ253" s="8"/>
      <c r="FR253" s="8"/>
      <c r="FS253" s="8"/>
      <c r="FT253" s="8"/>
      <c r="FU253" s="8"/>
      <c r="FV253" s="8"/>
      <c r="FW253" s="8"/>
      <c r="FX253" s="8"/>
      <c r="FY253" s="8"/>
      <c r="FZ253" s="8"/>
      <c r="GA253" s="8"/>
      <c r="GB253" s="8"/>
      <c r="GC253" s="8"/>
      <c r="GD253" s="8"/>
      <c r="GE253" s="8"/>
      <c r="GF253" s="8"/>
      <c r="GG253" s="8"/>
      <c r="GH253" s="8"/>
      <c r="GI253" s="9"/>
      <c r="GJ253" s="8"/>
      <c r="GK253" s="8"/>
    </row>
    <row r="254" spans="1:193" s="2" customFormat="1" ht="17.100000000000001" customHeight="1">
      <c r="A254" s="13" t="s">
        <v>236</v>
      </c>
      <c r="B254" s="24">
        <v>1131.5</v>
      </c>
      <c r="C254" s="24">
        <v>1129.6504900000002</v>
      </c>
      <c r="D254" s="4">
        <f t="shared" si="145"/>
        <v>0.99836543526292554</v>
      </c>
      <c r="E254" s="10">
        <v>15</v>
      </c>
      <c r="F254" s="5">
        <f t="shared" si="152"/>
        <v>1</v>
      </c>
      <c r="G254" s="5">
        <v>10</v>
      </c>
      <c r="H254" s="5"/>
      <c r="I254" s="5"/>
      <c r="J254" s="4">
        <f t="shared" si="153"/>
        <v>1.2053276584245372</v>
      </c>
      <c r="K254" s="5">
        <v>10</v>
      </c>
      <c r="L254" s="5"/>
      <c r="M254" s="5"/>
      <c r="N254" s="4">
        <f t="shared" si="154"/>
        <v>1.1358293426208097</v>
      </c>
      <c r="O254" s="5">
        <v>15</v>
      </c>
      <c r="P254" s="5"/>
      <c r="Q254" s="5"/>
      <c r="R254" s="4">
        <f t="shared" si="155"/>
        <v>0.87866350994965237</v>
      </c>
      <c r="S254" s="5">
        <v>10</v>
      </c>
      <c r="T254" s="5"/>
      <c r="U254" s="5"/>
      <c r="V254" s="4">
        <f t="shared" si="156"/>
        <v>1.0684791077599749</v>
      </c>
      <c r="W254" s="5">
        <v>10</v>
      </c>
      <c r="X254" s="5" t="s">
        <v>400</v>
      </c>
      <c r="Y254" s="5" t="s">
        <v>400</v>
      </c>
      <c r="Z254" s="5" t="s">
        <v>400</v>
      </c>
      <c r="AA254" s="5"/>
      <c r="AB254" s="31">
        <f t="shared" si="157"/>
        <v>1.0505374918513952</v>
      </c>
      <c r="AC254" s="32">
        <v>2335</v>
      </c>
      <c r="AD254" s="24">
        <f t="shared" si="146"/>
        <v>1910.4545454545455</v>
      </c>
      <c r="AE254" s="24">
        <f t="shared" si="147"/>
        <v>2007</v>
      </c>
      <c r="AF254" s="24">
        <f t="shared" si="148"/>
        <v>96.545454545454504</v>
      </c>
      <c r="AG254" s="24">
        <v>149.19999999999999</v>
      </c>
      <c r="AH254" s="24">
        <v>143.1</v>
      </c>
      <c r="AI254" s="24">
        <v>85.6</v>
      </c>
      <c r="AJ254" s="24">
        <v>180.4</v>
      </c>
      <c r="AK254" s="24">
        <v>134.4</v>
      </c>
      <c r="AL254" s="24">
        <v>331.7</v>
      </c>
      <c r="AM254" s="24">
        <v>389.9</v>
      </c>
      <c r="AN254" s="24">
        <v>250.5</v>
      </c>
      <c r="AO254" s="24">
        <v>32.700000000000003</v>
      </c>
      <c r="AP254" s="24">
        <f t="shared" si="149"/>
        <v>309.5</v>
      </c>
      <c r="AQ254" s="46"/>
      <c r="AR254" s="24">
        <f t="shared" si="150"/>
        <v>309.5</v>
      </c>
      <c r="AS254" s="24"/>
      <c r="AT254" s="24">
        <f t="shared" si="151"/>
        <v>309.5</v>
      </c>
      <c r="AU254" s="24">
        <v>323.7</v>
      </c>
      <c r="AV254" s="24">
        <f t="shared" si="158"/>
        <v>-14.2</v>
      </c>
      <c r="AW254" s="41"/>
      <c r="AX254" s="41"/>
      <c r="AY254" s="41"/>
      <c r="AZ254" s="1"/>
      <c r="BA254" s="1"/>
      <c r="BB254" s="1"/>
      <c r="BC254" s="1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9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9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8"/>
      <c r="EA254" s="8"/>
      <c r="EB254" s="8"/>
      <c r="EC254" s="8"/>
      <c r="ED254" s="8"/>
      <c r="EE254" s="9"/>
      <c r="EF254" s="8"/>
      <c r="EG254" s="8"/>
      <c r="EH254" s="8"/>
      <c r="EI254" s="8"/>
      <c r="EJ254" s="8"/>
      <c r="EK254" s="8"/>
      <c r="EL254" s="8"/>
      <c r="EM254" s="8"/>
      <c r="EN254" s="8"/>
      <c r="EO254" s="8"/>
      <c r="EP254" s="8"/>
      <c r="EQ254" s="8"/>
      <c r="ER254" s="8"/>
      <c r="ES254" s="8"/>
      <c r="ET254" s="8"/>
      <c r="EU254" s="8"/>
      <c r="EV254" s="8"/>
      <c r="EW254" s="8"/>
      <c r="EX254" s="8"/>
      <c r="EY254" s="8"/>
      <c r="EZ254" s="8"/>
      <c r="FA254" s="8"/>
      <c r="FB254" s="8"/>
      <c r="FC254" s="8"/>
      <c r="FD254" s="8"/>
      <c r="FE254" s="8"/>
      <c r="FF254" s="8"/>
      <c r="FG254" s="9"/>
      <c r="FH254" s="8"/>
      <c r="FI254" s="8"/>
      <c r="FJ254" s="8"/>
      <c r="FK254" s="8"/>
      <c r="FL254" s="8"/>
      <c r="FM254" s="8"/>
      <c r="FN254" s="8"/>
      <c r="FO254" s="8"/>
      <c r="FP254" s="8"/>
      <c r="FQ254" s="8"/>
      <c r="FR254" s="8"/>
      <c r="FS254" s="8"/>
      <c r="FT254" s="8"/>
      <c r="FU254" s="8"/>
      <c r="FV254" s="8"/>
      <c r="FW254" s="8"/>
      <c r="FX254" s="8"/>
      <c r="FY254" s="8"/>
      <c r="FZ254" s="8"/>
      <c r="GA254" s="8"/>
      <c r="GB254" s="8"/>
      <c r="GC254" s="8"/>
      <c r="GD254" s="8"/>
      <c r="GE254" s="8"/>
      <c r="GF254" s="8"/>
      <c r="GG254" s="8"/>
      <c r="GH254" s="8"/>
      <c r="GI254" s="9"/>
      <c r="GJ254" s="8"/>
      <c r="GK254" s="8"/>
    </row>
    <row r="255" spans="1:193" s="2" customFormat="1" ht="17.100000000000001" customHeight="1">
      <c r="A255" s="13" t="s">
        <v>237</v>
      </c>
      <c r="B255" s="24">
        <v>1713.8</v>
      </c>
      <c r="C255" s="24">
        <v>1376.2336299999999</v>
      </c>
      <c r="D255" s="4">
        <f t="shared" si="145"/>
        <v>0.80303047613490486</v>
      </c>
      <c r="E255" s="10">
        <v>15</v>
      </c>
      <c r="F255" s="5">
        <f t="shared" si="152"/>
        <v>1</v>
      </c>
      <c r="G255" s="5">
        <v>10</v>
      </c>
      <c r="H255" s="5"/>
      <c r="I255" s="5"/>
      <c r="J255" s="4">
        <f t="shared" si="153"/>
        <v>1.2053276584245372</v>
      </c>
      <c r="K255" s="5">
        <v>10</v>
      </c>
      <c r="L255" s="5"/>
      <c r="M255" s="5"/>
      <c r="N255" s="4">
        <f t="shared" si="154"/>
        <v>1.1358293426208097</v>
      </c>
      <c r="O255" s="5">
        <v>15</v>
      </c>
      <c r="P255" s="5"/>
      <c r="Q255" s="5"/>
      <c r="R255" s="4">
        <f t="shared" si="155"/>
        <v>0.87866350994965237</v>
      </c>
      <c r="S255" s="5">
        <v>10</v>
      </c>
      <c r="T255" s="5"/>
      <c r="U255" s="5"/>
      <c r="V255" s="4">
        <f t="shared" si="156"/>
        <v>1.0684791077599749</v>
      </c>
      <c r="W255" s="5">
        <v>10</v>
      </c>
      <c r="X255" s="5" t="s">
        <v>400</v>
      </c>
      <c r="Y255" s="5" t="s">
        <v>400</v>
      </c>
      <c r="Z255" s="5" t="s">
        <v>400</v>
      </c>
      <c r="AA255" s="5"/>
      <c r="AB255" s="31">
        <f t="shared" si="157"/>
        <v>1.0086800006096766</v>
      </c>
      <c r="AC255" s="32">
        <v>2329</v>
      </c>
      <c r="AD255" s="24">
        <f t="shared" si="146"/>
        <v>1905.5454545454545</v>
      </c>
      <c r="AE255" s="24">
        <f t="shared" si="147"/>
        <v>1922.1</v>
      </c>
      <c r="AF255" s="24">
        <f t="shared" si="148"/>
        <v>16.554545454545405</v>
      </c>
      <c r="AG255" s="24">
        <v>275.2</v>
      </c>
      <c r="AH255" s="24">
        <v>275.2</v>
      </c>
      <c r="AI255" s="24">
        <v>107.9</v>
      </c>
      <c r="AJ255" s="24">
        <v>151.1</v>
      </c>
      <c r="AK255" s="24">
        <v>249.8</v>
      </c>
      <c r="AL255" s="24">
        <v>237.9</v>
      </c>
      <c r="AM255" s="24">
        <v>152.6</v>
      </c>
      <c r="AN255" s="24">
        <v>218.9</v>
      </c>
      <c r="AO255" s="24">
        <v>56.2</v>
      </c>
      <c r="AP255" s="24">
        <f t="shared" si="149"/>
        <v>197.3</v>
      </c>
      <c r="AQ255" s="46"/>
      <c r="AR255" s="24">
        <f t="shared" si="150"/>
        <v>197.3</v>
      </c>
      <c r="AS255" s="24"/>
      <c r="AT255" s="24">
        <f t="shared" si="151"/>
        <v>197.3</v>
      </c>
      <c r="AU255" s="24">
        <v>131.69999999999999</v>
      </c>
      <c r="AV255" s="24">
        <f t="shared" si="158"/>
        <v>65.599999999999994</v>
      </c>
      <c r="AW255" s="41"/>
      <c r="AX255" s="41"/>
      <c r="AY255" s="41"/>
      <c r="AZ255" s="1"/>
      <c r="BA255" s="1"/>
      <c r="BB255" s="1"/>
      <c r="BC255" s="1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9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9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8"/>
      <c r="EC255" s="8"/>
      <c r="ED255" s="8"/>
      <c r="EE255" s="9"/>
      <c r="EF255" s="8"/>
      <c r="EG255" s="8"/>
      <c r="EH255" s="8"/>
      <c r="EI255" s="8"/>
      <c r="EJ255" s="8"/>
      <c r="EK255" s="8"/>
      <c r="EL255" s="8"/>
      <c r="EM255" s="8"/>
      <c r="EN255" s="8"/>
      <c r="EO255" s="8"/>
      <c r="EP255" s="8"/>
      <c r="EQ255" s="8"/>
      <c r="ER255" s="8"/>
      <c r="ES255" s="8"/>
      <c r="ET255" s="8"/>
      <c r="EU255" s="8"/>
      <c r="EV255" s="8"/>
      <c r="EW255" s="8"/>
      <c r="EX255" s="8"/>
      <c r="EY255" s="8"/>
      <c r="EZ255" s="8"/>
      <c r="FA255" s="8"/>
      <c r="FB255" s="8"/>
      <c r="FC255" s="8"/>
      <c r="FD255" s="8"/>
      <c r="FE255" s="8"/>
      <c r="FF255" s="8"/>
      <c r="FG255" s="9"/>
      <c r="FH255" s="8"/>
      <c r="FI255" s="8"/>
      <c r="FJ255" s="8"/>
      <c r="FK255" s="8"/>
      <c r="FL255" s="8"/>
      <c r="FM255" s="8"/>
      <c r="FN255" s="8"/>
      <c r="FO255" s="8"/>
      <c r="FP255" s="8"/>
      <c r="FQ255" s="8"/>
      <c r="FR255" s="8"/>
      <c r="FS255" s="8"/>
      <c r="FT255" s="8"/>
      <c r="FU255" s="8"/>
      <c r="FV255" s="8"/>
      <c r="FW255" s="8"/>
      <c r="FX255" s="8"/>
      <c r="FY255" s="8"/>
      <c r="FZ255" s="8"/>
      <c r="GA255" s="8"/>
      <c r="GB255" s="8"/>
      <c r="GC255" s="8"/>
      <c r="GD255" s="8"/>
      <c r="GE255" s="8"/>
      <c r="GF255" s="8"/>
      <c r="GG255" s="8"/>
      <c r="GH255" s="8"/>
      <c r="GI255" s="9"/>
      <c r="GJ255" s="8"/>
      <c r="GK255" s="8"/>
    </row>
    <row r="256" spans="1:193" s="2" customFormat="1" ht="17.100000000000001" customHeight="1">
      <c r="A256" s="13" t="s">
        <v>238</v>
      </c>
      <c r="B256" s="24">
        <v>1709</v>
      </c>
      <c r="C256" s="24">
        <v>1448.34274</v>
      </c>
      <c r="D256" s="4">
        <f t="shared" si="145"/>
        <v>0.84747966062024582</v>
      </c>
      <c r="E256" s="10">
        <v>15</v>
      </c>
      <c r="F256" s="5">
        <f t="shared" si="152"/>
        <v>1</v>
      </c>
      <c r="G256" s="5">
        <v>10</v>
      </c>
      <c r="H256" s="5"/>
      <c r="I256" s="5"/>
      <c r="J256" s="4">
        <f t="shared" si="153"/>
        <v>1.2053276584245372</v>
      </c>
      <c r="K256" s="5">
        <v>10</v>
      </c>
      <c r="L256" s="5"/>
      <c r="M256" s="5"/>
      <c r="N256" s="4">
        <f t="shared" si="154"/>
        <v>1.1358293426208097</v>
      </c>
      <c r="O256" s="5">
        <v>15</v>
      </c>
      <c r="P256" s="5"/>
      <c r="Q256" s="5"/>
      <c r="R256" s="4">
        <f t="shared" si="155"/>
        <v>0.87866350994965237</v>
      </c>
      <c r="S256" s="5">
        <v>10</v>
      </c>
      <c r="T256" s="5"/>
      <c r="U256" s="5"/>
      <c r="V256" s="4">
        <f t="shared" si="156"/>
        <v>1.0684791077599749</v>
      </c>
      <c r="W256" s="5">
        <v>10</v>
      </c>
      <c r="X256" s="5" t="s">
        <v>400</v>
      </c>
      <c r="Y256" s="5" t="s">
        <v>400</v>
      </c>
      <c r="Z256" s="5" t="s">
        <v>400</v>
      </c>
      <c r="AA256" s="5"/>
      <c r="AB256" s="31">
        <f t="shared" si="157"/>
        <v>1.0182048258565353</v>
      </c>
      <c r="AC256" s="32">
        <v>1799</v>
      </c>
      <c r="AD256" s="24">
        <f t="shared" si="146"/>
        <v>1471.9090909090908</v>
      </c>
      <c r="AE256" s="24">
        <f t="shared" si="147"/>
        <v>1498.7</v>
      </c>
      <c r="AF256" s="24">
        <f t="shared" si="148"/>
        <v>26.790909090909281</v>
      </c>
      <c r="AG256" s="24">
        <v>194</v>
      </c>
      <c r="AH256" s="24">
        <v>183.9</v>
      </c>
      <c r="AI256" s="24">
        <v>0</v>
      </c>
      <c r="AJ256" s="24">
        <v>113</v>
      </c>
      <c r="AK256" s="24">
        <v>143.69999999999999</v>
      </c>
      <c r="AL256" s="24">
        <v>267.10000000000002</v>
      </c>
      <c r="AM256" s="24">
        <v>200.3</v>
      </c>
      <c r="AN256" s="24">
        <v>168.2</v>
      </c>
      <c r="AO256" s="24">
        <v>41.5</v>
      </c>
      <c r="AP256" s="24">
        <f t="shared" si="149"/>
        <v>187</v>
      </c>
      <c r="AQ256" s="46"/>
      <c r="AR256" s="24">
        <f t="shared" si="150"/>
        <v>187</v>
      </c>
      <c r="AS256" s="24"/>
      <c r="AT256" s="24">
        <f t="shared" si="151"/>
        <v>187</v>
      </c>
      <c r="AU256" s="24">
        <v>150.30000000000001</v>
      </c>
      <c r="AV256" s="24">
        <f t="shared" si="158"/>
        <v>36.700000000000003</v>
      </c>
      <c r="AW256" s="41"/>
      <c r="AX256" s="41"/>
      <c r="AY256" s="41"/>
      <c r="AZ256" s="1"/>
      <c r="BA256" s="1"/>
      <c r="BB256" s="1"/>
      <c r="BC256" s="1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9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9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  <c r="DY256" s="8"/>
      <c r="DZ256" s="8"/>
      <c r="EA256" s="8"/>
      <c r="EB256" s="8"/>
      <c r="EC256" s="8"/>
      <c r="ED256" s="8"/>
      <c r="EE256" s="9"/>
      <c r="EF256" s="8"/>
      <c r="EG256" s="8"/>
      <c r="EH256" s="8"/>
      <c r="EI256" s="8"/>
      <c r="EJ256" s="8"/>
      <c r="EK256" s="8"/>
      <c r="EL256" s="8"/>
      <c r="EM256" s="8"/>
      <c r="EN256" s="8"/>
      <c r="EO256" s="8"/>
      <c r="EP256" s="8"/>
      <c r="EQ256" s="8"/>
      <c r="ER256" s="8"/>
      <c r="ES256" s="8"/>
      <c r="ET256" s="8"/>
      <c r="EU256" s="8"/>
      <c r="EV256" s="8"/>
      <c r="EW256" s="8"/>
      <c r="EX256" s="8"/>
      <c r="EY256" s="8"/>
      <c r="EZ256" s="8"/>
      <c r="FA256" s="8"/>
      <c r="FB256" s="8"/>
      <c r="FC256" s="8"/>
      <c r="FD256" s="8"/>
      <c r="FE256" s="8"/>
      <c r="FF256" s="8"/>
      <c r="FG256" s="9"/>
      <c r="FH256" s="8"/>
      <c r="FI256" s="8"/>
      <c r="FJ256" s="8"/>
      <c r="FK256" s="8"/>
      <c r="FL256" s="8"/>
      <c r="FM256" s="8"/>
      <c r="FN256" s="8"/>
      <c r="FO256" s="8"/>
      <c r="FP256" s="8"/>
      <c r="FQ256" s="8"/>
      <c r="FR256" s="8"/>
      <c r="FS256" s="8"/>
      <c r="FT256" s="8"/>
      <c r="FU256" s="8"/>
      <c r="FV256" s="8"/>
      <c r="FW256" s="8"/>
      <c r="FX256" s="8"/>
      <c r="FY256" s="8"/>
      <c r="FZ256" s="8"/>
      <c r="GA256" s="8"/>
      <c r="GB256" s="8"/>
      <c r="GC256" s="8"/>
      <c r="GD256" s="8"/>
      <c r="GE256" s="8"/>
      <c r="GF256" s="8"/>
      <c r="GG256" s="8"/>
      <c r="GH256" s="8"/>
      <c r="GI256" s="9"/>
      <c r="GJ256" s="8"/>
      <c r="GK256" s="8"/>
    </row>
    <row r="257" spans="1:193" s="2" customFormat="1" ht="17.100000000000001" customHeight="1">
      <c r="A257" s="13" t="s">
        <v>239</v>
      </c>
      <c r="B257" s="24">
        <v>2621.6</v>
      </c>
      <c r="C257" s="24">
        <v>3119.92274</v>
      </c>
      <c r="D257" s="4">
        <f t="shared" si="145"/>
        <v>1.1900834375953617</v>
      </c>
      <c r="E257" s="10">
        <v>15</v>
      </c>
      <c r="F257" s="5">
        <f t="shared" si="152"/>
        <v>1</v>
      </c>
      <c r="G257" s="5">
        <v>10</v>
      </c>
      <c r="H257" s="5"/>
      <c r="I257" s="5"/>
      <c r="J257" s="4">
        <f t="shared" si="153"/>
        <v>1.2053276584245372</v>
      </c>
      <c r="K257" s="5">
        <v>10</v>
      </c>
      <c r="L257" s="5"/>
      <c r="M257" s="5"/>
      <c r="N257" s="4">
        <f t="shared" si="154"/>
        <v>1.1358293426208097</v>
      </c>
      <c r="O257" s="5">
        <v>15</v>
      </c>
      <c r="P257" s="5"/>
      <c r="Q257" s="5"/>
      <c r="R257" s="4">
        <f t="shared" si="155"/>
        <v>0.87866350994965237</v>
      </c>
      <c r="S257" s="5">
        <v>10</v>
      </c>
      <c r="T257" s="5"/>
      <c r="U257" s="5"/>
      <c r="V257" s="4">
        <f t="shared" si="156"/>
        <v>1.0684791077599749</v>
      </c>
      <c r="W257" s="5">
        <v>10</v>
      </c>
      <c r="X257" s="5" t="s">
        <v>400</v>
      </c>
      <c r="Y257" s="5" t="s">
        <v>400</v>
      </c>
      <c r="Z257" s="5" t="s">
        <v>400</v>
      </c>
      <c r="AA257" s="5"/>
      <c r="AB257" s="31">
        <f t="shared" si="157"/>
        <v>1.0916199209226318</v>
      </c>
      <c r="AC257" s="32">
        <v>2421</v>
      </c>
      <c r="AD257" s="24">
        <f t="shared" si="146"/>
        <v>1980.8181818181818</v>
      </c>
      <c r="AE257" s="24">
        <f t="shared" si="147"/>
        <v>2162.3000000000002</v>
      </c>
      <c r="AF257" s="24">
        <f t="shared" si="148"/>
        <v>181.48181818181843</v>
      </c>
      <c r="AG257" s="24">
        <v>259</v>
      </c>
      <c r="AH257" s="24">
        <v>259.89999999999998</v>
      </c>
      <c r="AI257" s="24">
        <v>0</v>
      </c>
      <c r="AJ257" s="24">
        <v>151.19999999999999</v>
      </c>
      <c r="AK257" s="24">
        <v>248.4</v>
      </c>
      <c r="AL257" s="24">
        <v>366.5</v>
      </c>
      <c r="AM257" s="24">
        <v>226.2</v>
      </c>
      <c r="AN257" s="24">
        <v>202</v>
      </c>
      <c r="AO257" s="24">
        <v>147.69999999999999</v>
      </c>
      <c r="AP257" s="24">
        <f t="shared" si="149"/>
        <v>301.39999999999998</v>
      </c>
      <c r="AQ257" s="46"/>
      <c r="AR257" s="24">
        <f t="shared" si="150"/>
        <v>301.39999999999998</v>
      </c>
      <c r="AS257" s="24"/>
      <c r="AT257" s="24">
        <f t="shared" si="151"/>
        <v>301.39999999999998</v>
      </c>
      <c r="AU257" s="24">
        <v>397.5</v>
      </c>
      <c r="AV257" s="24">
        <f t="shared" si="158"/>
        <v>-96.1</v>
      </c>
      <c r="AW257" s="41"/>
      <c r="AX257" s="41"/>
      <c r="AY257" s="41"/>
      <c r="AZ257" s="1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9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9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  <c r="DY257" s="8"/>
      <c r="DZ257" s="8"/>
      <c r="EA257" s="8"/>
      <c r="EB257" s="8"/>
      <c r="EC257" s="8"/>
      <c r="ED257" s="8"/>
      <c r="EE257" s="9"/>
      <c r="EF257" s="8"/>
      <c r="EG257" s="8"/>
      <c r="EH257" s="8"/>
      <c r="EI257" s="8"/>
      <c r="EJ257" s="8"/>
      <c r="EK257" s="8"/>
      <c r="EL257" s="8"/>
      <c r="EM257" s="8"/>
      <c r="EN257" s="8"/>
      <c r="EO257" s="8"/>
      <c r="EP257" s="8"/>
      <c r="EQ257" s="8"/>
      <c r="ER257" s="8"/>
      <c r="ES257" s="8"/>
      <c r="ET257" s="8"/>
      <c r="EU257" s="8"/>
      <c r="EV257" s="8"/>
      <c r="EW257" s="8"/>
      <c r="EX257" s="8"/>
      <c r="EY257" s="8"/>
      <c r="EZ257" s="8"/>
      <c r="FA257" s="8"/>
      <c r="FB257" s="8"/>
      <c r="FC257" s="8"/>
      <c r="FD257" s="8"/>
      <c r="FE257" s="8"/>
      <c r="FF257" s="8"/>
      <c r="FG257" s="9"/>
      <c r="FH257" s="8"/>
      <c r="FI257" s="8"/>
      <c r="FJ257" s="8"/>
      <c r="FK257" s="8"/>
      <c r="FL257" s="8"/>
      <c r="FM257" s="8"/>
      <c r="FN257" s="8"/>
      <c r="FO257" s="8"/>
      <c r="FP257" s="8"/>
      <c r="FQ257" s="8"/>
      <c r="FR257" s="8"/>
      <c r="FS257" s="8"/>
      <c r="FT257" s="8"/>
      <c r="FU257" s="8"/>
      <c r="FV257" s="8"/>
      <c r="FW257" s="8"/>
      <c r="FX257" s="8"/>
      <c r="FY257" s="8"/>
      <c r="FZ257" s="8"/>
      <c r="GA257" s="8"/>
      <c r="GB257" s="8"/>
      <c r="GC257" s="8"/>
      <c r="GD257" s="8"/>
      <c r="GE257" s="8"/>
      <c r="GF257" s="8"/>
      <c r="GG257" s="8"/>
      <c r="GH257" s="8"/>
      <c r="GI257" s="9"/>
      <c r="GJ257" s="8"/>
      <c r="GK257" s="8"/>
    </row>
    <row r="258" spans="1:193" s="2" customFormat="1" ht="17.100000000000001" customHeight="1">
      <c r="A258" s="13" t="s">
        <v>240</v>
      </c>
      <c r="B258" s="24">
        <v>1188.9000000000001</v>
      </c>
      <c r="C258" s="24">
        <v>1191.7989400000001</v>
      </c>
      <c r="D258" s="4">
        <f t="shared" si="145"/>
        <v>1.0024383379594584</v>
      </c>
      <c r="E258" s="10">
        <v>15</v>
      </c>
      <c r="F258" s="5">
        <f t="shared" si="152"/>
        <v>1</v>
      </c>
      <c r="G258" s="5">
        <v>10</v>
      </c>
      <c r="H258" s="5"/>
      <c r="I258" s="5"/>
      <c r="J258" s="4">
        <f t="shared" si="153"/>
        <v>1.2053276584245372</v>
      </c>
      <c r="K258" s="5">
        <v>10</v>
      </c>
      <c r="L258" s="5"/>
      <c r="M258" s="5"/>
      <c r="N258" s="4">
        <f t="shared" si="154"/>
        <v>1.1358293426208097</v>
      </c>
      <c r="O258" s="5">
        <v>15</v>
      </c>
      <c r="P258" s="5"/>
      <c r="Q258" s="5"/>
      <c r="R258" s="4">
        <f t="shared" si="155"/>
        <v>0.87866350994965237</v>
      </c>
      <c r="S258" s="5">
        <v>10</v>
      </c>
      <c r="T258" s="5"/>
      <c r="U258" s="5"/>
      <c r="V258" s="4">
        <f t="shared" si="156"/>
        <v>1.0684791077599749</v>
      </c>
      <c r="W258" s="5">
        <v>10</v>
      </c>
      <c r="X258" s="5" t="s">
        <v>400</v>
      </c>
      <c r="Y258" s="5" t="s">
        <v>400</v>
      </c>
      <c r="Z258" s="5" t="s">
        <v>400</v>
      </c>
      <c r="AA258" s="5"/>
      <c r="AB258" s="31">
        <f t="shared" si="157"/>
        <v>1.0514102567149382</v>
      </c>
      <c r="AC258" s="32">
        <v>2182</v>
      </c>
      <c r="AD258" s="24">
        <f t="shared" si="146"/>
        <v>1785.2727272727275</v>
      </c>
      <c r="AE258" s="24">
        <f t="shared" si="147"/>
        <v>1877.1</v>
      </c>
      <c r="AF258" s="24">
        <f t="shared" si="148"/>
        <v>91.82727272727243</v>
      </c>
      <c r="AG258" s="24">
        <v>245.3</v>
      </c>
      <c r="AH258" s="24">
        <v>249</v>
      </c>
      <c r="AI258" s="24">
        <v>218.8</v>
      </c>
      <c r="AJ258" s="24">
        <v>200.3</v>
      </c>
      <c r="AK258" s="24">
        <v>213.8</v>
      </c>
      <c r="AL258" s="24">
        <v>170.5</v>
      </c>
      <c r="AM258" s="24">
        <v>179.9</v>
      </c>
      <c r="AN258" s="24">
        <v>176</v>
      </c>
      <c r="AO258" s="24"/>
      <c r="AP258" s="24">
        <f t="shared" si="149"/>
        <v>223.5</v>
      </c>
      <c r="AQ258" s="46"/>
      <c r="AR258" s="24">
        <f t="shared" si="150"/>
        <v>223.5</v>
      </c>
      <c r="AS258" s="24"/>
      <c r="AT258" s="24">
        <f t="shared" si="151"/>
        <v>223.5</v>
      </c>
      <c r="AU258" s="24">
        <v>238.3</v>
      </c>
      <c r="AV258" s="24">
        <f t="shared" si="158"/>
        <v>-14.8</v>
      </c>
      <c r="AW258" s="41"/>
      <c r="AX258" s="41"/>
      <c r="AY258" s="41"/>
      <c r="AZ258" s="1"/>
      <c r="BA258" s="1"/>
      <c r="BB258" s="1"/>
      <c r="BC258" s="1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9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9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8"/>
      <c r="EA258" s="8"/>
      <c r="EB258" s="8"/>
      <c r="EC258" s="8"/>
      <c r="ED258" s="8"/>
      <c r="EE258" s="9"/>
      <c r="EF258" s="8"/>
      <c r="EG258" s="8"/>
      <c r="EH258" s="8"/>
      <c r="EI258" s="8"/>
      <c r="EJ258" s="8"/>
      <c r="EK258" s="8"/>
      <c r="EL258" s="8"/>
      <c r="EM258" s="8"/>
      <c r="EN258" s="8"/>
      <c r="EO258" s="8"/>
      <c r="EP258" s="8"/>
      <c r="EQ258" s="8"/>
      <c r="ER258" s="8"/>
      <c r="ES258" s="8"/>
      <c r="ET258" s="8"/>
      <c r="EU258" s="8"/>
      <c r="EV258" s="8"/>
      <c r="EW258" s="8"/>
      <c r="EX258" s="8"/>
      <c r="EY258" s="8"/>
      <c r="EZ258" s="8"/>
      <c r="FA258" s="8"/>
      <c r="FB258" s="8"/>
      <c r="FC258" s="8"/>
      <c r="FD258" s="8"/>
      <c r="FE258" s="8"/>
      <c r="FF258" s="8"/>
      <c r="FG258" s="9"/>
      <c r="FH258" s="8"/>
      <c r="FI258" s="8"/>
      <c r="FJ258" s="8"/>
      <c r="FK258" s="8"/>
      <c r="FL258" s="8"/>
      <c r="FM258" s="8"/>
      <c r="FN258" s="8"/>
      <c r="FO258" s="8"/>
      <c r="FP258" s="8"/>
      <c r="FQ258" s="8"/>
      <c r="FR258" s="8"/>
      <c r="FS258" s="8"/>
      <c r="FT258" s="8"/>
      <c r="FU258" s="8"/>
      <c r="FV258" s="8"/>
      <c r="FW258" s="8"/>
      <c r="FX258" s="8"/>
      <c r="FY258" s="8"/>
      <c r="FZ258" s="8"/>
      <c r="GA258" s="8"/>
      <c r="GB258" s="8"/>
      <c r="GC258" s="8"/>
      <c r="GD258" s="8"/>
      <c r="GE258" s="8"/>
      <c r="GF258" s="8"/>
      <c r="GG258" s="8"/>
      <c r="GH258" s="8"/>
      <c r="GI258" s="9"/>
      <c r="GJ258" s="8"/>
      <c r="GK258" s="8"/>
    </row>
    <row r="259" spans="1:193" s="2" customFormat="1" ht="17.100000000000001" customHeight="1">
      <c r="A259" s="13" t="s">
        <v>241</v>
      </c>
      <c r="B259" s="24">
        <v>5803.2</v>
      </c>
      <c r="C259" s="24">
        <v>3248.7676499999998</v>
      </c>
      <c r="D259" s="4">
        <f t="shared" si="145"/>
        <v>0.55982348531844495</v>
      </c>
      <c r="E259" s="10">
        <v>15</v>
      </c>
      <c r="F259" s="5">
        <f t="shared" si="152"/>
        <v>1</v>
      </c>
      <c r="G259" s="5">
        <v>10</v>
      </c>
      <c r="H259" s="5"/>
      <c r="I259" s="5"/>
      <c r="J259" s="4">
        <f t="shared" si="153"/>
        <v>1.2053276584245372</v>
      </c>
      <c r="K259" s="5">
        <v>10</v>
      </c>
      <c r="L259" s="5"/>
      <c r="M259" s="5"/>
      <c r="N259" s="4">
        <f t="shared" si="154"/>
        <v>1.1358293426208097</v>
      </c>
      <c r="O259" s="5">
        <v>15</v>
      </c>
      <c r="P259" s="5"/>
      <c r="Q259" s="5"/>
      <c r="R259" s="4">
        <f t="shared" si="155"/>
        <v>0.87866350994965237</v>
      </c>
      <c r="S259" s="5">
        <v>10</v>
      </c>
      <c r="T259" s="5"/>
      <c r="U259" s="5"/>
      <c r="V259" s="4">
        <f t="shared" si="156"/>
        <v>1.0684791077599749</v>
      </c>
      <c r="W259" s="5">
        <v>10</v>
      </c>
      <c r="X259" s="5" t="s">
        <v>400</v>
      </c>
      <c r="Y259" s="5" t="s">
        <v>400</v>
      </c>
      <c r="Z259" s="5" t="s">
        <v>400</v>
      </c>
      <c r="AA259" s="5"/>
      <c r="AB259" s="31">
        <f t="shared" si="157"/>
        <v>0.9565642168632924</v>
      </c>
      <c r="AC259" s="32">
        <v>1763</v>
      </c>
      <c r="AD259" s="24">
        <f t="shared" si="146"/>
        <v>1442.4545454545455</v>
      </c>
      <c r="AE259" s="24">
        <f t="shared" si="147"/>
        <v>1379.8</v>
      </c>
      <c r="AF259" s="24">
        <f t="shared" si="148"/>
        <v>-62.654545454545541</v>
      </c>
      <c r="AG259" s="24">
        <v>103.1</v>
      </c>
      <c r="AH259" s="24">
        <v>149.5</v>
      </c>
      <c r="AI259" s="24">
        <v>142.4</v>
      </c>
      <c r="AJ259" s="24">
        <v>113.7</v>
      </c>
      <c r="AK259" s="24">
        <v>139.30000000000001</v>
      </c>
      <c r="AL259" s="24">
        <v>194.8</v>
      </c>
      <c r="AM259" s="24">
        <v>209.7</v>
      </c>
      <c r="AN259" s="24">
        <v>111.1</v>
      </c>
      <c r="AO259" s="24"/>
      <c r="AP259" s="24">
        <f t="shared" si="149"/>
        <v>216.2</v>
      </c>
      <c r="AQ259" s="46"/>
      <c r="AR259" s="24">
        <f t="shared" si="150"/>
        <v>216.2</v>
      </c>
      <c r="AS259" s="24"/>
      <c r="AT259" s="24">
        <f t="shared" si="151"/>
        <v>216.2</v>
      </c>
      <c r="AU259" s="24">
        <v>91.4</v>
      </c>
      <c r="AV259" s="24">
        <f t="shared" si="158"/>
        <v>124.8</v>
      </c>
      <c r="AW259" s="41"/>
      <c r="AX259" s="41"/>
      <c r="AY259" s="41"/>
      <c r="AZ259" s="1"/>
      <c r="BA259" s="1"/>
      <c r="BB259" s="1"/>
      <c r="BC259" s="1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9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9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8"/>
      <c r="EA259" s="8"/>
      <c r="EB259" s="8"/>
      <c r="EC259" s="8"/>
      <c r="ED259" s="8"/>
      <c r="EE259" s="9"/>
      <c r="EF259" s="8"/>
      <c r="EG259" s="8"/>
      <c r="EH259" s="8"/>
      <c r="EI259" s="8"/>
      <c r="EJ259" s="8"/>
      <c r="EK259" s="8"/>
      <c r="EL259" s="8"/>
      <c r="EM259" s="8"/>
      <c r="EN259" s="8"/>
      <c r="EO259" s="8"/>
      <c r="EP259" s="8"/>
      <c r="EQ259" s="8"/>
      <c r="ER259" s="8"/>
      <c r="ES259" s="8"/>
      <c r="ET259" s="8"/>
      <c r="EU259" s="8"/>
      <c r="EV259" s="8"/>
      <c r="EW259" s="8"/>
      <c r="EX259" s="8"/>
      <c r="EY259" s="8"/>
      <c r="EZ259" s="8"/>
      <c r="FA259" s="8"/>
      <c r="FB259" s="8"/>
      <c r="FC259" s="8"/>
      <c r="FD259" s="8"/>
      <c r="FE259" s="8"/>
      <c r="FF259" s="8"/>
      <c r="FG259" s="9"/>
      <c r="FH259" s="8"/>
      <c r="FI259" s="8"/>
      <c r="FJ259" s="8"/>
      <c r="FK259" s="8"/>
      <c r="FL259" s="8"/>
      <c r="FM259" s="8"/>
      <c r="FN259" s="8"/>
      <c r="FO259" s="8"/>
      <c r="FP259" s="8"/>
      <c r="FQ259" s="8"/>
      <c r="FR259" s="8"/>
      <c r="FS259" s="8"/>
      <c r="FT259" s="8"/>
      <c r="FU259" s="8"/>
      <c r="FV259" s="8"/>
      <c r="FW259" s="8"/>
      <c r="FX259" s="8"/>
      <c r="FY259" s="8"/>
      <c r="FZ259" s="8"/>
      <c r="GA259" s="8"/>
      <c r="GB259" s="8"/>
      <c r="GC259" s="8"/>
      <c r="GD259" s="8"/>
      <c r="GE259" s="8"/>
      <c r="GF259" s="8"/>
      <c r="GG259" s="8"/>
      <c r="GH259" s="8"/>
      <c r="GI259" s="9"/>
      <c r="GJ259" s="8"/>
      <c r="GK259" s="8"/>
    </row>
    <row r="260" spans="1:193" s="2" customFormat="1" ht="17.100000000000001" customHeight="1">
      <c r="A260" s="13" t="s">
        <v>242</v>
      </c>
      <c r="B260" s="24">
        <v>1539.8</v>
      </c>
      <c r="C260" s="24">
        <v>1474.32671</v>
      </c>
      <c r="D260" s="4">
        <f t="shared" si="145"/>
        <v>0.95747935446161847</v>
      </c>
      <c r="E260" s="10">
        <v>15</v>
      </c>
      <c r="F260" s="5">
        <f t="shared" si="152"/>
        <v>1</v>
      </c>
      <c r="G260" s="5">
        <v>10</v>
      </c>
      <c r="H260" s="5"/>
      <c r="I260" s="5"/>
      <c r="J260" s="4">
        <f t="shared" si="153"/>
        <v>1.2053276584245372</v>
      </c>
      <c r="K260" s="5">
        <v>10</v>
      </c>
      <c r="L260" s="5"/>
      <c r="M260" s="5"/>
      <c r="N260" s="4">
        <f t="shared" si="154"/>
        <v>1.1358293426208097</v>
      </c>
      <c r="O260" s="5">
        <v>15</v>
      </c>
      <c r="P260" s="5"/>
      <c r="Q260" s="5"/>
      <c r="R260" s="4">
        <f t="shared" si="155"/>
        <v>0.87866350994965237</v>
      </c>
      <c r="S260" s="5">
        <v>10</v>
      </c>
      <c r="T260" s="5"/>
      <c r="U260" s="5"/>
      <c r="V260" s="4">
        <f t="shared" si="156"/>
        <v>1.0684791077599749</v>
      </c>
      <c r="W260" s="5">
        <v>10</v>
      </c>
      <c r="X260" s="5" t="s">
        <v>400</v>
      </c>
      <c r="Y260" s="5" t="s">
        <v>400</v>
      </c>
      <c r="Z260" s="5" t="s">
        <v>400</v>
      </c>
      <c r="AA260" s="5"/>
      <c r="AB260" s="31">
        <f t="shared" si="157"/>
        <v>1.0417761888225439</v>
      </c>
      <c r="AC260" s="32">
        <v>2704</v>
      </c>
      <c r="AD260" s="24">
        <f t="shared" si="146"/>
        <v>2212.3636363636365</v>
      </c>
      <c r="AE260" s="24">
        <f t="shared" si="147"/>
        <v>2304.8000000000002</v>
      </c>
      <c r="AF260" s="24">
        <f t="shared" si="148"/>
        <v>92.436363636363694</v>
      </c>
      <c r="AG260" s="24">
        <v>223.7</v>
      </c>
      <c r="AH260" s="24">
        <v>299.3</v>
      </c>
      <c r="AI260" s="24">
        <v>113.3</v>
      </c>
      <c r="AJ260" s="24">
        <v>229.5</v>
      </c>
      <c r="AK260" s="24">
        <v>233.1</v>
      </c>
      <c r="AL260" s="24">
        <v>325.39999999999998</v>
      </c>
      <c r="AM260" s="24">
        <v>341.7</v>
      </c>
      <c r="AN260" s="24">
        <v>240.9</v>
      </c>
      <c r="AO260" s="24"/>
      <c r="AP260" s="24">
        <f t="shared" si="149"/>
        <v>297.89999999999998</v>
      </c>
      <c r="AQ260" s="46"/>
      <c r="AR260" s="24">
        <f t="shared" si="150"/>
        <v>297.89999999999998</v>
      </c>
      <c r="AS260" s="24"/>
      <c r="AT260" s="24">
        <f t="shared" si="151"/>
        <v>297.89999999999998</v>
      </c>
      <c r="AU260" s="24">
        <v>294.89999999999998</v>
      </c>
      <c r="AV260" s="24">
        <f t="shared" si="158"/>
        <v>3</v>
      </c>
      <c r="AW260" s="41"/>
      <c r="AX260" s="41"/>
      <c r="AY260" s="41"/>
      <c r="BB260" s="1"/>
      <c r="BC260" s="1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9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9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8"/>
      <c r="EA260" s="8"/>
      <c r="EB260" s="8"/>
      <c r="EC260" s="8"/>
      <c r="ED260" s="8"/>
      <c r="EE260" s="9"/>
      <c r="EF260" s="8"/>
      <c r="EG260" s="8"/>
      <c r="EH260" s="8"/>
      <c r="EI260" s="8"/>
      <c r="EJ260" s="8"/>
      <c r="EK260" s="8"/>
      <c r="EL260" s="8"/>
      <c r="EM260" s="8"/>
      <c r="EN260" s="8"/>
      <c r="EO260" s="8"/>
      <c r="EP260" s="8"/>
      <c r="EQ260" s="8"/>
      <c r="ER260" s="8"/>
      <c r="ES260" s="8"/>
      <c r="ET260" s="8"/>
      <c r="EU260" s="8"/>
      <c r="EV260" s="8"/>
      <c r="EW260" s="8"/>
      <c r="EX260" s="8"/>
      <c r="EY260" s="8"/>
      <c r="EZ260" s="8"/>
      <c r="FA260" s="8"/>
      <c r="FB260" s="8"/>
      <c r="FC260" s="8"/>
      <c r="FD260" s="8"/>
      <c r="FE260" s="8"/>
      <c r="FF260" s="8"/>
      <c r="FG260" s="9"/>
      <c r="FH260" s="8"/>
      <c r="FI260" s="8"/>
      <c r="FJ260" s="8"/>
      <c r="FK260" s="8"/>
      <c r="FL260" s="8"/>
      <c r="FM260" s="8"/>
      <c r="FN260" s="8"/>
      <c r="FO260" s="8"/>
      <c r="FP260" s="8"/>
      <c r="FQ260" s="8"/>
      <c r="FR260" s="8"/>
      <c r="FS260" s="8"/>
      <c r="FT260" s="8"/>
      <c r="FU260" s="8"/>
      <c r="FV260" s="8"/>
      <c r="FW260" s="8"/>
      <c r="FX260" s="8"/>
      <c r="FY260" s="8"/>
      <c r="FZ260" s="8"/>
      <c r="GA260" s="8"/>
      <c r="GB260" s="8"/>
      <c r="GC260" s="8"/>
      <c r="GD260" s="8"/>
      <c r="GE260" s="8"/>
      <c r="GF260" s="8"/>
      <c r="GG260" s="8"/>
      <c r="GH260" s="8"/>
      <c r="GI260" s="9"/>
      <c r="GJ260" s="8"/>
      <c r="GK260" s="8"/>
    </row>
    <row r="261" spans="1:193" s="2" customFormat="1" ht="17.100000000000001" customHeight="1">
      <c r="A261" s="13" t="s">
        <v>243</v>
      </c>
      <c r="B261" s="24">
        <v>781.1</v>
      </c>
      <c r="C261" s="24">
        <v>831.35792000000038</v>
      </c>
      <c r="D261" s="4">
        <f t="shared" si="145"/>
        <v>1.0643424913583412</v>
      </c>
      <c r="E261" s="10">
        <v>15</v>
      </c>
      <c r="F261" s="5">
        <f t="shared" si="152"/>
        <v>1</v>
      </c>
      <c r="G261" s="5">
        <v>10</v>
      </c>
      <c r="H261" s="5"/>
      <c r="I261" s="5"/>
      <c r="J261" s="4">
        <f t="shared" si="153"/>
        <v>1.2053276584245372</v>
      </c>
      <c r="K261" s="5">
        <v>10</v>
      </c>
      <c r="L261" s="5"/>
      <c r="M261" s="5"/>
      <c r="N261" s="4">
        <f t="shared" si="154"/>
        <v>1.1358293426208097</v>
      </c>
      <c r="O261" s="5">
        <v>15</v>
      </c>
      <c r="P261" s="5"/>
      <c r="Q261" s="5"/>
      <c r="R261" s="4">
        <f t="shared" si="155"/>
        <v>0.87866350994965237</v>
      </c>
      <c r="S261" s="5">
        <v>10</v>
      </c>
      <c r="T261" s="5"/>
      <c r="U261" s="5"/>
      <c r="V261" s="4">
        <f t="shared" si="156"/>
        <v>1.0684791077599749</v>
      </c>
      <c r="W261" s="5">
        <v>10</v>
      </c>
      <c r="X261" s="5" t="s">
        <v>400</v>
      </c>
      <c r="Y261" s="5" t="s">
        <v>400</v>
      </c>
      <c r="Z261" s="5" t="s">
        <v>400</v>
      </c>
      <c r="AA261" s="5"/>
      <c r="AB261" s="31">
        <f t="shared" si="157"/>
        <v>1.0646754324432699</v>
      </c>
      <c r="AC261" s="32">
        <v>2505</v>
      </c>
      <c r="AD261" s="24">
        <f t="shared" si="146"/>
        <v>2049.5454545454545</v>
      </c>
      <c r="AE261" s="24">
        <f t="shared" si="147"/>
        <v>2182.1</v>
      </c>
      <c r="AF261" s="24">
        <f t="shared" si="148"/>
        <v>132.5545454545454</v>
      </c>
      <c r="AG261" s="24">
        <v>290.89999999999998</v>
      </c>
      <c r="AH261" s="24">
        <v>296</v>
      </c>
      <c r="AI261" s="24">
        <v>157</v>
      </c>
      <c r="AJ261" s="24">
        <v>220</v>
      </c>
      <c r="AK261" s="24">
        <v>170.6</v>
      </c>
      <c r="AL261" s="24">
        <v>400</v>
      </c>
      <c r="AM261" s="24">
        <v>124.2</v>
      </c>
      <c r="AN261" s="24">
        <v>263.5</v>
      </c>
      <c r="AO261" s="24">
        <v>6.8</v>
      </c>
      <c r="AP261" s="24">
        <f t="shared" si="149"/>
        <v>253.1</v>
      </c>
      <c r="AQ261" s="46"/>
      <c r="AR261" s="24">
        <f t="shared" si="150"/>
        <v>253.1</v>
      </c>
      <c r="AS261" s="24"/>
      <c r="AT261" s="24">
        <f t="shared" si="151"/>
        <v>253.1</v>
      </c>
      <c r="AU261" s="24">
        <v>297.3</v>
      </c>
      <c r="AV261" s="24">
        <f t="shared" si="158"/>
        <v>-44.2</v>
      </c>
      <c r="AW261" s="41"/>
      <c r="AX261" s="41"/>
      <c r="AY261" s="41"/>
      <c r="BB261" s="1"/>
      <c r="BC261" s="1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9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9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8"/>
      <c r="EA261" s="8"/>
      <c r="EB261" s="8"/>
      <c r="EC261" s="8"/>
      <c r="ED261" s="8"/>
      <c r="EE261" s="9"/>
      <c r="EF261" s="8"/>
      <c r="EG261" s="8"/>
      <c r="EH261" s="8"/>
      <c r="EI261" s="8"/>
      <c r="EJ261" s="8"/>
      <c r="EK261" s="8"/>
      <c r="EL261" s="8"/>
      <c r="EM261" s="8"/>
      <c r="EN261" s="8"/>
      <c r="EO261" s="8"/>
      <c r="EP261" s="8"/>
      <c r="EQ261" s="8"/>
      <c r="ER261" s="8"/>
      <c r="ES261" s="8"/>
      <c r="ET261" s="8"/>
      <c r="EU261" s="8"/>
      <c r="EV261" s="8"/>
      <c r="EW261" s="8"/>
      <c r="EX261" s="8"/>
      <c r="EY261" s="8"/>
      <c r="EZ261" s="8"/>
      <c r="FA261" s="8"/>
      <c r="FB261" s="8"/>
      <c r="FC261" s="8"/>
      <c r="FD261" s="8"/>
      <c r="FE261" s="8"/>
      <c r="FF261" s="8"/>
      <c r="FG261" s="9"/>
      <c r="FH261" s="8"/>
      <c r="FI261" s="8"/>
      <c r="FJ261" s="8"/>
      <c r="FK261" s="8"/>
      <c r="FL261" s="8"/>
      <c r="FM261" s="8"/>
      <c r="FN261" s="8"/>
      <c r="FO261" s="8"/>
      <c r="FP261" s="8"/>
      <c r="FQ261" s="8"/>
      <c r="FR261" s="8"/>
      <c r="FS261" s="8"/>
      <c r="FT261" s="8"/>
      <c r="FU261" s="8"/>
      <c r="FV261" s="8"/>
      <c r="FW261" s="8"/>
      <c r="FX261" s="8"/>
      <c r="FY261" s="8"/>
      <c r="FZ261" s="8"/>
      <c r="GA261" s="8"/>
      <c r="GB261" s="8"/>
      <c r="GC261" s="8"/>
      <c r="GD261" s="8"/>
      <c r="GE261" s="8"/>
      <c r="GF261" s="8"/>
      <c r="GG261" s="8"/>
      <c r="GH261" s="8"/>
      <c r="GI261" s="9"/>
      <c r="GJ261" s="8"/>
      <c r="GK261" s="8"/>
    </row>
    <row r="262" spans="1:193" s="2" customFormat="1" ht="17.100000000000001" customHeight="1">
      <c r="A262" s="13" t="s">
        <v>244</v>
      </c>
      <c r="B262" s="24">
        <v>996.8</v>
      </c>
      <c r="C262" s="24">
        <v>979.99741000000017</v>
      </c>
      <c r="D262" s="4">
        <f t="shared" si="145"/>
        <v>0.98314346910112382</v>
      </c>
      <c r="E262" s="10">
        <v>15</v>
      </c>
      <c r="F262" s="5">
        <f t="shared" si="152"/>
        <v>1</v>
      </c>
      <c r="G262" s="5">
        <v>10</v>
      </c>
      <c r="H262" s="5"/>
      <c r="I262" s="5"/>
      <c r="J262" s="4">
        <f t="shared" si="153"/>
        <v>1.2053276584245372</v>
      </c>
      <c r="K262" s="5">
        <v>10</v>
      </c>
      <c r="L262" s="5"/>
      <c r="M262" s="5"/>
      <c r="N262" s="4">
        <f t="shared" si="154"/>
        <v>1.1358293426208097</v>
      </c>
      <c r="O262" s="5">
        <v>15</v>
      </c>
      <c r="P262" s="5"/>
      <c r="Q262" s="5"/>
      <c r="R262" s="4">
        <f t="shared" si="155"/>
        <v>0.87866350994965237</v>
      </c>
      <c r="S262" s="5">
        <v>10</v>
      </c>
      <c r="T262" s="5"/>
      <c r="U262" s="5"/>
      <c r="V262" s="4">
        <f t="shared" si="156"/>
        <v>1.0684791077599749</v>
      </c>
      <c r="W262" s="5">
        <v>10</v>
      </c>
      <c r="X262" s="5" t="s">
        <v>400</v>
      </c>
      <c r="Y262" s="5" t="s">
        <v>400</v>
      </c>
      <c r="Z262" s="5" t="s">
        <v>400</v>
      </c>
      <c r="AA262" s="5"/>
      <c r="AB262" s="31">
        <f t="shared" si="157"/>
        <v>1.0472756419595808</v>
      </c>
      <c r="AC262" s="32">
        <v>1740</v>
      </c>
      <c r="AD262" s="24">
        <f t="shared" si="146"/>
        <v>1423.6363636363637</v>
      </c>
      <c r="AE262" s="24">
        <f t="shared" si="147"/>
        <v>1490.9</v>
      </c>
      <c r="AF262" s="24">
        <f t="shared" si="148"/>
        <v>67.263636363636351</v>
      </c>
      <c r="AG262" s="24">
        <v>191</v>
      </c>
      <c r="AH262" s="24">
        <v>192.8</v>
      </c>
      <c r="AI262" s="24">
        <v>56.7</v>
      </c>
      <c r="AJ262" s="24">
        <v>142.69999999999999</v>
      </c>
      <c r="AK262" s="24">
        <v>131.80000000000001</v>
      </c>
      <c r="AL262" s="24">
        <v>210.4</v>
      </c>
      <c r="AM262" s="24">
        <v>212.4</v>
      </c>
      <c r="AN262" s="24">
        <v>170</v>
      </c>
      <c r="AO262" s="24"/>
      <c r="AP262" s="24">
        <f t="shared" si="149"/>
        <v>183.1</v>
      </c>
      <c r="AQ262" s="46"/>
      <c r="AR262" s="24">
        <f t="shared" si="150"/>
        <v>183.1</v>
      </c>
      <c r="AS262" s="24"/>
      <c r="AT262" s="24">
        <f t="shared" si="151"/>
        <v>183.1</v>
      </c>
      <c r="AU262" s="24">
        <v>189.1</v>
      </c>
      <c r="AV262" s="24">
        <f t="shared" si="158"/>
        <v>-6</v>
      </c>
      <c r="AW262" s="41"/>
      <c r="AX262" s="41"/>
      <c r="AY262" s="41"/>
      <c r="BB262" s="1"/>
      <c r="BC262" s="1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9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  <c r="CY262" s="8"/>
      <c r="CZ262" s="8"/>
      <c r="DA262" s="8"/>
      <c r="DB262" s="8"/>
      <c r="DC262" s="9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  <c r="DY262" s="8"/>
      <c r="DZ262" s="8"/>
      <c r="EA262" s="8"/>
      <c r="EB262" s="8"/>
      <c r="EC262" s="8"/>
      <c r="ED262" s="8"/>
      <c r="EE262" s="9"/>
      <c r="EF262" s="8"/>
      <c r="EG262" s="8"/>
      <c r="EH262" s="8"/>
      <c r="EI262" s="8"/>
      <c r="EJ262" s="8"/>
      <c r="EK262" s="8"/>
      <c r="EL262" s="8"/>
      <c r="EM262" s="8"/>
      <c r="EN262" s="8"/>
      <c r="EO262" s="8"/>
      <c r="EP262" s="8"/>
      <c r="EQ262" s="8"/>
      <c r="ER262" s="8"/>
      <c r="ES262" s="8"/>
      <c r="ET262" s="8"/>
      <c r="EU262" s="8"/>
      <c r="EV262" s="8"/>
      <c r="EW262" s="8"/>
      <c r="EX262" s="8"/>
      <c r="EY262" s="8"/>
      <c r="EZ262" s="8"/>
      <c r="FA262" s="8"/>
      <c r="FB262" s="8"/>
      <c r="FC262" s="8"/>
      <c r="FD262" s="8"/>
      <c r="FE262" s="8"/>
      <c r="FF262" s="8"/>
      <c r="FG262" s="9"/>
      <c r="FH262" s="8"/>
      <c r="FI262" s="8"/>
      <c r="FJ262" s="8"/>
      <c r="FK262" s="8"/>
      <c r="FL262" s="8"/>
      <c r="FM262" s="8"/>
      <c r="FN262" s="8"/>
      <c r="FO262" s="8"/>
      <c r="FP262" s="8"/>
      <c r="FQ262" s="8"/>
      <c r="FR262" s="8"/>
      <c r="FS262" s="8"/>
      <c r="FT262" s="8"/>
      <c r="FU262" s="8"/>
      <c r="FV262" s="8"/>
      <c r="FW262" s="8"/>
      <c r="FX262" s="8"/>
      <c r="FY262" s="8"/>
      <c r="FZ262" s="8"/>
      <c r="GA262" s="8"/>
      <c r="GB262" s="8"/>
      <c r="GC262" s="8"/>
      <c r="GD262" s="8"/>
      <c r="GE262" s="8"/>
      <c r="GF262" s="8"/>
      <c r="GG262" s="8"/>
      <c r="GH262" s="8"/>
      <c r="GI262" s="9"/>
      <c r="GJ262" s="8"/>
      <c r="GK262" s="8"/>
    </row>
    <row r="263" spans="1:193" s="2" customFormat="1" ht="17.100000000000001" customHeight="1">
      <c r="A263" s="13" t="s">
        <v>245</v>
      </c>
      <c r="B263" s="24">
        <v>1489.3</v>
      </c>
      <c r="C263" s="24">
        <v>1722.8413499999997</v>
      </c>
      <c r="D263" s="4">
        <f t="shared" si="145"/>
        <v>1.1568128315315918</v>
      </c>
      <c r="E263" s="10">
        <v>15</v>
      </c>
      <c r="F263" s="5">
        <f t="shared" si="152"/>
        <v>1</v>
      </c>
      <c r="G263" s="5">
        <v>10</v>
      </c>
      <c r="H263" s="5"/>
      <c r="I263" s="5"/>
      <c r="J263" s="4">
        <f t="shared" si="153"/>
        <v>1.2053276584245372</v>
      </c>
      <c r="K263" s="5">
        <v>10</v>
      </c>
      <c r="L263" s="5"/>
      <c r="M263" s="5"/>
      <c r="N263" s="4">
        <f t="shared" si="154"/>
        <v>1.1358293426208097</v>
      </c>
      <c r="O263" s="5">
        <v>15</v>
      </c>
      <c r="P263" s="5"/>
      <c r="Q263" s="5"/>
      <c r="R263" s="4">
        <f t="shared" si="155"/>
        <v>0.87866350994965237</v>
      </c>
      <c r="S263" s="5">
        <v>10</v>
      </c>
      <c r="T263" s="5"/>
      <c r="U263" s="5"/>
      <c r="V263" s="4">
        <f t="shared" si="156"/>
        <v>1.0684791077599749</v>
      </c>
      <c r="W263" s="5">
        <v>10</v>
      </c>
      <c r="X263" s="5" t="s">
        <v>400</v>
      </c>
      <c r="Y263" s="5" t="s">
        <v>400</v>
      </c>
      <c r="Z263" s="5" t="s">
        <v>400</v>
      </c>
      <c r="AA263" s="5"/>
      <c r="AB263" s="31">
        <f t="shared" si="157"/>
        <v>1.0844905053375382</v>
      </c>
      <c r="AC263" s="32">
        <v>2243</v>
      </c>
      <c r="AD263" s="24">
        <f t="shared" si="146"/>
        <v>1835.1818181818182</v>
      </c>
      <c r="AE263" s="24">
        <f t="shared" si="147"/>
        <v>1990.2</v>
      </c>
      <c r="AF263" s="24">
        <f t="shared" si="148"/>
        <v>155.0181818181818</v>
      </c>
      <c r="AG263" s="24">
        <v>238.8</v>
      </c>
      <c r="AH263" s="24">
        <v>240.7</v>
      </c>
      <c r="AI263" s="24">
        <v>171.4</v>
      </c>
      <c r="AJ263" s="24">
        <v>240.6</v>
      </c>
      <c r="AK263" s="24">
        <v>178.2</v>
      </c>
      <c r="AL263" s="24">
        <v>308.7</v>
      </c>
      <c r="AM263" s="24">
        <v>101.4</v>
      </c>
      <c r="AN263" s="24">
        <v>226.1</v>
      </c>
      <c r="AO263" s="24"/>
      <c r="AP263" s="24">
        <f t="shared" si="149"/>
        <v>284.3</v>
      </c>
      <c r="AQ263" s="46"/>
      <c r="AR263" s="24">
        <f t="shared" si="150"/>
        <v>284.3</v>
      </c>
      <c r="AS263" s="24"/>
      <c r="AT263" s="24">
        <f t="shared" si="151"/>
        <v>284.3</v>
      </c>
      <c r="AU263" s="24">
        <v>360.3</v>
      </c>
      <c r="AV263" s="24">
        <f t="shared" si="158"/>
        <v>-76</v>
      </c>
      <c r="AW263" s="41"/>
      <c r="AX263" s="41"/>
      <c r="AY263" s="41"/>
      <c r="AZ263" s="1"/>
      <c r="BA263" s="1"/>
      <c r="BB263" s="1"/>
      <c r="BC263" s="1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9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  <c r="CY263" s="8"/>
      <c r="CZ263" s="8"/>
      <c r="DA263" s="8"/>
      <c r="DB263" s="8"/>
      <c r="DC263" s="9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  <c r="DY263" s="8"/>
      <c r="DZ263" s="8"/>
      <c r="EA263" s="8"/>
      <c r="EB263" s="8"/>
      <c r="EC263" s="8"/>
      <c r="ED263" s="8"/>
      <c r="EE263" s="9"/>
      <c r="EF263" s="8"/>
      <c r="EG263" s="8"/>
      <c r="EH263" s="8"/>
      <c r="EI263" s="8"/>
      <c r="EJ263" s="8"/>
      <c r="EK263" s="8"/>
      <c r="EL263" s="8"/>
      <c r="EM263" s="8"/>
      <c r="EN263" s="8"/>
      <c r="EO263" s="8"/>
      <c r="EP263" s="8"/>
      <c r="EQ263" s="8"/>
      <c r="ER263" s="8"/>
      <c r="ES263" s="8"/>
      <c r="ET263" s="8"/>
      <c r="EU263" s="8"/>
      <c r="EV263" s="8"/>
      <c r="EW263" s="8"/>
      <c r="EX263" s="8"/>
      <c r="EY263" s="8"/>
      <c r="EZ263" s="8"/>
      <c r="FA263" s="8"/>
      <c r="FB263" s="8"/>
      <c r="FC263" s="8"/>
      <c r="FD263" s="8"/>
      <c r="FE263" s="8"/>
      <c r="FF263" s="8"/>
      <c r="FG263" s="9"/>
      <c r="FH263" s="8"/>
      <c r="FI263" s="8"/>
      <c r="FJ263" s="8"/>
      <c r="FK263" s="8"/>
      <c r="FL263" s="8"/>
      <c r="FM263" s="8"/>
      <c r="FN263" s="8"/>
      <c r="FO263" s="8"/>
      <c r="FP263" s="8"/>
      <c r="FQ263" s="8"/>
      <c r="FR263" s="8"/>
      <c r="FS263" s="8"/>
      <c r="FT263" s="8"/>
      <c r="FU263" s="8"/>
      <c r="FV263" s="8"/>
      <c r="FW263" s="8"/>
      <c r="FX263" s="8"/>
      <c r="FY263" s="8"/>
      <c r="FZ263" s="8"/>
      <c r="GA263" s="8"/>
      <c r="GB263" s="8"/>
      <c r="GC263" s="8"/>
      <c r="GD263" s="8"/>
      <c r="GE263" s="8"/>
      <c r="GF263" s="8"/>
      <c r="GG263" s="8"/>
      <c r="GH263" s="8"/>
      <c r="GI263" s="9"/>
      <c r="GJ263" s="8"/>
      <c r="GK263" s="8"/>
    </row>
    <row r="264" spans="1:193" s="2" customFormat="1" ht="17.100000000000001" customHeight="1">
      <c r="A264" s="17" t="s">
        <v>246</v>
      </c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24"/>
      <c r="AV264" s="24"/>
      <c r="AW264" s="41"/>
      <c r="AX264" s="41"/>
      <c r="AY264" s="41"/>
      <c r="AZ264" s="1"/>
      <c r="BA264" s="1"/>
      <c r="BB264" s="1"/>
      <c r="BC264" s="1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9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8"/>
      <c r="DA264" s="8"/>
      <c r="DB264" s="8"/>
      <c r="DC264" s="9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  <c r="DY264" s="8"/>
      <c r="DZ264" s="8"/>
      <c r="EA264" s="8"/>
      <c r="EB264" s="8"/>
      <c r="EC264" s="8"/>
      <c r="ED264" s="8"/>
      <c r="EE264" s="9"/>
      <c r="EF264" s="8"/>
      <c r="EG264" s="8"/>
      <c r="EH264" s="8"/>
      <c r="EI264" s="8"/>
      <c r="EJ264" s="8"/>
      <c r="EK264" s="8"/>
      <c r="EL264" s="8"/>
      <c r="EM264" s="8"/>
      <c r="EN264" s="8"/>
      <c r="EO264" s="8"/>
      <c r="EP264" s="8"/>
      <c r="EQ264" s="8"/>
      <c r="ER264" s="8"/>
      <c r="ES264" s="8"/>
      <c r="ET264" s="8"/>
      <c r="EU264" s="8"/>
      <c r="EV264" s="8"/>
      <c r="EW264" s="8"/>
      <c r="EX264" s="8"/>
      <c r="EY264" s="8"/>
      <c r="EZ264" s="8"/>
      <c r="FA264" s="8"/>
      <c r="FB264" s="8"/>
      <c r="FC264" s="8"/>
      <c r="FD264" s="8"/>
      <c r="FE264" s="8"/>
      <c r="FF264" s="8"/>
      <c r="FG264" s="9"/>
      <c r="FH264" s="8"/>
      <c r="FI264" s="8"/>
      <c r="FJ264" s="8"/>
      <c r="FK264" s="8"/>
      <c r="FL264" s="8"/>
      <c r="FM264" s="8"/>
      <c r="FN264" s="8"/>
      <c r="FO264" s="8"/>
      <c r="FP264" s="8"/>
      <c r="FQ264" s="8"/>
      <c r="FR264" s="8"/>
      <c r="FS264" s="8"/>
      <c r="FT264" s="8"/>
      <c r="FU264" s="8"/>
      <c r="FV264" s="8"/>
      <c r="FW264" s="8"/>
      <c r="FX264" s="8"/>
      <c r="FY264" s="8"/>
      <c r="FZ264" s="8"/>
      <c r="GA264" s="8"/>
      <c r="GB264" s="8"/>
      <c r="GC264" s="8"/>
      <c r="GD264" s="8"/>
      <c r="GE264" s="8"/>
      <c r="GF264" s="8"/>
      <c r="GG264" s="8"/>
      <c r="GH264" s="8"/>
      <c r="GI264" s="9"/>
      <c r="GJ264" s="8"/>
      <c r="GK264" s="8"/>
    </row>
    <row r="265" spans="1:193" s="2" customFormat="1" ht="16.7" customHeight="1">
      <c r="A265" s="13" t="s">
        <v>247</v>
      </c>
      <c r="B265" s="24">
        <v>1467.9</v>
      </c>
      <c r="C265" s="24">
        <v>958.73091999999997</v>
      </c>
      <c r="D265" s="4">
        <f t="shared" si="145"/>
        <v>0.65313094897472579</v>
      </c>
      <c r="E265" s="10">
        <v>15</v>
      </c>
      <c r="F265" s="5">
        <f>F$47</f>
        <v>1</v>
      </c>
      <c r="G265" s="5">
        <v>10</v>
      </c>
      <c r="H265" s="5"/>
      <c r="I265" s="5"/>
      <c r="J265" s="4">
        <f>J$47</f>
        <v>1.2211350121136479</v>
      </c>
      <c r="K265" s="5">
        <v>10</v>
      </c>
      <c r="L265" s="5"/>
      <c r="M265" s="5"/>
      <c r="N265" s="4">
        <f>N$47</f>
        <v>1.2554491017964071</v>
      </c>
      <c r="O265" s="5">
        <v>15</v>
      </c>
      <c r="P265" s="5"/>
      <c r="Q265" s="5"/>
      <c r="R265" s="4">
        <f>R$47</f>
        <v>1.0720939007092198</v>
      </c>
      <c r="S265" s="5">
        <v>10</v>
      </c>
      <c r="T265" s="5"/>
      <c r="U265" s="5"/>
      <c r="V265" s="4">
        <f>V$47</f>
        <v>1.0163102325581395</v>
      </c>
      <c r="W265" s="5">
        <v>10</v>
      </c>
      <c r="X265" s="5" t="s">
        <v>400</v>
      </c>
      <c r="Y265" s="5" t="s">
        <v>400</v>
      </c>
      <c r="Z265" s="5" t="s">
        <v>400</v>
      </c>
      <c r="AA265" s="5"/>
      <c r="AB265" s="31">
        <f t="shared" si="157"/>
        <v>1.0246298887911007</v>
      </c>
      <c r="AC265" s="32">
        <v>2061</v>
      </c>
      <c r="AD265" s="24">
        <f t="shared" si="146"/>
        <v>1686.2727272727275</v>
      </c>
      <c r="AE265" s="24">
        <f t="shared" si="147"/>
        <v>1727.8</v>
      </c>
      <c r="AF265" s="24">
        <f t="shared" si="148"/>
        <v>41.527272727272475</v>
      </c>
      <c r="AG265" s="24">
        <v>102.6</v>
      </c>
      <c r="AH265" s="24">
        <v>94.5</v>
      </c>
      <c r="AI265" s="24">
        <v>345.8</v>
      </c>
      <c r="AJ265" s="24">
        <v>174.3</v>
      </c>
      <c r="AK265" s="24">
        <v>97</v>
      </c>
      <c r="AL265" s="24">
        <v>238.1</v>
      </c>
      <c r="AM265" s="24">
        <v>331.5</v>
      </c>
      <c r="AN265" s="24">
        <v>149</v>
      </c>
      <c r="AO265" s="24"/>
      <c r="AP265" s="24">
        <f t="shared" si="149"/>
        <v>195</v>
      </c>
      <c r="AQ265" s="46"/>
      <c r="AR265" s="24">
        <f t="shared" si="150"/>
        <v>195</v>
      </c>
      <c r="AS265" s="24"/>
      <c r="AT265" s="24">
        <f t="shared" si="151"/>
        <v>195</v>
      </c>
      <c r="AU265" s="24">
        <v>9.3000000000000007</v>
      </c>
      <c r="AV265" s="24">
        <f t="shared" si="158"/>
        <v>185.7</v>
      </c>
      <c r="AW265" s="41"/>
      <c r="AX265" s="41"/>
      <c r="AY265" s="41"/>
      <c r="AZ265" s="1"/>
      <c r="BA265" s="1"/>
      <c r="BB265" s="1"/>
      <c r="BC265" s="1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9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  <c r="CX265" s="8"/>
      <c r="CY265" s="8"/>
      <c r="CZ265" s="8"/>
      <c r="DA265" s="8"/>
      <c r="DB265" s="8"/>
      <c r="DC265" s="9"/>
      <c r="DD265" s="8"/>
      <c r="DE265" s="8"/>
      <c r="DF265" s="8"/>
      <c r="DG265" s="8"/>
      <c r="DH265" s="8"/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  <c r="DT265" s="8"/>
      <c r="DU265" s="8"/>
      <c r="DV265" s="8"/>
      <c r="DW265" s="8"/>
      <c r="DX265" s="8"/>
      <c r="DY265" s="8"/>
      <c r="DZ265" s="8"/>
      <c r="EA265" s="8"/>
      <c r="EB265" s="8"/>
      <c r="EC265" s="8"/>
      <c r="ED265" s="8"/>
      <c r="EE265" s="9"/>
      <c r="EF265" s="8"/>
      <c r="EG265" s="8"/>
      <c r="EH265" s="8"/>
      <c r="EI265" s="8"/>
      <c r="EJ265" s="8"/>
      <c r="EK265" s="8"/>
      <c r="EL265" s="8"/>
      <c r="EM265" s="8"/>
      <c r="EN265" s="8"/>
      <c r="EO265" s="8"/>
      <c r="EP265" s="8"/>
      <c r="EQ265" s="8"/>
      <c r="ER265" s="8"/>
      <c r="ES265" s="8"/>
      <c r="ET265" s="8"/>
      <c r="EU265" s="8"/>
      <c r="EV265" s="8"/>
      <c r="EW265" s="8"/>
      <c r="EX265" s="8"/>
      <c r="EY265" s="8"/>
      <c r="EZ265" s="8"/>
      <c r="FA265" s="8"/>
      <c r="FB265" s="8"/>
      <c r="FC265" s="8"/>
      <c r="FD265" s="8"/>
      <c r="FE265" s="8"/>
      <c r="FF265" s="8"/>
      <c r="FG265" s="9"/>
      <c r="FH265" s="8"/>
      <c r="FI265" s="8"/>
      <c r="FJ265" s="8"/>
      <c r="FK265" s="8"/>
      <c r="FL265" s="8"/>
      <c r="FM265" s="8"/>
      <c r="FN265" s="8"/>
      <c r="FO265" s="8"/>
      <c r="FP265" s="8"/>
      <c r="FQ265" s="8"/>
      <c r="FR265" s="8"/>
      <c r="FS265" s="8"/>
      <c r="FT265" s="8"/>
      <c r="FU265" s="8"/>
      <c r="FV265" s="8"/>
      <c r="FW265" s="8"/>
      <c r="FX265" s="8"/>
      <c r="FY265" s="8"/>
      <c r="FZ265" s="8"/>
      <c r="GA265" s="8"/>
      <c r="GB265" s="8"/>
      <c r="GC265" s="8"/>
      <c r="GD265" s="8"/>
      <c r="GE265" s="8"/>
      <c r="GF265" s="8"/>
      <c r="GG265" s="8"/>
      <c r="GH265" s="8"/>
      <c r="GI265" s="9"/>
      <c r="GJ265" s="8"/>
      <c r="GK265" s="8"/>
    </row>
    <row r="266" spans="1:193" s="2" customFormat="1" ht="17.100000000000001" customHeight="1">
      <c r="A266" s="13" t="s">
        <v>248</v>
      </c>
      <c r="B266" s="24">
        <v>781.1</v>
      </c>
      <c r="C266" s="24">
        <v>633.86209999999983</v>
      </c>
      <c r="D266" s="4">
        <f t="shared" si="145"/>
        <v>0.81149929586480585</v>
      </c>
      <c r="E266" s="10">
        <v>15</v>
      </c>
      <c r="F266" s="5">
        <f t="shared" ref="F266:F271" si="159">F$47</f>
        <v>1</v>
      </c>
      <c r="G266" s="5">
        <v>10</v>
      </c>
      <c r="H266" s="5"/>
      <c r="I266" s="5"/>
      <c r="J266" s="4">
        <f t="shared" ref="J266:J271" si="160">J$47</f>
        <v>1.2211350121136479</v>
      </c>
      <c r="K266" s="5">
        <v>10</v>
      </c>
      <c r="L266" s="5"/>
      <c r="M266" s="5"/>
      <c r="N266" s="4">
        <f t="shared" ref="N266:N271" si="161">N$47</f>
        <v>1.2554491017964071</v>
      </c>
      <c r="O266" s="5">
        <v>15</v>
      </c>
      <c r="P266" s="5"/>
      <c r="Q266" s="5"/>
      <c r="R266" s="4">
        <f t="shared" ref="R266:R271" si="162">R$47</f>
        <v>1.0720939007092198</v>
      </c>
      <c r="S266" s="5">
        <v>10</v>
      </c>
      <c r="T266" s="5"/>
      <c r="U266" s="5"/>
      <c r="V266" s="4">
        <f t="shared" ref="V266:V271" si="163">V$47</f>
        <v>1.0163102325581395</v>
      </c>
      <c r="W266" s="5">
        <v>10</v>
      </c>
      <c r="X266" s="5" t="s">
        <v>400</v>
      </c>
      <c r="Y266" s="5" t="s">
        <v>400</v>
      </c>
      <c r="Z266" s="5" t="s">
        <v>400</v>
      </c>
      <c r="AA266" s="5"/>
      <c r="AB266" s="31">
        <f t="shared" si="157"/>
        <v>1.0585659631246893</v>
      </c>
      <c r="AC266" s="32">
        <v>960</v>
      </c>
      <c r="AD266" s="24">
        <f t="shared" si="146"/>
        <v>785.45454545454538</v>
      </c>
      <c r="AE266" s="24">
        <f t="shared" si="147"/>
        <v>831.5</v>
      </c>
      <c r="AF266" s="24">
        <f t="shared" si="148"/>
        <v>46.045454545454618</v>
      </c>
      <c r="AG266" s="24">
        <v>95.6</v>
      </c>
      <c r="AH266" s="24">
        <v>63.8</v>
      </c>
      <c r="AI266" s="24">
        <v>73.5</v>
      </c>
      <c r="AJ266" s="24">
        <v>103</v>
      </c>
      <c r="AK266" s="24">
        <v>102.7</v>
      </c>
      <c r="AL266" s="24">
        <v>168.9</v>
      </c>
      <c r="AM266" s="24">
        <v>42.9</v>
      </c>
      <c r="AN266" s="24">
        <v>42.8</v>
      </c>
      <c r="AO266" s="24"/>
      <c r="AP266" s="24">
        <f t="shared" si="149"/>
        <v>138.30000000000001</v>
      </c>
      <c r="AQ266" s="46"/>
      <c r="AR266" s="24">
        <f t="shared" si="150"/>
        <v>138.30000000000001</v>
      </c>
      <c r="AS266" s="24"/>
      <c r="AT266" s="24">
        <f t="shared" si="151"/>
        <v>138.30000000000001</v>
      </c>
      <c r="AU266" s="24">
        <v>78.400000000000006</v>
      </c>
      <c r="AV266" s="24">
        <f t="shared" si="158"/>
        <v>59.9</v>
      </c>
      <c r="AW266" s="41"/>
      <c r="AX266" s="41"/>
      <c r="AY266" s="41"/>
      <c r="BB266" s="1"/>
      <c r="BC266" s="1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9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9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  <c r="DY266" s="8"/>
      <c r="DZ266" s="8"/>
      <c r="EA266" s="8"/>
      <c r="EB266" s="8"/>
      <c r="EC266" s="8"/>
      <c r="ED266" s="8"/>
      <c r="EE266" s="9"/>
      <c r="EF266" s="8"/>
      <c r="EG266" s="8"/>
      <c r="EH266" s="8"/>
      <c r="EI266" s="8"/>
      <c r="EJ266" s="8"/>
      <c r="EK266" s="8"/>
      <c r="EL266" s="8"/>
      <c r="EM266" s="8"/>
      <c r="EN266" s="8"/>
      <c r="EO266" s="8"/>
      <c r="EP266" s="8"/>
      <c r="EQ266" s="8"/>
      <c r="ER266" s="8"/>
      <c r="ES266" s="8"/>
      <c r="ET266" s="8"/>
      <c r="EU266" s="8"/>
      <c r="EV266" s="8"/>
      <c r="EW266" s="8"/>
      <c r="EX266" s="8"/>
      <c r="EY266" s="8"/>
      <c r="EZ266" s="8"/>
      <c r="FA266" s="8"/>
      <c r="FB266" s="8"/>
      <c r="FC266" s="8"/>
      <c r="FD266" s="8"/>
      <c r="FE266" s="8"/>
      <c r="FF266" s="8"/>
      <c r="FG266" s="9"/>
      <c r="FH266" s="8"/>
      <c r="FI266" s="8"/>
      <c r="FJ266" s="8"/>
      <c r="FK266" s="8"/>
      <c r="FL266" s="8"/>
      <c r="FM266" s="8"/>
      <c r="FN266" s="8"/>
      <c r="FO266" s="8"/>
      <c r="FP266" s="8"/>
      <c r="FQ266" s="8"/>
      <c r="FR266" s="8"/>
      <c r="FS266" s="8"/>
      <c r="FT266" s="8"/>
      <c r="FU266" s="8"/>
      <c r="FV266" s="8"/>
      <c r="FW266" s="8"/>
      <c r="FX266" s="8"/>
      <c r="FY266" s="8"/>
      <c r="FZ266" s="8"/>
      <c r="GA266" s="8"/>
      <c r="GB266" s="8"/>
      <c r="GC266" s="8"/>
      <c r="GD266" s="8"/>
      <c r="GE266" s="8"/>
      <c r="GF266" s="8"/>
      <c r="GG266" s="8"/>
      <c r="GH266" s="8"/>
      <c r="GI266" s="9"/>
      <c r="GJ266" s="8"/>
      <c r="GK266" s="8"/>
    </row>
    <row r="267" spans="1:193" s="2" customFormat="1" ht="17.100000000000001" customHeight="1">
      <c r="A267" s="13" t="s">
        <v>249</v>
      </c>
      <c r="B267" s="24">
        <v>2322.6999999999998</v>
      </c>
      <c r="C267" s="24">
        <v>1387.6320100000003</v>
      </c>
      <c r="D267" s="4">
        <f t="shared" si="145"/>
        <v>0.59742197012098008</v>
      </c>
      <c r="E267" s="10">
        <v>15</v>
      </c>
      <c r="F267" s="5">
        <f t="shared" si="159"/>
        <v>1</v>
      </c>
      <c r="G267" s="5">
        <v>10</v>
      </c>
      <c r="H267" s="5"/>
      <c r="I267" s="5"/>
      <c r="J267" s="4">
        <f t="shared" si="160"/>
        <v>1.2211350121136479</v>
      </c>
      <c r="K267" s="5">
        <v>10</v>
      </c>
      <c r="L267" s="5"/>
      <c r="M267" s="5"/>
      <c r="N267" s="4">
        <f t="shared" si="161"/>
        <v>1.2554491017964071</v>
      </c>
      <c r="O267" s="5">
        <v>15</v>
      </c>
      <c r="P267" s="5"/>
      <c r="Q267" s="5"/>
      <c r="R267" s="4">
        <f t="shared" si="162"/>
        <v>1.0720939007092198</v>
      </c>
      <c r="S267" s="5">
        <v>10</v>
      </c>
      <c r="T267" s="5"/>
      <c r="U267" s="5"/>
      <c r="V267" s="4">
        <f t="shared" si="163"/>
        <v>1.0163102325581395</v>
      </c>
      <c r="W267" s="5">
        <v>10</v>
      </c>
      <c r="X267" s="5" t="s">
        <v>400</v>
      </c>
      <c r="Y267" s="5" t="s">
        <v>400</v>
      </c>
      <c r="Z267" s="5" t="s">
        <v>400</v>
      </c>
      <c r="AA267" s="5"/>
      <c r="AB267" s="31">
        <f t="shared" si="157"/>
        <v>1.0126922504652984</v>
      </c>
      <c r="AC267" s="32">
        <v>2920</v>
      </c>
      <c r="AD267" s="24">
        <f t="shared" si="146"/>
        <v>2389.090909090909</v>
      </c>
      <c r="AE267" s="24">
        <f t="shared" si="147"/>
        <v>2419.4</v>
      </c>
      <c r="AF267" s="24">
        <f t="shared" si="148"/>
        <v>30.309090909091083</v>
      </c>
      <c r="AG267" s="24">
        <v>289.7</v>
      </c>
      <c r="AH267" s="24">
        <v>141.69999999999999</v>
      </c>
      <c r="AI267" s="24">
        <v>148.30000000000001</v>
      </c>
      <c r="AJ267" s="24">
        <v>275.7</v>
      </c>
      <c r="AK267" s="24">
        <v>249.2</v>
      </c>
      <c r="AL267" s="24">
        <v>277.3</v>
      </c>
      <c r="AM267" s="24">
        <v>549.4</v>
      </c>
      <c r="AN267" s="24">
        <v>313.2</v>
      </c>
      <c r="AO267" s="24"/>
      <c r="AP267" s="24">
        <f t="shared" si="149"/>
        <v>174.9</v>
      </c>
      <c r="AQ267" s="46"/>
      <c r="AR267" s="24">
        <f t="shared" si="150"/>
        <v>174.9</v>
      </c>
      <c r="AS267" s="24"/>
      <c r="AT267" s="24">
        <f t="shared" si="151"/>
        <v>174.9</v>
      </c>
      <c r="AU267" s="24">
        <v>0</v>
      </c>
      <c r="AV267" s="24">
        <f t="shared" si="158"/>
        <v>174.9</v>
      </c>
      <c r="AW267" s="41"/>
      <c r="AX267" s="41"/>
      <c r="AY267" s="41"/>
      <c r="BA267" s="1"/>
      <c r="BB267" s="1"/>
      <c r="BC267" s="1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9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9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  <c r="DY267" s="8"/>
      <c r="DZ267" s="8"/>
      <c r="EA267" s="8"/>
      <c r="EB267" s="8"/>
      <c r="EC267" s="8"/>
      <c r="ED267" s="8"/>
      <c r="EE267" s="9"/>
      <c r="EF267" s="8"/>
      <c r="EG267" s="8"/>
      <c r="EH267" s="8"/>
      <c r="EI267" s="8"/>
      <c r="EJ267" s="8"/>
      <c r="EK267" s="8"/>
      <c r="EL267" s="8"/>
      <c r="EM267" s="8"/>
      <c r="EN267" s="8"/>
      <c r="EO267" s="8"/>
      <c r="EP267" s="8"/>
      <c r="EQ267" s="8"/>
      <c r="ER267" s="8"/>
      <c r="ES267" s="8"/>
      <c r="ET267" s="8"/>
      <c r="EU267" s="8"/>
      <c r="EV267" s="8"/>
      <c r="EW267" s="8"/>
      <c r="EX267" s="8"/>
      <c r="EY267" s="8"/>
      <c r="EZ267" s="8"/>
      <c r="FA267" s="8"/>
      <c r="FB267" s="8"/>
      <c r="FC267" s="8"/>
      <c r="FD267" s="8"/>
      <c r="FE267" s="8"/>
      <c r="FF267" s="8"/>
      <c r="FG267" s="9"/>
      <c r="FH267" s="8"/>
      <c r="FI267" s="8"/>
      <c r="FJ267" s="8"/>
      <c r="FK267" s="8"/>
      <c r="FL267" s="8"/>
      <c r="FM267" s="8"/>
      <c r="FN267" s="8"/>
      <c r="FO267" s="8"/>
      <c r="FP267" s="8"/>
      <c r="FQ267" s="8"/>
      <c r="FR267" s="8"/>
      <c r="FS267" s="8"/>
      <c r="FT267" s="8"/>
      <c r="FU267" s="8"/>
      <c r="FV267" s="8"/>
      <c r="FW267" s="8"/>
      <c r="FX267" s="8"/>
      <c r="FY267" s="8"/>
      <c r="FZ267" s="8"/>
      <c r="GA267" s="8"/>
      <c r="GB267" s="8"/>
      <c r="GC267" s="8"/>
      <c r="GD267" s="8"/>
      <c r="GE267" s="8"/>
      <c r="GF267" s="8"/>
      <c r="GG267" s="8"/>
      <c r="GH267" s="8"/>
      <c r="GI267" s="9"/>
      <c r="GJ267" s="8"/>
      <c r="GK267" s="8"/>
    </row>
    <row r="268" spans="1:193" s="2" customFormat="1" ht="17.100000000000001" customHeight="1">
      <c r="A268" s="13" t="s">
        <v>250</v>
      </c>
      <c r="B268" s="24">
        <v>7721.9</v>
      </c>
      <c r="C268" s="24">
        <v>9149.6094600000015</v>
      </c>
      <c r="D268" s="4">
        <f t="shared" si="145"/>
        <v>1.1848909542988126</v>
      </c>
      <c r="E268" s="10">
        <v>15</v>
      </c>
      <c r="F268" s="5">
        <f t="shared" si="159"/>
        <v>1</v>
      </c>
      <c r="G268" s="5">
        <v>10</v>
      </c>
      <c r="H268" s="5"/>
      <c r="I268" s="5"/>
      <c r="J268" s="4">
        <f t="shared" si="160"/>
        <v>1.2211350121136479</v>
      </c>
      <c r="K268" s="5">
        <v>10</v>
      </c>
      <c r="L268" s="5"/>
      <c r="M268" s="5"/>
      <c r="N268" s="4">
        <f t="shared" si="161"/>
        <v>1.2554491017964071</v>
      </c>
      <c r="O268" s="5">
        <v>15</v>
      </c>
      <c r="P268" s="5"/>
      <c r="Q268" s="5"/>
      <c r="R268" s="4">
        <f t="shared" si="162"/>
        <v>1.0720939007092198</v>
      </c>
      <c r="S268" s="5">
        <v>10</v>
      </c>
      <c r="T268" s="5"/>
      <c r="U268" s="5"/>
      <c r="V268" s="4">
        <f t="shared" si="163"/>
        <v>1.0163102325581395</v>
      </c>
      <c r="W268" s="5">
        <v>10</v>
      </c>
      <c r="X268" s="5" t="s">
        <v>400</v>
      </c>
      <c r="Y268" s="5" t="s">
        <v>400</v>
      </c>
      <c r="Z268" s="5" t="s">
        <v>400</v>
      </c>
      <c r="AA268" s="5"/>
      <c r="AB268" s="31">
        <f t="shared" si="157"/>
        <v>1.1385784613605481</v>
      </c>
      <c r="AC268" s="32">
        <v>2089</v>
      </c>
      <c r="AD268" s="24">
        <f t="shared" si="146"/>
        <v>1709.1818181818182</v>
      </c>
      <c r="AE268" s="24">
        <f t="shared" si="147"/>
        <v>1946</v>
      </c>
      <c r="AF268" s="24">
        <f t="shared" si="148"/>
        <v>236.81818181818176</v>
      </c>
      <c r="AG268" s="24">
        <v>246.9</v>
      </c>
      <c r="AH268" s="24">
        <v>246.9</v>
      </c>
      <c r="AI268" s="24">
        <v>76.8</v>
      </c>
      <c r="AJ268" s="24">
        <v>155.4</v>
      </c>
      <c r="AK268" s="24">
        <v>224.1</v>
      </c>
      <c r="AL268" s="24">
        <v>239.5</v>
      </c>
      <c r="AM268" s="24">
        <v>74</v>
      </c>
      <c r="AN268" s="24">
        <v>224.1</v>
      </c>
      <c r="AO268" s="24">
        <v>163.69999999999999</v>
      </c>
      <c r="AP268" s="24">
        <f t="shared" si="149"/>
        <v>294.60000000000002</v>
      </c>
      <c r="AQ268" s="46"/>
      <c r="AR268" s="24">
        <f t="shared" si="150"/>
        <v>294.60000000000002</v>
      </c>
      <c r="AS268" s="24"/>
      <c r="AT268" s="24">
        <f t="shared" si="151"/>
        <v>294.60000000000002</v>
      </c>
      <c r="AU268" s="24">
        <v>301.2</v>
      </c>
      <c r="AV268" s="24">
        <f t="shared" si="158"/>
        <v>-6.6</v>
      </c>
      <c r="AW268" s="41"/>
      <c r="AX268" s="41"/>
      <c r="AY268" s="41"/>
      <c r="AZ268" s="1"/>
      <c r="BA268" s="1"/>
      <c r="BB268" s="1"/>
      <c r="BC268" s="1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9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8"/>
      <c r="DA268" s="8"/>
      <c r="DB268" s="8"/>
      <c r="DC268" s="9"/>
      <c r="DD268" s="8"/>
      <c r="DE268" s="8"/>
      <c r="DF268" s="8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8"/>
      <c r="DV268" s="8"/>
      <c r="DW268" s="8"/>
      <c r="DX268" s="8"/>
      <c r="DY268" s="8"/>
      <c r="DZ268" s="8"/>
      <c r="EA268" s="8"/>
      <c r="EB268" s="8"/>
      <c r="EC268" s="8"/>
      <c r="ED268" s="8"/>
      <c r="EE268" s="9"/>
      <c r="EF268" s="8"/>
      <c r="EG268" s="8"/>
      <c r="EH268" s="8"/>
      <c r="EI268" s="8"/>
      <c r="EJ268" s="8"/>
      <c r="EK268" s="8"/>
      <c r="EL268" s="8"/>
      <c r="EM268" s="8"/>
      <c r="EN268" s="8"/>
      <c r="EO268" s="8"/>
      <c r="EP268" s="8"/>
      <c r="EQ268" s="8"/>
      <c r="ER268" s="8"/>
      <c r="ES268" s="8"/>
      <c r="ET268" s="8"/>
      <c r="EU268" s="8"/>
      <c r="EV268" s="8"/>
      <c r="EW268" s="8"/>
      <c r="EX268" s="8"/>
      <c r="EY268" s="8"/>
      <c r="EZ268" s="8"/>
      <c r="FA268" s="8"/>
      <c r="FB268" s="8"/>
      <c r="FC268" s="8"/>
      <c r="FD268" s="8"/>
      <c r="FE268" s="8"/>
      <c r="FF268" s="8"/>
      <c r="FG268" s="9"/>
      <c r="FH268" s="8"/>
      <c r="FI268" s="8"/>
      <c r="FJ268" s="8"/>
      <c r="FK268" s="8"/>
      <c r="FL268" s="8"/>
      <c r="FM268" s="8"/>
      <c r="FN268" s="8"/>
      <c r="FO268" s="8"/>
      <c r="FP268" s="8"/>
      <c r="FQ268" s="8"/>
      <c r="FR268" s="8"/>
      <c r="FS268" s="8"/>
      <c r="FT268" s="8"/>
      <c r="FU268" s="8"/>
      <c r="FV268" s="8"/>
      <c r="FW268" s="8"/>
      <c r="FX268" s="8"/>
      <c r="FY268" s="8"/>
      <c r="FZ268" s="8"/>
      <c r="GA268" s="8"/>
      <c r="GB268" s="8"/>
      <c r="GC268" s="8"/>
      <c r="GD268" s="8"/>
      <c r="GE268" s="8"/>
      <c r="GF268" s="8"/>
      <c r="GG268" s="8"/>
      <c r="GH268" s="8"/>
      <c r="GI268" s="9"/>
      <c r="GJ268" s="8"/>
      <c r="GK268" s="8"/>
    </row>
    <row r="269" spans="1:193" s="2" customFormat="1" ht="17.100000000000001" customHeight="1">
      <c r="A269" s="13" t="s">
        <v>251</v>
      </c>
      <c r="B269" s="24">
        <v>3654</v>
      </c>
      <c r="C269" s="24">
        <v>2920.6743799999999</v>
      </c>
      <c r="D269" s="4">
        <f t="shared" si="145"/>
        <v>0.7993088067870826</v>
      </c>
      <c r="E269" s="10">
        <v>15</v>
      </c>
      <c r="F269" s="5">
        <f t="shared" si="159"/>
        <v>1</v>
      </c>
      <c r="G269" s="5">
        <v>10</v>
      </c>
      <c r="H269" s="5"/>
      <c r="I269" s="5"/>
      <c r="J269" s="4">
        <f t="shared" si="160"/>
        <v>1.2211350121136479</v>
      </c>
      <c r="K269" s="5">
        <v>10</v>
      </c>
      <c r="L269" s="5"/>
      <c r="M269" s="5"/>
      <c r="N269" s="4">
        <f t="shared" si="161"/>
        <v>1.2554491017964071</v>
      </c>
      <c r="O269" s="5">
        <v>15</v>
      </c>
      <c r="P269" s="5"/>
      <c r="Q269" s="5"/>
      <c r="R269" s="4">
        <f t="shared" si="162"/>
        <v>1.0720939007092198</v>
      </c>
      <c r="S269" s="5">
        <v>10</v>
      </c>
      <c r="T269" s="5"/>
      <c r="U269" s="5"/>
      <c r="V269" s="4">
        <f t="shared" si="163"/>
        <v>1.0163102325581395</v>
      </c>
      <c r="W269" s="5">
        <v>10</v>
      </c>
      <c r="X269" s="5" t="s">
        <v>400</v>
      </c>
      <c r="Y269" s="5" t="s">
        <v>400</v>
      </c>
      <c r="Z269" s="5" t="s">
        <v>400</v>
      </c>
      <c r="AA269" s="5"/>
      <c r="AB269" s="31">
        <f t="shared" si="157"/>
        <v>1.0559537154651772</v>
      </c>
      <c r="AC269" s="32">
        <v>2695</v>
      </c>
      <c r="AD269" s="24">
        <f t="shared" si="146"/>
        <v>2205</v>
      </c>
      <c r="AE269" s="24">
        <f t="shared" si="147"/>
        <v>2328.4</v>
      </c>
      <c r="AF269" s="24">
        <f t="shared" si="148"/>
        <v>123.40000000000009</v>
      </c>
      <c r="AG269" s="24">
        <v>184.5</v>
      </c>
      <c r="AH269" s="24">
        <v>230.3</v>
      </c>
      <c r="AI269" s="24">
        <v>233.1</v>
      </c>
      <c r="AJ269" s="24">
        <v>253.7</v>
      </c>
      <c r="AK269" s="24">
        <v>233.3</v>
      </c>
      <c r="AL269" s="24">
        <v>313.89999999999998</v>
      </c>
      <c r="AM269" s="24">
        <v>308.60000000000002</v>
      </c>
      <c r="AN269" s="24">
        <v>172.8</v>
      </c>
      <c r="AO269" s="24"/>
      <c r="AP269" s="24">
        <f t="shared" si="149"/>
        <v>398.2</v>
      </c>
      <c r="AQ269" s="46"/>
      <c r="AR269" s="24">
        <f t="shared" si="150"/>
        <v>398.2</v>
      </c>
      <c r="AS269" s="24"/>
      <c r="AT269" s="24">
        <f t="shared" si="151"/>
        <v>398.2</v>
      </c>
      <c r="AU269" s="24">
        <v>224.5</v>
      </c>
      <c r="AV269" s="24">
        <f t="shared" si="158"/>
        <v>173.7</v>
      </c>
      <c r="AW269" s="41"/>
      <c r="AX269" s="41"/>
      <c r="AY269" s="41"/>
      <c r="BA269" s="1"/>
      <c r="BB269" s="1"/>
      <c r="BC269" s="1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9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9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  <c r="DY269" s="8"/>
      <c r="DZ269" s="8"/>
      <c r="EA269" s="8"/>
      <c r="EB269" s="8"/>
      <c r="EC269" s="8"/>
      <c r="ED269" s="8"/>
      <c r="EE269" s="9"/>
      <c r="EF269" s="8"/>
      <c r="EG269" s="8"/>
      <c r="EH269" s="8"/>
      <c r="EI269" s="8"/>
      <c r="EJ269" s="8"/>
      <c r="EK269" s="8"/>
      <c r="EL269" s="8"/>
      <c r="EM269" s="8"/>
      <c r="EN269" s="8"/>
      <c r="EO269" s="8"/>
      <c r="EP269" s="8"/>
      <c r="EQ269" s="8"/>
      <c r="ER269" s="8"/>
      <c r="ES269" s="8"/>
      <c r="ET269" s="8"/>
      <c r="EU269" s="8"/>
      <c r="EV269" s="8"/>
      <c r="EW269" s="8"/>
      <c r="EX269" s="8"/>
      <c r="EY269" s="8"/>
      <c r="EZ269" s="8"/>
      <c r="FA269" s="8"/>
      <c r="FB269" s="8"/>
      <c r="FC269" s="8"/>
      <c r="FD269" s="8"/>
      <c r="FE269" s="8"/>
      <c r="FF269" s="8"/>
      <c r="FG269" s="9"/>
      <c r="FH269" s="8"/>
      <c r="FI269" s="8"/>
      <c r="FJ269" s="8"/>
      <c r="FK269" s="8"/>
      <c r="FL269" s="8"/>
      <c r="FM269" s="8"/>
      <c r="FN269" s="8"/>
      <c r="FO269" s="8"/>
      <c r="FP269" s="8"/>
      <c r="FQ269" s="8"/>
      <c r="FR269" s="8"/>
      <c r="FS269" s="8"/>
      <c r="FT269" s="8"/>
      <c r="FU269" s="8"/>
      <c r="FV269" s="8"/>
      <c r="FW269" s="8"/>
      <c r="FX269" s="8"/>
      <c r="FY269" s="8"/>
      <c r="FZ269" s="8"/>
      <c r="GA269" s="8"/>
      <c r="GB269" s="8"/>
      <c r="GC269" s="8"/>
      <c r="GD269" s="8"/>
      <c r="GE269" s="8"/>
      <c r="GF269" s="8"/>
      <c r="GG269" s="8"/>
      <c r="GH269" s="8"/>
      <c r="GI269" s="9"/>
      <c r="GJ269" s="8"/>
      <c r="GK269" s="8"/>
    </row>
    <row r="270" spans="1:193" s="2" customFormat="1" ht="17.100000000000001" customHeight="1">
      <c r="A270" s="13" t="s">
        <v>252</v>
      </c>
      <c r="B270" s="24">
        <v>9538.2000000000007</v>
      </c>
      <c r="C270" s="24">
        <v>9454.8450400000002</v>
      </c>
      <c r="D270" s="4">
        <f t="shared" si="145"/>
        <v>0.99126093392883352</v>
      </c>
      <c r="E270" s="10">
        <v>15</v>
      </c>
      <c r="F270" s="5">
        <f t="shared" si="159"/>
        <v>1</v>
      </c>
      <c r="G270" s="5">
        <v>10</v>
      </c>
      <c r="H270" s="5"/>
      <c r="I270" s="5"/>
      <c r="J270" s="4">
        <f t="shared" si="160"/>
        <v>1.2211350121136479</v>
      </c>
      <c r="K270" s="5">
        <v>10</v>
      </c>
      <c r="L270" s="5"/>
      <c r="M270" s="5"/>
      <c r="N270" s="4">
        <f t="shared" si="161"/>
        <v>1.2554491017964071</v>
      </c>
      <c r="O270" s="5">
        <v>15</v>
      </c>
      <c r="P270" s="5"/>
      <c r="Q270" s="5"/>
      <c r="R270" s="4">
        <f t="shared" si="162"/>
        <v>1.0720939007092198</v>
      </c>
      <c r="S270" s="5">
        <v>10</v>
      </c>
      <c r="T270" s="5"/>
      <c r="U270" s="5"/>
      <c r="V270" s="4">
        <f t="shared" si="163"/>
        <v>1.0163102325581395</v>
      </c>
      <c r="W270" s="5">
        <v>10</v>
      </c>
      <c r="X270" s="5" t="s">
        <v>400</v>
      </c>
      <c r="Y270" s="5" t="s">
        <v>400</v>
      </c>
      <c r="Z270" s="5" t="s">
        <v>400</v>
      </c>
      <c r="AA270" s="5"/>
      <c r="AB270" s="31">
        <f t="shared" si="157"/>
        <v>1.0970863141384097</v>
      </c>
      <c r="AC270" s="32">
        <v>2212</v>
      </c>
      <c r="AD270" s="24">
        <f t="shared" si="146"/>
        <v>1809.8181818181818</v>
      </c>
      <c r="AE270" s="24">
        <f t="shared" si="147"/>
        <v>1985.5</v>
      </c>
      <c r="AF270" s="24">
        <f t="shared" si="148"/>
        <v>175.68181818181824</v>
      </c>
      <c r="AG270" s="24">
        <v>236.7</v>
      </c>
      <c r="AH270" s="24">
        <v>135.80000000000001</v>
      </c>
      <c r="AI270" s="24">
        <v>204.1</v>
      </c>
      <c r="AJ270" s="24">
        <v>225.4</v>
      </c>
      <c r="AK270" s="24">
        <v>225.5</v>
      </c>
      <c r="AL270" s="24">
        <v>296.5</v>
      </c>
      <c r="AM270" s="24">
        <v>228.4</v>
      </c>
      <c r="AN270" s="24">
        <v>219.3</v>
      </c>
      <c r="AO270" s="24"/>
      <c r="AP270" s="24">
        <f t="shared" si="149"/>
        <v>213.8</v>
      </c>
      <c r="AQ270" s="46"/>
      <c r="AR270" s="24">
        <f t="shared" si="150"/>
        <v>213.8</v>
      </c>
      <c r="AS270" s="24"/>
      <c r="AT270" s="24">
        <f t="shared" si="151"/>
        <v>213.8</v>
      </c>
      <c r="AU270" s="24">
        <v>145.69999999999999</v>
      </c>
      <c r="AV270" s="24">
        <f t="shared" si="158"/>
        <v>68.099999999999994</v>
      </c>
      <c r="AW270" s="41"/>
      <c r="AX270" s="41"/>
      <c r="AY270" s="41"/>
      <c r="AZ270" s="1"/>
      <c r="BA270" s="1"/>
      <c r="BB270" s="1"/>
      <c r="BC270" s="1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9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9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8"/>
      <c r="EA270" s="8"/>
      <c r="EB270" s="8"/>
      <c r="EC270" s="8"/>
      <c r="ED270" s="8"/>
      <c r="EE270" s="9"/>
      <c r="EF270" s="8"/>
      <c r="EG270" s="8"/>
      <c r="EH270" s="8"/>
      <c r="EI270" s="8"/>
      <c r="EJ270" s="8"/>
      <c r="EK270" s="8"/>
      <c r="EL270" s="8"/>
      <c r="EM270" s="8"/>
      <c r="EN270" s="8"/>
      <c r="EO270" s="8"/>
      <c r="EP270" s="8"/>
      <c r="EQ270" s="8"/>
      <c r="ER270" s="8"/>
      <c r="ES270" s="8"/>
      <c r="ET270" s="8"/>
      <c r="EU270" s="8"/>
      <c r="EV270" s="8"/>
      <c r="EW270" s="8"/>
      <c r="EX270" s="8"/>
      <c r="EY270" s="8"/>
      <c r="EZ270" s="8"/>
      <c r="FA270" s="8"/>
      <c r="FB270" s="8"/>
      <c r="FC270" s="8"/>
      <c r="FD270" s="8"/>
      <c r="FE270" s="8"/>
      <c r="FF270" s="8"/>
      <c r="FG270" s="9"/>
      <c r="FH270" s="8"/>
      <c r="FI270" s="8"/>
      <c r="FJ270" s="8"/>
      <c r="FK270" s="8"/>
      <c r="FL270" s="8"/>
      <c r="FM270" s="8"/>
      <c r="FN270" s="8"/>
      <c r="FO270" s="8"/>
      <c r="FP270" s="8"/>
      <c r="FQ270" s="8"/>
      <c r="FR270" s="8"/>
      <c r="FS270" s="8"/>
      <c r="FT270" s="8"/>
      <c r="FU270" s="8"/>
      <c r="FV270" s="8"/>
      <c r="FW270" s="8"/>
      <c r="FX270" s="8"/>
      <c r="FY270" s="8"/>
      <c r="FZ270" s="8"/>
      <c r="GA270" s="8"/>
      <c r="GB270" s="8"/>
      <c r="GC270" s="8"/>
      <c r="GD270" s="8"/>
      <c r="GE270" s="8"/>
      <c r="GF270" s="8"/>
      <c r="GG270" s="8"/>
      <c r="GH270" s="8"/>
      <c r="GI270" s="9"/>
      <c r="GJ270" s="8"/>
      <c r="GK270" s="8"/>
    </row>
    <row r="271" spans="1:193" s="2" customFormat="1" ht="17.100000000000001" customHeight="1">
      <c r="A271" s="13" t="s">
        <v>253</v>
      </c>
      <c r="B271" s="24">
        <v>6827.1</v>
      </c>
      <c r="C271" s="24">
        <v>4473.6012300000002</v>
      </c>
      <c r="D271" s="4">
        <f t="shared" si="145"/>
        <v>0.6552710858197478</v>
      </c>
      <c r="E271" s="10">
        <v>15</v>
      </c>
      <c r="F271" s="5">
        <f t="shared" si="159"/>
        <v>1</v>
      </c>
      <c r="G271" s="5">
        <v>10</v>
      </c>
      <c r="H271" s="5"/>
      <c r="I271" s="5"/>
      <c r="J271" s="4">
        <f t="shared" si="160"/>
        <v>1.2211350121136479</v>
      </c>
      <c r="K271" s="5">
        <v>10</v>
      </c>
      <c r="L271" s="5"/>
      <c r="M271" s="5"/>
      <c r="N271" s="4">
        <f t="shared" si="161"/>
        <v>1.2554491017964071</v>
      </c>
      <c r="O271" s="5">
        <v>15</v>
      </c>
      <c r="P271" s="5"/>
      <c r="Q271" s="5"/>
      <c r="R271" s="4">
        <f t="shared" si="162"/>
        <v>1.0720939007092198</v>
      </c>
      <c r="S271" s="5">
        <v>10</v>
      </c>
      <c r="T271" s="5"/>
      <c r="U271" s="5"/>
      <c r="V271" s="4">
        <f t="shared" si="163"/>
        <v>1.0163102325581395</v>
      </c>
      <c r="W271" s="5">
        <v>10</v>
      </c>
      <c r="X271" s="5" t="s">
        <v>400</v>
      </c>
      <c r="Y271" s="5" t="s">
        <v>400</v>
      </c>
      <c r="Z271" s="5" t="s">
        <v>400</v>
      </c>
      <c r="AA271" s="5"/>
      <c r="AB271" s="31">
        <f t="shared" si="157"/>
        <v>1.0250884895436054</v>
      </c>
      <c r="AC271" s="32">
        <v>602</v>
      </c>
      <c r="AD271" s="24">
        <f t="shared" si="146"/>
        <v>492.54545454545456</v>
      </c>
      <c r="AE271" s="24">
        <f t="shared" si="147"/>
        <v>504.9</v>
      </c>
      <c r="AF271" s="24">
        <f t="shared" si="148"/>
        <v>12.354545454545416</v>
      </c>
      <c r="AG271" s="24">
        <v>62.6</v>
      </c>
      <c r="AH271" s="24">
        <v>46.9</v>
      </c>
      <c r="AI271" s="24">
        <v>19.5</v>
      </c>
      <c r="AJ271" s="24">
        <v>47.3</v>
      </c>
      <c r="AK271" s="24">
        <v>31.8</v>
      </c>
      <c r="AL271" s="24">
        <v>70.5</v>
      </c>
      <c r="AM271" s="24">
        <v>116.4</v>
      </c>
      <c r="AN271" s="24">
        <v>43.2</v>
      </c>
      <c r="AO271" s="24"/>
      <c r="AP271" s="24">
        <f t="shared" si="149"/>
        <v>66.7</v>
      </c>
      <c r="AQ271" s="46"/>
      <c r="AR271" s="24">
        <f t="shared" si="150"/>
        <v>66.7</v>
      </c>
      <c r="AS271" s="24"/>
      <c r="AT271" s="24">
        <f t="shared" si="151"/>
        <v>66.7</v>
      </c>
      <c r="AU271" s="24">
        <v>12.7</v>
      </c>
      <c r="AV271" s="24">
        <f t="shared" si="158"/>
        <v>54</v>
      </c>
      <c r="AW271" s="41"/>
      <c r="AX271" s="41"/>
      <c r="AY271" s="41"/>
      <c r="AZ271" s="1"/>
      <c r="BA271" s="1"/>
      <c r="BB271" s="1"/>
      <c r="BC271" s="1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9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8"/>
      <c r="CY271" s="8"/>
      <c r="CZ271" s="8"/>
      <c r="DA271" s="8"/>
      <c r="DB271" s="8"/>
      <c r="DC271" s="9"/>
      <c r="DD271" s="8"/>
      <c r="DE271" s="8"/>
      <c r="DF271" s="8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  <c r="DT271" s="8"/>
      <c r="DU271" s="8"/>
      <c r="DV271" s="8"/>
      <c r="DW271" s="8"/>
      <c r="DX271" s="8"/>
      <c r="DY271" s="8"/>
      <c r="DZ271" s="8"/>
      <c r="EA271" s="8"/>
      <c r="EB271" s="8"/>
      <c r="EC271" s="8"/>
      <c r="ED271" s="8"/>
      <c r="EE271" s="9"/>
      <c r="EF271" s="8"/>
      <c r="EG271" s="8"/>
      <c r="EH271" s="8"/>
      <c r="EI271" s="8"/>
      <c r="EJ271" s="8"/>
      <c r="EK271" s="8"/>
      <c r="EL271" s="8"/>
      <c r="EM271" s="8"/>
      <c r="EN271" s="8"/>
      <c r="EO271" s="8"/>
      <c r="EP271" s="8"/>
      <c r="EQ271" s="8"/>
      <c r="ER271" s="8"/>
      <c r="ES271" s="8"/>
      <c r="ET271" s="8"/>
      <c r="EU271" s="8"/>
      <c r="EV271" s="8"/>
      <c r="EW271" s="8"/>
      <c r="EX271" s="8"/>
      <c r="EY271" s="8"/>
      <c r="EZ271" s="8"/>
      <c r="FA271" s="8"/>
      <c r="FB271" s="8"/>
      <c r="FC271" s="8"/>
      <c r="FD271" s="8"/>
      <c r="FE271" s="8"/>
      <c r="FF271" s="8"/>
      <c r="FG271" s="9"/>
      <c r="FH271" s="8"/>
      <c r="FI271" s="8"/>
      <c r="FJ271" s="8"/>
      <c r="FK271" s="8"/>
      <c r="FL271" s="8"/>
      <c r="FM271" s="8"/>
      <c r="FN271" s="8"/>
      <c r="FO271" s="8"/>
      <c r="FP271" s="8"/>
      <c r="FQ271" s="8"/>
      <c r="FR271" s="8"/>
      <c r="FS271" s="8"/>
      <c r="FT271" s="8"/>
      <c r="FU271" s="8"/>
      <c r="FV271" s="8"/>
      <c r="FW271" s="8"/>
      <c r="FX271" s="8"/>
      <c r="FY271" s="8"/>
      <c r="FZ271" s="8"/>
      <c r="GA271" s="8"/>
      <c r="GB271" s="8"/>
      <c r="GC271" s="8"/>
      <c r="GD271" s="8"/>
      <c r="GE271" s="8"/>
      <c r="GF271" s="8"/>
      <c r="GG271" s="8"/>
      <c r="GH271" s="8"/>
      <c r="GI271" s="9"/>
      <c r="GJ271" s="8"/>
      <c r="GK271" s="8"/>
    </row>
    <row r="272" spans="1:193" s="2" customFormat="1" ht="17.100000000000001" customHeight="1">
      <c r="A272" s="17" t="s">
        <v>254</v>
      </c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24"/>
      <c r="AV272" s="24"/>
      <c r="AW272" s="41"/>
      <c r="AX272" s="41"/>
      <c r="AY272" s="41"/>
      <c r="AZ272" s="1"/>
      <c r="BA272" s="1"/>
      <c r="BB272" s="1"/>
      <c r="BC272" s="1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9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  <c r="CX272" s="8"/>
      <c r="CY272" s="8"/>
      <c r="CZ272" s="8"/>
      <c r="DA272" s="8"/>
      <c r="DB272" s="8"/>
      <c r="DC272" s="9"/>
      <c r="DD272" s="8"/>
      <c r="DE272" s="8"/>
      <c r="DF272" s="8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  <c r="DT272" s="8"/>
      <c r="DU272" s="8"/>
      <c r="DV272" s="8"/>
      <c r="DW272" s="8"/>
      <c r="DX272" s="8"/>
      <c r="DY272" s="8"/>
      <c r="DZ272" s="8"/>
      <c r="EA272" s="8"/>
      <c r="EB272" s="8"/>
      <c r="EC272" s="8"/>
      <c r="ED272" s="8"/>
      <c r="EE272" s="9"/>
      <c r="EF272" s="8"/>
      <c r="EG272" s="8"/>
      <c r="EH272" s="8"/>
      <c r="EI272" s="8"/>
      <c r="EJ272" s="8"/>
      <c r="EK272" s="8"/>
      <c r="EL272" s="8"/>
      <c r="EM272" s="8"/>
      <c r="EN272" s="8"/>
      <c r="EO272" s="8"/>
      <c r="EP272" s="8"/>
      <c r="EQ272" s="8"/>
      <c r="ER272" s="8"/>
      <c r="ES272" s="8"/>
      <c r="ET272" s="8"/>
      <c r="EU272" s="8"/>
      <c r="EV272" s="8"/>
      <c r="EW272" s="8"/>
      <c r="EX272" s="8"/>
      <c r="EY272" s="8"/>
      <c r="EZ272" s="8"/>
      <c r="FA272" s="8"/>
      <c r="FB272" s="8"/>
      <c r="FC272" s="8"/>
      <c r="FD272" s="8"/>
      <c r="FE272" s="8"/>
      <c r="FF272" s="8"/>
      <c r="FG272" s="9"/>
      <c r="FH272" s="8"/>
      <c r="FI272" s="8"/>
      <c r="FJ272" s="8"/>
      <c r="FK272" s="8"/>
      <c r="FL272" s="8"/>
      <c r="FM272" s="8"/>
      <c r="FN272" s="8"/>
      <c r="FO272" s="8"/>
      <c r="FP272" s="8"/>
      <c r="FQ272" s="8"/>
      <c r="FR272" s="8"/>
      <c r="FS272" s="8"/>
      <c r="FT272" s="8"/>
      <c r="FU272" s="8"/>
      <c r="FV272" s="8"/>
      <c r="FW272" s="8"/>
      <c r="FX272" s="8"/>
      <c r="FY272" s="8"/>
      <c r="FZ272" s="8"/>
      <c r="GA272" s="8"/>
      <c r="GB272" s="8"/>
      <c r="GC272" s="8"/>
      <c r="GD272" s="8"/>
      <c r="GE272" s="8"/>
      <c r="GF272" s="8"/>
      <c r="GG272" s="8"/>
      <c r="GH272" s="8"/>
      <c r="GI272" s="9"/>
      <c r="GJ272" s="8"/>
      <c r="GK272" s="8"/>
    </row>
    <row r="273" spans="1:193" s="2" customFormat="1" ht="17.100000000000001" customHeight="1">
      <c r="A273" s="13" t="s">
        <v>255</v>
      </c>
      <c r="B273" s="24">
        <v>2550.1999999999998</v>
      </c>
      <c r="C273" s="24">
        <v>997.91245000000004</v>
      </c>
      <c r="D273" s="4">
        <f t="shared" si="145"/>
        <v>0.39130752490000786</v>
      </c>
      <c r="E273" s="10">
        <v>15</v>
      </c>
      <c r="F273" s="5">
        <f>F$48</f>
        <v>1</v>
      </c>
      <c r="G273" s="5">
        <v>10</v>
      </c>
      <c r="H273" s="5"/>
      <c r="I273" s="5"/>
      <c r="J273" s="4">
        <f>J$48</f>
        <v>1.205033672670321</v>
      </c>
      <c r="K273" s="5">
        <v>10</v>
      </c>
      <c r="L273" s="5"/>
      <c r="M273" s="5"/>
      <c r="N273" s="4">
        <f>N$48</f>
        <v>1.2758206356116673</v>
      </c>
      <c r="O273" s="5">
        <v>15</v>
      </c>
      <c r="P273" s="5"/>
      <c r="Q273" s="5"/>
      <c r="R273" s="4">
        <f>R$48</f>
        <v>1.1883191104215152</v>
      </c>
      <c r="S273" s="5">
        <v>10</v>
      </c>
      <c r="T273" s="5"/>
      <c r="U273" s="5"/>
      <c r="V273" s="4">
        <f>V$48</f>
        <v>1.1683095999999999</v>
      </c>
      <c r="W273" s="5">
        <v>10</v>
      </c>
      <c r="X273" s="5" t="s">
        <v>400</v>
      </c>
      <c r="Y273" s="5" t="s">
        <v>400</v>
      </c>
      <c r="Z273" s="5" t="s">
        <v>400</v>
      </c>
      <c r="AA273" s="5"/>
      <c r="AB273" s="31">
        <f t="shared" si="157"/>
        <v>1.0089078034084784</v>
      </c>
      <c r="AC273" s="32">
        <v>361</v>
      </c>
      <c r="AD273" s="24">
        <f t="shared" si="146"/>
        <v>295.36363636363637</v>
      </c>
      <c r="AE273" s="24">
        <f t="shared" si="147"/>
        <v>298</v>
      </c>
      <c r="AF273" s="24">
        <f t="shared" si="148"/>
        <v>2.636363636363626</v>
      </c>
      <c r="AG273" s="24">
        <v>40.5</v>
      </c>
      <c r="AH273" s="24">
        <v>14</v>
      </c>
      <c r="AI273" s="24">
        <v>13.9</v>
      </c>
      <c r="AJ273" s="24">
        <v>34.200000000000003</v>
      </c>
      <c r="AK273" s="24">
        <v>27.1</v>
      </c>
      <c r="AL273" s="24">
        <v>25.4</v>
      </c>
      <c r="AM273" s="24">
        <v>82.7</v>
      </c>
      <c r="AN273" s="24">
        <v>31.2</v>
      </c>
      <c r="AO273" s="24">
        <v>0.1</v>
      </c>
      <c r="AP273" s="24">
        <f t="shared" si="149"/>
        <v>28.9</v>
      </c>
      <c r="AQ273" s="46"/>
      <c r="AR273" s="24">
        <f t="shared" si="150"/>
        <v>28.9</v>
      </c>
      <c r="AS273" s="24"/>
      <c r="AT273" s="24">
        <f t="shared" si="151"/>
        <v>28.9</v>
      </c>
      <c r="AU273" s="24">
        <v>0</v>
      </c>
      <c r="AV273" s="24">
        <f t="shared" si="158"/>
        <v>28.9</v>
      </c>
      <c r="AW273" s="41"/>
      <c r="AX273" s="41"/>
      <c r="AY273" s="41"/>
      <c r="BA273" s="1"/>
      <c r="BB273" s="1"/>
      <c r="BC273" s="1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9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  <c r="CW273" s="8"/>
      <c r="CX273" s="8"/>
      <c r="CY273" s="8"/>
      <c r="CZ273" s="8"/>
      <c r="DA273" s="8"/>
      <c r="DB273" s="8"/>
      <c r="DC273" s="9"/>
      <c r="DD273" s="8"/>
      <c r="DE273" s="8"/>
      <c r="DF273" s="8"/>
      <c r="DG273" s="8"/>
      <c r="DH273" s="8"/>
      <c r="DI273" s="8"/>
      <c r="DJ273" s="8"/>
      <c r="DK273" s="8"/>
      <c r="DL273" s="8"/>
      <c r="DM273" s="8"/>
      <c r="DN273" s="8"/>
      <c r="DO273" s="8"/>
      <c r="DP273" s="8"/>
      <c r="DQ273" s="8"/>
      <c r="DR273" s="8"/>
      <c r="DS273" s="8"/>
      <c r="DT273" s="8"/>
      <c r="DU273" s="8"/>
      <c r="DV273" s="8"/>
      <c r="DW273" s="8"/>
      <c r="DX273" s="8"/>
      <c r="DY273" s="8"/>
      <c r="DZ273" s="8"/>
      <c r="EA273" s="8"/>
      <c r="EB273" s="8"/>
      <c r="EC273" s="8"/>
      <c r="ED273" s="8"/>
      <c r="EE273" s="9"/>
      <c r="EF273" s="8"/>
      <c r="EG273" s="8"/>
      <c r="EH273" s="8"/>
      <c r="EI273" s="8"/>
      <c r="EJ273" s="8"/>
      <c r="EK273" s="8"/>
      <c r="EL273" s="8"/>
      <c r="EM273" s="8"/>
      <c r="EN273" s="8"/>
      <c r="EO273" s="8"/>
      <c r="EP273" s="8"/>
      <c r="EQ273" s="8"/>
      <c r="ER273" s="8"/>
      <c r="ES273" s="8"/>
      <c r="ET273" s="8"/>
      <c r="EU273" s="8"/>
      <c r="EV273" s="8"/>
      <c r="EW273" s="8"/>
      <c r="EX273" s="8"/>
      <c r="EY273" s="8"/>
      <c r="EZ273" s="8"/>
      <c r="FA273" s="8"/>
      <c r="FB273" s="8"/>
      <c r="FC273" s="8"/>
      <c r="FD273" s="8"/>
      <c r="FE273" s="8"/>
      <c r="FF273" s="8"/>
      <c r="FG273" s="9"/>
      <c r="FH273" s="8"/>
      <c r="FI273" s="8"/>
      <c r="FJ273" s="8"/>
      <c r="FK273" s="8"/>
      <c r="FL273" s="8"/>
      <c r="FM273" s="8"/>
      <c r="FN273" s="8"/>
      <c r="FO273" s="8"/>
      <c r="FP273" s="8"/>
      <c r="FQ273" s="8"/>
      <c r="FR273" s="8"/>
      <c r="FS273" s="8"/>
      <c r="FT273" s="8"/>
      <c r="FU273" s="8"/>
      <c r="FV273" s="8"/>
      <c r="FW273" s="8"/>
      <c r="FX273" s="8"/>
      <c r="FY273" s="8"/>
      <c r="FZ273" s="8"/>
      <c r="GA273" s="8"/>
      <c r="GB273" s="8"/>
      <c r="GC273" s="8"/>
      <c r="GD273" s="8"/>
      <c r="GE273" s="8"/>
      <c r="GF273" s="8"/>
      <c r="GG273" s="8"/>
      <c r="GH273" s="8"/>
      <c r="GI273" s="9"/>
      <c r="GJ273" s="8"/>
      <c r="GK273" s="8"/>
    </row>
    <row r="274" spans="1:193" s="2" customFormat="1" ht="17.100000000000001" customHeight="1">
      <c r="A274" s="13" t="s">
        <v>256</v>
      </c>
      <c r="B274" s="24">
        <v>1606.7</v>
      </c>
      <c r="C274" s="24">
        <v>1463.49577</v>
      </c>
      <c r="D274" s="4">
        <f t="shared" si="145"/>
        <v>0.91087058567249635</v>
      </c>
      <c r="E274" s="10">
        <v>15</v>
      </c>
      <c r="F274" s="5">
        <f t="shared" ref="F274:F289" si="164">F$48</f>
        <v>1</v>
      </c>
      <c r="G274" s="5">
        <v>10</v>
      </c>
      <c r="H274" s="5"/>
      <c r="I274" s="5"/>
      <c r="J274" s="4">
        <f t="shared" ref="J274:J289" si="165">J$48</f>
        <v>1.205033672670321</v>
      </c>
      <c r="K274" s="5">
        <v>10</v>
      </c>
      <c r="L274" s="5"/>
      <c r="M274" s="5"/>
      <c r="N274" s="4">
        <f t="shared" ref="N274:N289" si="166">N$48</f>
        <v>1.2758206356116673</v>
      </c>
      <c r="O274" s="5">
        <v>15</v>
      </c>
      <c r="P274" s="5"/>
      <c r="Q274" s="5"/>
      <c r="R274" s="4">
        <f t="shared" ref="R274:R289" si="167">R$48</f>
        <v>1.1883191104215152</v>
      </c>
      <c r="S274" s="5">
        <v>10</v>
      </c>
      <c r="T274" s="5"/>
      <c r="U274" s="5"/>
      <c r="V274" s="4">
        <f t="shared" ref="V274:V289" si="168">V$48</f>
        <v>1.1683095999999999</v>
      </c>
      <c r="W274" s="5">
        <v>10</v>
      </c>
      <c r="X274" s="5" t="s">
        <v>400</v>
      </c>
      <c r="Y274" s="5" t="s">
        <v>400</v>
      </c>
      <c r="Z274" s="5" t="s">
        <v>400</v>
      </c>
      <c r="AA274" s="5"/>
      <c r="AB274" s="31">
        <f t="shared" si="157"/>
        <v>1.1202427450025831</v>
      </c>
      <c r="AC274" s="32">
        <v>702</v>
      </c>
      <c r="AD274" s="24">
        <f t="shared" si="146"/>
        <v>574.36363636363637</v>
      </c>
      <c r="AE274" s="24">
        <f t="shared" si="147"/>
        <v>643.4</v>
      </c>
      <c r="AF274" s="24">
        <f t="shared" si="148"/>
        <v>69.036363636363603</v>
      </c>
      <c r="AG274" s="24">
        <v>71.3</v>
      </c>
      <c r="AH274" s="24">
        <v>76.8</v>
      </c>
      <c r="AI274" s="24">
        <v>34.200000000000003</v>
      </c>
      <c r="AJ274" s="24">
        <v>71.599999999999994</v>
      </c>
      <c r="AK274" s="24">
        <v>64</v>
      </c>
      <c r="AL274" s="24">
        <v>83.4</v>
      </c>
      <c r="AM274" s="24">
        <v>89.8</v>
      </c>
      <c r="AN274" s="24">
        <v>52.7</v>
      </c>
      <c r="AO274" s="24"/>
      <c r="AP274" s="24">
        <f t="shared" si="149"/>
        <v>99.6</v>
      </c>
      <c r="AQ274" s="46"/>
      <c r="AR274" s="24">
        <f t="shared" si="150"/>
        <v>99.6</v>
      </c>
      <c r="AS274" s="24"/>
      <c r="AT274" s="24">
        <f t="shared" si="151"/>
        <v>99.6</v>
      </c>
      <c r="AU274" s="24">
        <v>42.3</v>
      </c>
      <c r="AV274" s="24">
        <f t="shared" si="158"/>
        <v>57.3</v>
      </c>
      <c r="AW274" s="41"/>
      <c r="AX274" s="41"/>
      <c r="AY274" s="41"/>
      <c r="AZ274" s="1"/>
      <c r="BA274" s="1"/>
      <c r="BB274" s="1"/>
      <c r="BC274" s="1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9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  <c r="CX274" s="8"/>
      <c r="CY274" s="8"/>
      <c r="CZ274" s="8"/>
      <c r="DA274" s="8"/>
      <c r="DB274" s="8"/>
      <c r="DC274" s="9"/>
      <c r="DD274" s="8"/>
      <c r="DE274" s="8"/>
      <c r="DF274" s="8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8"/>
      <c r="DY274" s="8"/>
      <c r="DZ274" s="8"/>
      <c r="EA274" s="8"/>
      <c r="EB274" s="8"/>
      <c r="EC274" s="8"/>
      <c r="ED274" s="8"/>
      <c r="EE274" s="9"/>
      <c r="EF274" s="8"/>
      <c r="EG274" s="8"/>
      <c r="EH274" s="8"/>
      <c r="EI274" s="8"/>
      <c r="EJ274" s="8"/>
      <c r="EK274" s="8"/>
      <c r="EL274" s="8"/>
      <c r="EM274" s="8"/>
      <c r="EN274" s="8"/>
      <c r="EO274" s="8"/>
      <c r="EP274" s="8"/>
      <c r="EQ274" s="8"/>
      <c r="ER274" s="8"/>
      <c r="ES274" s="8"/>
      <c r="ET274" s="8"/>
      <c r="EU274" s="8"/>
      <c r="EV274" s="8"/>
      <c r="EW274" s="8"/>
      <c r="EX274" s="8"/>
      <c r="EY274" s="8"/>
      <c r="EZ274" s="8"/>
      <c r="FA274" s="8"/>
      <c r="FB274" s="8"/>
      <c r="FC274" s="8"/>
      <c r="FD274" s="8"/>
      <c r="FE274" s="8"/>
      <c r="FF274" s="8"/>
      <c r="FG274" s="9"/>
      <c r="FH274" s="8"/>
      <c r="FI274" s="8"/>
      <c r="FJ274" s="8"/>
      <c r="FK274" s="8"/>
      <c r="FL274" s="8"/>
      <c r="FM274" s="8"/>
      <c r="FN274" s="8"/>
      <c r="FO274" s="8"/>
      <c r="FP274" s="8"/>
      <c r="FQ274" s="8"/>
      <c r="FR274" s="8"/>
      <c r="FS274" s="8"/>
      <c r="FT274" s="8"/>
      <c r="FU274" s="8"/>
      <c r="FV274" s="8"/>
      <c r="FW274" s="8"/>
      <c r="FX274" s="8"/>
      <c r="FY274" s="8"/>
      <c r="FZ274" s="8"/>
      <c r="GA274" s="8"/>
      <c r="GB274" s="8"/>
      <c r="GC274" s="8"/>
      <c r="GD274" s="8"/>
      <c r="GE274" s="8"/>
      <c r="GF274" s="8"/>
      <c r="GG274" s="8"/>
      <c r="GH274" s="8"/>
      <c r="GI274" s="9"/>
      <c r="GJ274" s="8"/>
      <c r="GK274" s="8"/>
    </row>
    <row r="275" spans="1:193" s="2" customFormat="1" ht="17.100000000000001" customHeight="1">
      <c r="A275" s="13" t="s">
        <v>257</v>
      </c>
      <c r="B275" s="24">
        <v>2087.3000000000002</v>
      </c>
      <c r="C275" s="24">
        <v>1404.7390399999999</v>
      </c>
      <c r="D275" s="4">
        <f t="shared" si="145"/>
        <v>0.67299335984285913</v>
      </c>
      <c r="E275" s="10">
        <v>15</v>
      </c>
      <c r="F275" s="5">
        <f t="shared" si="164"/>
        <v>1</v>
      </c>
      <c r="G275" s="5">
        <v>10</v>
      </c>
      <c r="H275" s="5"/>
      <c r="I275" s="5"/>
      <c r="J275" s="4">
        <f t="shared" si="165"/>
        <v>1.205033672670321</v>
      </c>
      <c r="K275" s="5">
        <v>10</v>
      </c>
      <c r="L275" s="5"/>
      <c r="M275" s="5"/>
      <c r="N275" s="4">
        <f t="shared" si="166"/>
        <v>1.2758206356116673</v>
      </c>
      <c r="O275" s="5">
        <v>15</v>
      </c>
      <c r="P275" s="5"/>
      <c r="Q275" s="5"/>
      <c r="R275" s="4">
        <f t="shared" si="167"/>
        <v>1.1883191104215152</v>
      </c>
      <c r="S275" s="5">
        <v>10</v>
      </c>
      <c r="T275" s="5"/>
      <c r="U275" s="5"/>
      <c r="V275" s="4">
        <f t="shared" si="168"/>
        <v>1.1683095999999999</v>
      </c>
      <c r="W275" s="5">
        <v>10</v>
      </c>
      <c r="X275" s="5" t="s">
        <v>400</v>
      </c>
      <c r="Y275" s="5" t="s">
        <v>400</v>
      </c>
      <c r="Z275" s="5" t="s">
        <v>400</v>
      </c>
      <c r="AA275" s="5"/>
      <c r="AB275" s="31">
        <f t="shared" si="157"/>
        <v>1.0692690537533751</v>
      </c>
      <c r="AC275" s="32">
        <v>661</v>
      </c>
      <c r="AD275" s="24">
        <f t="shared" si="146"/>
        <v>540.81818181818187</v>
      </c>
      <c r="AE275" s="24">
        <f t="shared" si="147"/>
        <v>578.29999999999995</v>
      </c>
      <c r="AF275" s="24">
        <f t="shared" si="148"/>
        <v>37.481818181818085</v>
      </c>
      <c r="AG275" s="24">
        <v>25.3</v>
      </c>
      <c r="AH275" s="24">
        <v>0</v>
      </c>
      <c r="AI275" s="24">
        <v>59.2</v>
      </c>
      <c r="AJ275" s="24">
        <v>65</v>
      </c>
      <c r="AK275" s="24">
        <v>38.200000000000003</v>
      </c>
      <c r="AL275" s="24">
        <v>82.1</v>
      </c>
      <c r="AM275" s="24">
        <v>151.69999999999999</v>
      </c>
      <c r="AN275" s="24">
        <v>32.1</v>
      </c>
      <c r="AO275" s="24">
        <v>20</v>
      </c>
      <c r="AP275" s="24">
        <f t="shared" si="149"/>
        <v>104.7</v>
      </c>
      <c r="AQ275" s="46"/>
      <c r="AR275" s="24">
        <f t="shared" si="150"/>
        <v>104.7</v>
      </c>
      <c r="AS275" s="24"/>
      <c r="AT275" s="24">
        <f t="shared" si="151"/>
        <v>104.7</v>
      </c>
      <c r="AU275" s="24">
        <v>23.1</v>
      </c>
      <c r="AV275" s="24">
        <f t="shared" si="158"/>
        <v>81.599999999999994</v>
      </c>
      <c r="AW275" s="41"/>
      <c r="AX275" s="41"/>
      <c r="AY275" s="41"/>
      <c r="AZ275" s="1"/>
      <c r="BA275" s="1"/>
      <c r="BB275" s="1"/>
      <c r="BC275" s="1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9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8"/>
      <c r="CX275" s="8"/>
      <c r="CY275" s="8"/>
      <c r="CZ275" s="8"/>
      <c r="DA275" s="8"/>
      <c r="DB275" s="8"/>
      <c r="DC275" s="9"/>
      <c r="DD275" s="8"/>
      <c r="DE275" s="8"/>
      <c r="DF275" s="8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  <c r="DT275" s="8"/>
      <c r="DU275" s="8"/>
      <c r="DV275" s="8"/>
      <c r="DW275" s="8"/>
      <c r="DX275" s="8"/>
      <c r="DY275" s="8"/>
      <c r="DZ275" s="8"/>
      <c r="EA275" s="8"/>
      <c r="EB275" s="8"/>
      <c r="EC275" s="8"/>
      <c r="ED275" s="8"/>
      <c r="EE275" s="9"/>
      <c r="EF275" s="8"/>
      <c r="EG275" s="8"/>
      <c r="EH275" s="8"/>
      <c r="EI275" s="8"/>
      <c r="EJ275" s="8"/>
      <c r="EK275" s="8"/>
      <c r="EL275" s="8"/>
      <c r="EM275" s="8"/>
      <c r="EN275" s="8"/>
      <c r="EO275" s="8"/>
      <c r="EP275" s="8"/>
      <c r="EQ275" s="8"/>
      <c r="ER275" s="8"/>
      <c r="ES275" s="8"/>
      <c r="ET275" s="8"/>
      <c r="EU275" s="8"/>
      <c r="EV275" s="8"/>
      <c r="EW275" s="8"/>
      <c r="EX275" s="8"/>
      <c r="EY275" s="8"/>
      <c r="EZ275" s="8"/>
      <c r="FA275" s="8"/>
      <c r="FB275" s="8"/>
      <c r="FC275" s="8"/>
      <c r="FD275" s="8"/>
      <c r="FE275" s="8"/>
      <c r="FF275" s="8"/>
      <c r="FG275" s="9"/>
      <c r="FH275" s="8"/>
      <c r="FI275" s="8"/>
      <c r="FJ275" s="8"/>
      <c r="FK275" s="8"/>
      <c r="FL275" s="8"/>
      <c r="FM275" s="8"/>
      <c r="FN275" s="8"/>
      <c r="FO275" s="8"/>
      <c r="FP275" s="8"/>
      <c r="FQ275" s="8"/>
      <c r="FR275" s="8"/>
      <c r="FS275" s="8"/>
      <c r="FT275" s="8"/>
      <c r="FU275" s="8"/>
      <c r="FV275" s="8"/>
      <c r="FW275" s="8"/>
      <c r="FX275" s="8"/>
      <c r="FY275" s="8"/>
      <c r="FZ275" s="8"/>
      <c r="GA275" s="8"/>
      <c r="GB275" s="8"/>
      <c r="GC275" s="8"/>
      <c r="GD275" s="8"/>
      <c r="GE275" s="8"/>
      <c r="GF275" s="8"/>
      <c r="GG275" s="8"/>
      <c r="GH275" s="8"/>
      <c r="GI275" s="9"/>
      <c r="GJ275" s="8"/>
      <c r="GK275" s="8"/>
    </row>
    <row r="276" spans="1:193" s="2" customFormat="1" ht="17.100000000000001" customHeight="1">
      <c r="A276" s="13" t="s">
        <v>258</v>
      </c>
      <c r="B276" s="24">
        <v>1266.4000000000001</v>
      </c>
      <c r="C276" s="24">
        <v>775.88379999999995</v>
      </c>
      <c r="D276" s="4">
        <f t="shared" si="145"/>
        <v>0.61266882501579267</v>
      </c>
      <c r="E276" s="10">
        <v>15</v>
      </c>
      <c r="F276" s="5">
        <f t="shared" si="164"/>
        <v>1</v>
      </c>
      <c r="G276" s="5">
        <v>10</v>
      </c>
      <c r="H276" s="5"/>
      <c r="I276" s="5"/>
      <c r="J276" s="4">
        <f t="shared" si="165"/>
        <v>1.205033672670321</v>
      </c>
      <c r="K276" s="5">
        <v>10</v>
      </c>
      <c r="L276" s="5"/>
      <c r="M276" s="5"/>
      <c r="N276" s="4">
        <f t="shared" si="166"/>
        <v>1.2758206356116673</v>
      </c>
      <c r="O276" s="5">
        <v>15</v>
      </c>
      <c r="P276" s="5"/>
      <c r="Q276" s="5"/>
      <c r="R276" s="4">
        <f t="shared" si="167"/>
        <v>1.1883191104215152</v>
      </c>
      <c r="S276" s="5">
        <v>10</v>
      </c>
      <c r="T276" s="5"/>
      <c r="U276" s="5"/>
      <c r="V276" s="4">
        <f t="shared" si="168"/>
        <v>1.1683095999999999</v>
      </c>
      <c r="W276" s="5">
        <v>10</v>
      </c>
      <c r="X276" s="5" t="s">
        <v>400</v>
      </c>
      <c r="Y276" s="5" t="s">
        <v>400</v>
      </c>
      <c r="Z276" s="5" t="s">
        <v>400</v>
      </c>
      <c r="AA276" s="5"/>
      <c r="AB276" s="31">
        <f t="shared" si="157"/>
        <v>1.0563423677190036</v>
      </c>
      <c r="AC276" s="32">
        <v>1162</v>
      </c>
      <c r="AD276" s="24">
        <f t="shared" si="146"/>
        <v>950.72727272727275</v>
      </c>
      <c r="AE276" s="24">
        <f t="shared" si="147"/>
        <v>1004.3</v>
      </c>
      <c r="AF276" s="24">
        <f t="shared" si="148"/>
        <v>53.572727272727207</v>
      </c>
      <c r="AG276" s="24">
        <v>74.2</v>
      </c>
      <c r="AH276" s="24">
        <v>45.2</v>
      </c>
      <c r="AI276" s="24">
        <v>171</v>
      </c>
      <c r="AJ276" s="24">
        <v>57.4</v>
      </c>
      <c r="AK276" s="24">
        <v>73.2</v>
      </c>
      <c r="AL276" s="24">
        <v>130.30000000000001</v>
      </c>
      <c r="AM276" s="24">
        <v>199.5</v>
      </c>
      <c r="AN276" s="24">
        <v>73.3</v>
      </c>
      <c r="AO276" s="24"/>
      <c r="AP276" s="24">
        <f t="shared" si="149"/>
        <v>180.2</v>
      </c>
      <c r="AQ276" s="46"/>
      <c r="AR276" s="24">
        <f t="shared" si="150"/>
        <v>180.2</v>
      </c>
      <c r="AS276" s="24"/>
      <c r="AT276" s="24">
        <f t="shared" si="151"/>
        <v>180.2</v>
      </c>
      <c r="AU276" s="24">
        <v>24.5</v>
      </c>
      <c r="AV276" s="24">
        <f t="shared" si="158"/>
        <v>155.69999999999999</v>
      </c>
      <c r="AW276" s="41"/>
      <c r="AX276" s="41"/>
      <c r="AY276" s="41"/>
      <c r="AZ276" s="1"/>
      <c r="BA276" s="1"/>
      <c r="BB276" s="1"/>
      <c r="BC276" s="1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9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  <c r="CW276" s="8"/>
      <c r="CX276" s="8"/>
      <c r="CY276" s="8"/>
      <c r="CZ276" s="8"/>
      <c r="DA276" s="8"/>
      <c r="DB276" s="8"/>
      <c r="DC276" s="9"/>
      <c r="DD276" s="8"/>
      <c r="DE276" s="8"/>
      <c r="DF276" s="8"/>
      <c r="DG276" s="8"/>
      <c r="DH276" s="8"/>
      <c r="DI276" s="8"/>
      <c r="DJ276" s="8"/>
      <c r="DK276" s="8"/>
      <c r="DL276" s="8"/>
      <c r="DM276" s="8"/>
      <c r="DN276" s="8"/>
      <c r="DO276" s="8"/>
      <c r="DP276" s="8"/>
      <c r="DQ276" s="8"/>
      <c r="DR276" s="8"/>
      <c r="DS276" s="8"/>
      <c r="DT276" s="8"/>
      <c r="DU276" s="8"/>
      <c r="DV276" s="8"/>
      <c r="DW276" s="8"/>
      <c r="DX276" s="8"/>
      <c r="DY276" s="8"/>
      <c r="DZ276" s="8"/>
      <c r="EA276" s="8"/>
      <c r="EB276" s="8"/>
      <c r="EC276" s="8"/>
      <c r="ED276" s="8"/>
      <c r="EE276" s="9"/>
      <c r="EF276" s="8"/>
      <c r="EG276" s="8"/>
      <c r="EH276" s="8"/>
      <c r="EI276" s="8"/>
      <c r="EJ276" s="8"/>
      <c r="EK276" s="8"/>
      <c r="EL276" s="8"/>
      <c r="EM276" s="8"/>
      <c r="EN276" s="8"/>
      <c r="EO276" s="8"/>
      <c r="EP276" s="8"/>
      <c r="EQ276" s="8"/>
      <c r="ER276" s="8"/>
      <c r="ES276" s="8"/>
      <c r="ET276" s="8"/>
      <c r="EU276" s="8"/>
      <c r="EV276" s="8"/>
      <c r="EW276" s="8"/>
      <c r="EX276" s="8"/>
      <c r="EY276" s="8"/>
      <c r="EZ276" s="8"/>
      <c r="FA276" s="8"/>
      <c r="FB276" s="8"/>
      <c r="FC276" s="8"/>
      <c r="FD276" s="8"/>
      <c r="FE276" s="8"/>
      <c r="FF276" s="8"/>
      <c r="FG276" s="9"/>
      <c r="FH276" s="8"/>
      <c r="FI276" s="8"/>
      <c r="FJ276" s="8"/>
      <c r="FK276" s="8"/>
      <c r="FL276" s="8"/>
      <c r="FM276" s="8"/>
      <c r="FN276" s="8"/>
      <c r="FO276" s="8"/>
      <c r="FP276" s="8"/>
      <c r="FQ276" s="8"/>
      <c r="FR276" s="8"/>
      <c r="FS276" s="8"/>
      <c r="FT276" s="8"/>
      <c r="FU276" s="8"/>
      <c r="FV276" s="8"/>
      <c r="FW276" s="8"/>
      <c r="FX276" s="8"/>
      <c r="FY276" s="8"/>
      <c r="FZ276" s="8"/>
      <c r="GA276" s="8"/>
      <c r="GB276" s="8"/>
      <c r="GC276" s="8"/>
      <c r="GD276" s="8"/>
      <c r="GE276" s="8"/>
      <c r="GF276" s="8"/>
      <c r="GG276" s="8"/>
      <c r="GH276" s="8"/>
      <c r="GI276" s="9"/>
      <c r="GJ276" s="8"/>
      <c r="GK276" s="8"/>
    </row>
    <row r="277" spans="1:193" s="2" customFormat="1" ht="17.100000000000001" customHeight="1">
      <c r="A277" s="13" t="s">
        <v>259</v>
      </c>
      <c r="B277" s="24">
        <v>1918.9</v>
      </c>
      <c r="C277" s="24">
        <v>1769.4984499999998</v>
      </c>
      <c r="D277" s="4">
        <f t="shared" si="145"/>
        <v>0.92214208661212138</v>
      </c>
      <c r="E277" s="10">
        <v>15</v>
      </c>
      <c r="F277" s="5">
        <f t="shared" si="164"/>
        <v>1</v>
      </c>
      <c r="G277" s="5">
        <v>10</v>
      </c>
      <c r="H277" s="5"/>
      <c r="I277" s="5"/>
      <c r="J277" s="4">
        <f t="shared" si="165"/>
        <v>1.205033672670321</v>
      </c>
      <c r="K277" s="5">
        <v>10</v>
      </c>
      <c r="L277" s="5"/>
      <c r="M277" s="5"/>
      <c r="N277" s="4">
        <f t="shared" si="166"/>
        <v>1.2758206356116673</v>
      </c>
      <c r="O277" s="5">
        <v>15</v>
      </c>
      <c r="P277" s="5"/>
      <c r="Q277" s="5"/>
      <c r="R277" s="4">
        <f t="shared" si="167"/>
        <v>1.1883191104215152</v>
      </c>
      <c r="S277" s="5">
        <v>10</v>
      </c>
      <c r="T277" s="5"/>
      <c r="U277" s="5"/>
      <c r="V277" s="4">
        <f t="shared" si="168"/>
        <v>1.1683095999999999</v>
      </c>
      <c r="W277" s="5">
        <v>10</v>
      </c>
      <c r="X277" s="5" t="s">
        <v>400</v>
      </c>
      <c r="Y277" s="5" t="s">
        <v>400</v>
      </c>
      <c r="Z277" s="5" t="s">
        <v>400</v>
      </c>
      <c r="AA277" s="5"/>
      <c r="AB277" s="31">
        <f t="shared" si="157"/>
        <v>1.1226580666325028</v>
      </c>
      <c r="AC277" s="32">
        <v>612</v>
      </c>
      <c r="AD277" s="24">
        <f t="shared" si="146"/>
        <v>500.72727272727269</v>
      </c>
      <c r="AE277" s="24">
        <f t="shared" si="147"/>
        <v>562.1</v>
      </c>
      <c r="AF277" s="24">
        <f t="shared" si="148"/>
        <v>61.372727272727332</v>
      </c>
      <c r="AG277" s="24">
        <v>58.6</v>
      </c>
      <c r="AH277" s="24">
        <v>68.3</v>
      </c>
      <c r="AI277" s="24">
        <v>62.1</v>
      </c>
      <c r="AJ277" s="24">
        <v>58.3</v>
      </c>
      <c r="AK277" s="24">
        <v>45.6</v>
      </c>
      <c r="AL277" s="24">
        <v>93.7</v>
      </c>
      <c r="AM277" s="24">
        <v>53.7</v>
      </c>
      <c r="AN277" s="24">
        <v>64.2</v>
      </c>
      <c r="AO277" s="24"/>
      <c r="AP277" s="24">
        <f t="shared" si="149"/>
        <v>57.6</v>
      </c>
      <c r="AQ277" s="46"/>
      <c r="AR277" s="24">
        <f t="shared" si="150"/>
        <v>57.6</v>
      </c>
      <c r="AS277" s="24"/>
      <c r="AT277" s="24">
        <f t="shared" si="151"/>
        <v>57.6</v>
      </c>
      <c r="AU277" s="24">
        <v>8.9</v>
      </c>
      <c r="AV277" s="24">
        <f t="shared" si="158"/>
        <v>48.7</v>
      </c>
      <c r="AW277" s="41"/>
      <c r="AX277" s="41"/>
      <c r="AY277" s="41"/>
      <c r="AZ277" s="1"/>
      <c r="BA277" s="1"/>
      <c r="BB277" s="1"/>
      <c r="BC277" s="1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9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  <c r="CW277" s="8"/>
      <c r="CX277" s="8"/>
      <c r="CY277" s="8"/>
      <c r="CZ277" s="8"/>
      <c r="DA277" s="8"/>
      <c r="DB277" s="8"/>
      <c r="DC277" s="9"/>
      <c r="DD277" s="8"/>
      <c r="DE277" s="8"/>
      <c r="DF277" s="8"/>
      <c r="DG277" s="8"/>
      <c r="DH277" s="8"/>
      <c r="DI277" s="8"/>
      <c r="DJ277" s="8"/>
      <c r="DK277" s="8"/>
      <c r="DL277" s="8"/>
      <c r="DM277" s="8"/>
      <c r="DN277" s="8"/>
      <c r="DO277" s="8"/>
      <c r="DP277" s="8"/>
      <c r="DQ277" s="8"/>
      <c r="DR277" s="8"/>
      <c r="DS277" s="8"/>
      <c r="DT277" s="8"/>
      <c r="DU277" s="8"/>
      <c r="DV277" s="8"/>
      <c r="DW277" s="8"/>
      <c r="DX277" s="8"/>
      <c r="DY277" s="8"/>
      <c r="DZ277" s="8"/>
      <c r="EA277" s="8"/>
      <c r="EB277" s="8"/>
      <c r="EC277" s="8"/>
      <c r="ED277" s="8"/>
      <c r="EE277" s="9"/>
      <c r="EF277" s="8"/>
      <c r="EG277" s="8"/>
      <c r="EH277" s="8"/>
      <c r="EI277" s="8"/>
      <c r="EJ277" s="8"/>
      <c r="EK277" s="8"/>
      <c r="EL277" s="8"/>
      <c r="EM277" s="8"/>
      <c r="EN277" s="8"/>
      <c r="EO277" s="8"/>
      <c r="EP277" s="8"/>
      <c r="EQ277" s="8"/>
      <c r="ER277" s="8"/>
      <c r="ES277" s="8"/>
      <c r="ET277" s="8"/>
      <c r="EU277" s="8"/>
      <c r="EV277" s="8"/>
      <c r="EW277" s="8"/>
      <c r="EX277" s="8"/>
      <c r="EY277" s="8"/>
      <c r="EZ277" s="8"/>
      <c r="FA277" s="8"/>
      <c r="FB277" s="8"/>
      <c r="FC277" s="8"/>
      <c r="FD277" s="8"/>
      <c r="FE277" s="8"/>
      <c r="FF277" s="8"/>
      <c r="FG277" s="9"/>
      <c r="FH277" s="8"/>
      <c r="FI277" s="8"/>
      <c r="FJ277" s="8"/>
      <c r="FK277" s="8"/>
      <c r="FL277" s="8"/>
      <c r="FM277" s="8"/>
      <c r="FN277" s="8"/>
      <c r="FO277" s="8"/>
      <c r="FP277" s="8"/>
      <c r="FQ277" s="8"/>
      <c r="FR277" s="8"/>
      <c r="FS277" s="8"/>
      <c r="FT277" s="8"/>
      <c r="FU277" s="8"/>
      <c r="FV277" s="8"/>
      <c r="FW277" s="8"/>
      <c r="FX277" s="8"/>
      <c r="FY277" s="8"/>
      <c r="FZ277" s="8"/>
      <c r="GA277" s="8"/>
      <c r="GB277" s="8"/>
      <c r="GC277" s="8"/>
      <c r="GD277" s="8"/>
      <c r="GE277" s="8"/>
      <c r="GF277" s="8"/>
      <c r="GG277" s="8"/>
      <c r="GH277" s="8"/>
      <c r="GI277" s="9"/>
      <c r="GJ277" s="8"/>
      <c r="GK277" s="8"/>
    </row>
    <row r="278" spans="1:193" s="2" customFormat="1" ht="17.100000000000001" customHeight="1">
      <c r="A278" s="13" t="s">
        <v>260</v>
      </c>
      <c r="B278" s="24">
        <v>1024.0999999999999</v>
      </c>
      <c r="C278" s="24">
        <v>1181.6118199999999</v>
      </c>
      <c r="D278" s="4">
        <f t="shared" si="145"/>
        <v>1.1538051166878234</v>
      </c>
      <c r="E278" s="10">
        <v>15</v>
      </c>
      <c r="F278" s="5">
        <f t="shared" si="164"/>
        <v>1</v>
      </c>
      <c r="G278" s="5">
        <v>10</v>
      </c>
      <c r="H278" s="5"/>
      <c r="I278" s="5"/>
      <c r="J278" s="4">
        <f t="shared" si="165"/>
        <v>1.205033672670321</v>
      </c>
      <c r="K278" s="5">
        <v>10</v>
      </c>
      <c r="L278" s="5"/>
      <c r="M278" s="5"/>
      <c r="N278" s="4">
        <f t="shared" si="166"/>
        <v>1.2758206356116673</v>
      </c>
      <c r="O278" s="5">
        <v>15</v>
      </c>
      <c r="P278" s="5"/>
      <c r="Q278" s="5"/>
      <c r="R278" s="4">
        <f t="shared" si="167"/>
        <v>1.1883191104215152</v>
      </c>
      <c r="S278" s="5">
        <v>10</v>
      </c>
      <c r="T278" s="5"/>
      <c r="U278" s="5"/>
      <c r="V278" s="4">
        <f t="shared" si="168"/>
        <v>1.1683095999999999</v>
      </c>
      <c r="W278" s="5">
        <v>10</v>
      </c>
      <c r="X278" s="5" t="s">
        <v>400</v>
      </c>
      <c r="Y278" s="5" t="s">
        <v>400</v>
      </c>
      <c r="Z278" s="5" t="s">
        <v>400</v>
      </c>
      <c r="AA278" s="5"/>
      <c r="AB278" s="31">
        <f t="shared" si="157"/>
        <v>1.1723001445058674</v>
      </c>
      <c r="AC278" s="32">
        <v>966</v>
      </c>
      <c r="AD278" s="24">
        <f t="shared" si="146"/>
        <v>790.36363636363626</v>
      </c>
      <c r="AE278" s="24">
        <f t="shared" si="147"/>
        <v>926.5</v>
      </c>
      <c r="AF278" s="24">
        <f t="shared" si="148"/>
        <v>136.13636363636374</v>
      </c>
      <c r="AG278" s="24">
        <v>83.1</v>
      </c>
      <c r="AH278" s="24">
        <v>108.4</v>
      </c>
      <c r="AI278" s="24">
        <v>99.6</v>
      </c>
      <c r="AJ278" s="24">
        <v>103.1</v>
      </c>
      <c r="AK278" s="24">
        <v>43.8</v>
      </c>
      <c r="AL278" s="24">
        <v>120.8</v>
      </c>
      <c r="AM278" s="24">
        <v>118.1</v>
      </c>
      <c r="AN278" s="24">
        <v>102.8</v>
      </c>
      <c r="AO278" s="24"/>
      <c r="AP278" s="24">
        <f t="shared" si="149"/>
        <v>146.80000000000001</v>
      </c>
      <c r="AQ278" s="46"/>
      <c r="AR278" s="24">
        <f t="shared" si="150"/>
        <v>146.80000000000001</v>
      </c>
      <c r="AS278" s="24"/>
      <c r="AT278" s="24">
        <f t="shared" si="151"/>
        <v>146.80000000000001</v>
      </c>
      <c r="AU278" s="24">
        <v>109.1</v>
      </c>
      <c r="AV278" s="24">
        <f t="shared" si="158"/>
        <v>37.700000000000003</v>
      </c>
      <c r="AW278" s="41"/>
      <c r="AX278" s="41"/>
      <c r="AY278" s="41"/>
      <c r="AZ278" s="1"/>
      <c r="BA278" s="1"/>
      <c r="BB278" s="1"/>
      <c r="BC278" s="1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9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  <c r="CW278" s="8"/>
      <c r="CX278" s="8"/>
      <c r="CY278" s="8"/>
      <c r="CZ278" s="8"/>
      <c r="DA278" s="8"/>
      <c r="DB278" s="8"/>
      <c r="DC278" s="9"/>
      <c r="DD278" s="8"/>
      <c r="DE278" s="8"/>
      <c r="DF278" s="8"/>
      <c r="DG278" s="8"/>
      <c r="DH278" s="8"/>
      <c r="DI278" s="8"/>
      <c r="DJ278" s="8"/>
      <c r="DK278" s="8"/>
      <c r="DL278" s="8"/>
      <c r="DM278" s="8"/>
      <c r="DN278" s="8"/>
      <c r="DO278" s="8"/>
      <c r="DP278" s="8"/>
      <c r="DQ278" s="8"/>
      <c r="DR278" s="8"/>
      <c r="DS278" s="8"/>
      <c r="DT278" s="8"/>
      <c r="DU278" s="8"/>
      <c r="DV278" s="8"/>
      <c r="DW278" s="8"/>
      <c r="DX278" s="8"/>
      <c r="DY278" s="8"/>
      <c r="DZ278" s="8"/>
      <c r="EA278" s="8"/>
      <c r="EB278" s="8"/>
      <c r="EC278" s="8"/>
      <c r="ED278" s="8"/>
      <c r="EE278" s="9"/>
      <c r="EF278" s="8"/>
      <c r="EG278" s="8"/>
      <c r="EH278" s="8"/>
      <c r="EI278" s="8"/>
      <c r="EJ278" s="8"/>
      <c r="EK278" s="8"/>
      <c r="EL278" s="8"/>
      <c r="EM278" s="8"/>
      <c r="EN278" s="8"/>
      <c r="EO278" s="8"/>
      <c r="EP278" s="8"/>
      <c r="EQ278" s="8"/>
      <c r="ER278" s="8"/>
      <c r="ES278" s="8"/>
      <c r="ET278" s="8"/>
      <c r="EU278" s="8"/>
      <c r="EV278" s="8"/>
      <c r="EW278" s="8"/>
      <c r="EX278" s="8"/>
      <c r="EY278" s="8"/>
      <c r="EZ278" s="8"/>
      <c r="FA278" s="8"/>
      <c r="FB278" s="8"/>
      <c r="FC278" s="8"/>
      <c r="FD278" s="8"/>
      <c r="FE278" s="8"/>
      <c r="FF278" s="8"/>
      <c r="FG278" s="9"/>
      <c r="FH278" s="8"/>
      <c r="FI278" s="8"/>
      <c r="FJ278" s="8"/>
      <c r="FK278" s="8"/>
      <c r="FL278" s="8"/>
      <c r="FM278" s="8"/>
      <c r="FN278" s="8"/>
      <c r="FO278" s="8"/>
      <c r="FP278" s="8"/>
      <c r="FQ278" s="8"/>
      <c r="FR278" s="8"/>
      <c r="FS278" s="8"/>
      <c r="FT278" s="8"/>
      <c r="FU278" s="8"/>
      <c r="FV278" s="8"/>
      <c r="FW278" s="8"/>
      <c r="FX278" s="8"/>
      <c r="FY278" s="8"/>
      <c r="FZ278" s="8"/>
      <c r="GA278" s="8"/>
      <c r="GB278" s="8"/>
      <c r="GC278" s="8"/>
      <c r="GD278" s="8"/>
      <c r="GE278" s="8"/>
      <c r="GF278" s="8"/>
      <c r="GG278" s="8"/>
      <c r="GH278" s="8"/>
      <c r="GI278" s="9"/>
      <c r="GJ278" s="8"/>
      <c r="GK278" s="8"/>
    </row>
    <row r="279" spans="1:193" s="2" customFormat="1" ht="17.100000000000001" customHeight="1">
      <c r="A279" s="13" t="s">
        <v>261</v>
      </c>
      <c r="B279" s="24">
        <v>1265.4000000000001</v>
      </c>
      <c r="C279" s="24">
        <v>1471.5132599999997</v>
      </c>
      <c r="D279" s="4">
        <f t="shared" si="145"/>
        <v>1.1628838786154572</v>
      </c>
      <c r="E279" s="10">
        <v>15</v>
      </c>
      <c r="F279" s="5">
        <f t="shared" si="164"/>
        <v>1</v>
      </c>
      <c r="G279" s="5">
        <v>10</v>
      </c>
      <c r="H279" s="5"/>
      <c r="I279" s="5"/>
      <c r="J279" s="4">
        <f t="shared" si="165"/>
        <v>1.205033672670321</v>
      </c>
      <c r="K279" s="5">
        <v>10</v>
      </c>
      <c r="L279" s="5"/>
      <c r="M279" s="5"/>
      <c r="N279" s="4">
        <f t="shared" si="166"/>
        <v>1.2758206356116673</v>
      </c>
      <c r="O279" s="5">
        <v>15</v>
      </c>
      <c r="P279" s="5"/>
      <c r="Q279" s="5"/>
      <c r="R279" s="4">
        <f t="shared" si="167"/>
        <v>1.1883191104215152</v>
      </c>
      <c r="S279" s="5">
        <v>10</v>
      </c>
      <c r="T279" s="5"/>
      <c r="U279" s="5"/>
      <c r="V279" s="4">
        <f t="shared" si="168"/>
        <v>1.1683095999999999</v>
      </c>
      <c r="W279" s="5">
        <v>10</v>
      </c>
      <c r="X279" s="5" t="s">
        <v>400</v>
      </c>
      <c r="Y279" s="5" t="s">
        <v>400</v>
      </c>
      <c r="Z279" s="5" t="s">
        <v>400</v>
      </c>
      <c r="AA279" s="5"/>
      <c r="AB279" s="31">
        <f t="shared" si="157"/>
        <v>1.1742455934903604</v>
      </c>
      <c r="AC279" s="32">
        <v>1026</v>
      </c>
      <c r="AD279" s="24">
        <f t="shared" si="146"/>
        <v>839.45454545454538</v>
      </c>
      <c r="AE279" s="24">
        <f t="shared" si="147"/>
        <v>985.7</v>
      </c>
      <c r="AF279" s="24">
        <f t="shared" si="148"/>
        <v>146.24545454545466</v>
      </c>
      <c r="AG279" s="24">
        <v>83.7</v>
      </c>
      <c r="AH279" s="24">
        <v>119.9</v>
      </c>
      <c r="AI279" s="24">
        <v>103.8</v>
      </c>
      <c r="AJ279" s="24">
        <v>90.5</v>
      </c>
      <c r="AK279" s="24">
        <v>99.2</v>
      </c>
      <c r="AL279" s="24">
        <v>105.9</v>
      </c>
      <c r="AM279" s="24">
        <v>158.1</v>
      </c>
      <c r="AN279" s="24">
        <v>84.1</v>
      </c>
      <c r="AO279" s="24"/>
      <c r="AP279" s="24">
        <f t="shared" si="149"/>
        <v>140.5</v>
      </c>
      <c r="AQ279" s="46"/>
      <c r="AR279" s="24">
        <f t="shared" si="150"/>
        <v>140.5</v>
      </c>
      <c r="AS279" s="24"/>
      <c r="AT279" s="24">
        <f t="shared" si="151"/>
        <v>140.5</v>
      </c>
      <c r="AU279" s="24">
        <v>102</v>
      </c>
      <c r="AV279" s="24">
        <f t="shared" si="158"/>
        <v>38.5</v>
      </c>
      <c r="AW279" s="41"/>
      <c r="AX279" s="41"/>
      <c r="AY279" s="41"/>
      <c r="AZ279" s="1"/>
      <c r="BA279" s="1"/>
      <c r="BB279" s="1"/>
      <c r="BC279" s="1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9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8"/>
      <c r="CY279" s="8"/>
      <c r="CZ279" s="8"/>
      <c r="DA279" s="8"/>
      <c r="DB279" s="8"/>
      <c r="DC279" s="9"/>
      <c r="DD279" s="8"/>
      <c r="DE279" s="8"/>
      <c r="DF279" s="8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8"/>
      <c r="DY279" s="8"/>
      <c r="DZ279" s="8"/>
      <c r="EA279" s="8"/>
      <c r="EB279" s="8"/>
      <c r="EC279" s="8"/>
      <c r="ED279" s="8"/>
      <c r="EE279" s="9"/>
      <c r="EF279" s="8"/>
      <c r="EG279" s="8"/>
      <c r="EH279" s="8"/>
      <c r="EI279" s="8"/>
      <c r="EJ279" s="8"/>
      <c r="EK279" s="8"/>
      <c r="EL279" s="8"/>
      <c r="EM279" s="8"/>
      <c r="EN279" s="8"/>
      <c r="EO279" s="8"/>
      <c r="EP279" s="8"/>
      <c r="EQ279" s="8"/>
      <c r="ER279" s="8"/>
      <c r="ES279" s="8"/>
      <c r="ET279" s="8"/>
      <c r="EU279" s="8"/>
      <c r="EV279" s="8"/>
      <c r="EW279" s="8"/>
      <c r="EX279" s="8"/>
      <c r="EY279" s="8"/>
      <c r="EZ279" s="8"/>
      <c r="FA279" s="8"/>
      <c r="FB279" s="8"/>
      <c r="FC279" s="8"/>
      <c r="FD279" s="8"/>
      <c r="FE279" s="8"/>
      <c r="FF279" s="8"/>
      <c r="FG279" s="9"/>
      <c r="FH279" s="8"/>
      <c r="FI279" s="8"/>
      <c r="FJ279" s="8"/>
      <c r="FK279" s="8"/>
      <c r="FL279" s="8"/>
      <c r="FM279" s="8"/>
      <c r="FN279" s="8"/>
      <c r="FO279" s="8"/>
      <c r="FP279" s="8"/>
      <c r="FQ279" s="8"/>
      <c r="FR279" s="8"/>
      <c r="FS279" s="8"/>
      <c r="FT279" s="8"/>
      <c r="FU279" s="8"/>
      <c r="FV279" s="8"/>
      <c r="FW279" s="8"/>
      <c r="FX279" s="8"/>
      <c r="FY279" s="8"/>
      <c r="FZ279" s="8"/>
      <c r="GA279" s="8"/>
      <c r="GB279" s="8"/>
      <c r="GC279" s="8"/>
      <c r="GD279" s="8"/>
      <c r="GE279" s="8"/>
      <c r="GF279" s="8"/>
      <c r="GG279" s="8"/>
      <c r="GH279" s="8"/>
      <c r="GI279" s="9"/>
      <c r="GJ279" s="8"/>
      <c r="GK279" s="8"/>
    </row>
    <row r="280" spans="1:193" s="2" customFormat="1" ht="17.100000000000001" customHeight="1">
      <c r="A280" s="13" t="s">
        <v>262</v>
      </c>
      <c r="B280" s="24">
        <v>644.9</v>
      </c>
      <c r="C280" s="24">
        <v>543.60689999999988</v>
      </c>
      <c r="D280" s="4">
        <f t="shared" si="145"/>
        <v>0.84293208249340967</v>
      </c>
      <c r="E280" s="10">
        <v>15</v>
      </c>
      <c r="F280" s="5">
        <f t="shared" si="164"/>
        <v>1</v>
      </c>
      <c r="G280" s="5">
        <v>10</v>
      </c>
      <c r="H280" s="5"/>
      <c r="I280" s="5"/>
      <c r="J280" s="4">
        <f t="shared" si="165"/>
        <v>1.205033672670321</v>
      </c>
      <c r="K280" s="5">
        <v>10</v>
      </c>
      <c r="L280" s="5"/>
      <c r="M280" s="5"/>
      <c r="N280" s="4">
        <f t="shared" si="166"/>
        <v>1.2758206356116673</v>
      </c>
      <c r="O280" s="5">
        <v>15</v>
      </c>
      <c r="P280" s="5"/>
      <c r="Q280" s="5"/>
      <c r="R280" s="4">
        <f t="shared" si="167"/>
        <v>1.1883191104215152</v>
      </c>
      <c r="S280" s="5">
        <v>10</v>
      </c>
      <c r="T280" s="5"/>
      <c r="U280" s="5"/>
      <c r="V280" s="4">
        <f t="shared" si="168"/>
        <v>1.1683095999999999</v>
      </c>
      <c r="W280" s="5">
        <v>10</v>
      </c>
      <c r="X280" s="5" t="s">
        <v>400</v>
      </c>
      <c r="Y280" s="5" t="s">
        <v>400</v>
      </c>
      <c r="Z280" s="5" t="s">
        <v>400</v>
      </c>
      <c r="AA280" s="5"/>
      <c r="AB280" s="31">
        <f t="shared" si="157"/>
        <v>1.1056844943213504</v>
      </c>
      <c r="AC280" s="32">
        <v>920</v>
      </c>
      <c r="AD280" s="24">
        <f t="shared" si="146"/>
        <v>752.72727272727275</v>
      </c>
      <c r="AE280" s="24">
        <f t="shared" si="147"/>
        <v>832.3</v>
      </c>
      <c r="AF280" s="24">
        <f t="shared" si="148"/>
        <v>79.572727272727207</v>
      </c>
      <c r="AG280" s="24">
        <v>56.2</v>
      </c>
      <c r="AH280" s="24">
        <v>108.7</v>
      </c>
      <c r="AI280" s="24">
        <v>95</v>
      </c>
      <c r="AJ280" s="24">
        <v>86.1</v>
      </c>
      <c r="AK280" s="24">
        <v>61</v>
      </c>
      <c r="AL280" s="24">
        <v>101</v>
      </c>
      <c r="AM280" s="24">
        <v>128.9</v>
      </c>
      <c r="AN280" s="24">
        <v>62.1</v>
      </c>
      <c r="AO280" s="24"/>
      <c r="AP280" s="24">
        <f t="shared" si="149"/>
        <v>133.30000000000001</v>
      </c>
      <c r="AQ280" s="46"/>
      <c r="AR280" s="24">
        <f t="shared" si="150"/>
        <v>133.30000000000001</v>
      </c>
      <c r="AS280" s="24"/>
      <c r="AT280" s="24">
        <f t="shared" si="151"/>
        <v>133.30000000000001</v>
      </c>
      <c r="AU280" s="24">
        <v>47.2</v>
      </c>
      <c r="AV280" s="24">
        <f t="shared" si="158"/>
        <v>86.1</v>
      </c>
      <c r="AW280" s="41"/>
      <c r="AX280" s="41"/>
      <c r="AY280" s="41"/>
      <c r="AZ280" s="1"/>
      <c r="BA280" s="1"/>
      <c r="BB280" s="1"/>
      <c r="BC280" s="1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9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  <c r="CX280" s="8"/>
      <c r="CY280" s="8"/>
      <c r="CZ280" s="8"/>
      <c r="DA280" s="8"/>
      <c r="DB280" s="8"/>
      <c r="DC280" s="9"/>
      <c r="DD280" s="8"/>
      <c r="DE280" s="8"/>
      <c r="DF280" s="8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8"/>
      <c r="DV280" s="8"/>
      <c r="DW280" s="8"/>
      <c r="DX280" s="8"/>
      <c r="DY280" s="8"/>
      <c r="DZ280" s="8"/>
      <c r="EA280" s="8"/>
      <c r="EB280" s="8"/>
      <c r="EC280" s="8"/>
      <c r="ED280" s="8"/>
      <c r="EE280" s="9"/>
      <c r="EF280" s="8"/>
      <c r="EG280" s="8"/>
      <c r="EH280" s="8"/>
      <c r="EI280" s="8"/>
      <c r="EJ280" s="8"/>
      <c r="EK280" s="8"/>
      <c r="EL280" s="8"/>
      <c r="EM280" s="8"/>
      <c r="EN280" s="8"/>
      <c r="EO280" s="8"/>
      <c r="EP280" s="8"/>
      <c r="EQ280" s="8"/>
      <c r="ER280" s="8"/>
      <c r="ES280" s="8"/>
      <c r="ET280" s="8"/>
      <c r="EU280" s="8"/>
      <c r="EV280" s="8"/>
      <c r="EW280" s="8"/>
      <c r="EX280" s="8"/>
      <c r="EY280" s="8"/>
      <c r="EZ280" s="8"/>
      <c r="FA280" s="8"/>
      <c r="FB280" s="8"/>
      <c r="FC280" s="8"/>
      <c r="FD280" s="8"/>
      <c r="FE280" s="8"/>
      <c r="FF280" s="8"/>
      <c r="FG280" s="9"/>
      <c r="FH280" s="8"/>
      <c r="FI280" s="8"/>
      <c r="FJ280" s="8"/>
      <c r="FK280" s="8"/>
      <c r="FL280" s="8"/>
      <c r="FM280" s="8"/>
      <c r="FN280" s="8"/>
      <c r="FO280" s="8"/>
      <c r="FP280" s="8"/>
      <c r="FQ280" s="8"/>
      <c r="FR280" s="8"/>
      <c r="FS280" s="8"/>
      <c r="FT280" s="8"/>
      <c r="FU280" s="8"/>
      <c r="FV280" s="8"/>
      <c r="FW280" s="8"/>
      <c r="FX280" s="8"/>
      <c r="FY280" s="8"/>
      <c r="FZ280" s="8"/>
      <c r="GA280" s="8"/>
      <c r="GB280" s="8"/>
      <c r="GC280" s="8"/>
      <c r="GD280" s="8"/>
      <c r="GE280" s="8"/>
      <c r="GF280" s="8"/>
      <c r="GG280" s="8"/>
      <c r="GH280" s="8"/>
      <c r="GI280" s="9"/>
      <c r="GJ280" s="8"/>
      <c r="GK280" s="8"/>
    </row>
    <row r="281" spans="1:193" s="2" customFormat="1" ht="17.100000000000001" customHeight="1">
      <c r="A281" s="13" t="s">
        <v>263</v>
      </c>
      <c r="B281" s="24">
        <v>576</v>
      </c>
      <c r="C281" s="24">
        <v>672.59732000000008</v>
      </c>
      <c r="D281" s="4">
        <f t="shared" si="145"/>
        <v>1.1677036805555556</v>
      </c>
      <c r="E281" s="10">
        <v>15</v>
      </c>
      <c r="F281" s="5">
        <f t="shared" si="164"/>
        <v>1</v>
      </c>
      <c r="G281" s="5">
        <v>10</v>
      </c>
      <c r="H281" s="5"/>
      <c r="I281" s="5"/>
      <c r="J281" s="4">
        <f t="shared" si="165"/>
        <v>1.205033672670321</v>
      </c>
      <c r="K281" s="5">
        <v>10</v>
      </c>
      <c r="L281" s="5"/>
      <c r="M281" s="5"/>
      <c r="N281" s="4">
        <f t="shared" si="166"/>
        <v>1.2758206356116673</v>
      </c>
      <c r="O281" s="5">
        <v>15</v>
      </c>
      <c r="P281" s="5"/>
      <c r="Q281" s="5"/>
      <c r="R281" s="4">
        <f t="shared" si="167"/>
        <v>1.1883191104215152</v>
      </c>
      <c r="S281" s="5">
        <v>10</v>
      </c>
      <c r="T281" s="5"/>
      <c r="U281" s="5"/>
      <c r="V281" s="4">
        <f t="shared" si="168"/>
        <v>1.1683095999999999</v>
      </c>
      <c r="W281" s="5">
        <v>10</v>
      </c>
      <c r="X281" s="5" t="s">
        <v>400</v>
      </c>
      <c r="Y281" s="5" t="s">
        <v>400</v>
      </c>
      <c r="Z281" s="5" t="s">
        <v>400</v>
      </c>
      <c r="AA281" s="5"/>
      <c r="AB281" s="31">
        <f t="shared" si="157"/>
        <v>1.1752784081918102</v>
      </c>
      <c r="AC281" s="32">
        <v>840</v>
      </c>
      <c r="AD281" s="24">
        <f t="shared" si="146"/>
        <v>687.27272727272725</v>
      </c>
      <c r="AE281" s="24">
        <f t="shared" si="147"/>
        <v>807.7</v>
      </c>
      <c r="AF281" s="24">
        <f t="shared" si="148"/>
        <v>120.42727272727279</v>
      </c>
      <c r="AG281" s="24">
        <v>60.6</v>
      </c>
      <c r="AH281" s="24">
        <v>99.3</v>
      </c>
      <c r="AI281" s="24">
        <v>80.2</v>
      </c>
      <c r="AJ281" s="24">
        <v>76.599999999999994</v>
      </c>
      <c r="AK281" s="24">
        <v>90.1</v>
      </c>
      <c r="AL281" s="24">
        <v>104.9</v>
      </c>
      <c r="AM281" s="24">
        <v>83</v>
      </c>
      <c r="AN281" s="24">
        <v>81.8</v>
      </c>
      <c r="AO281" s="24">
        <v>15.8</v>
      </c>
      <c r="AP281" s="24">
        <f t="shared" si="149"/>
        <v>115.4</v>
      </c>
      <c r="AQ281" s="46"/>
      <c r="AR281" s="24">
        <f t="shared" si="150"/>
        <v>115.4</v>
      </c>
      <c r="AS281" s="24"/>
      <c r="AT281" s="24">
        <f t="shared" si="151"/>
        <v>115.4</v>
      </c>
      <c r="AU281" s="24">
        <v>84.6</v>
      </c>
      <c r="AV281" s="24">
        <f t="shared" si="158"/>
        <v>30.8</v>
      </c>
      <c r="AW281" s="41"/>
      <c r="AX281" s="41"/>
      <c r="AY281" s="41"/>
      <c r="AZ281" s="1"/>
      <c r="BA281" s="1"/>
      <c r="BB281" s="1"/>
      <c r="BC281" s="1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9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  <c r="CX281" s="8"/>
      <c r="CY281" s="8"/>
      <c r="CZ281" s="8"/>
      <c r="DA281" s="8"/>
      <c r="DB281" s="8"/>
      <c r="DC281" s="9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8"/>
      <c r="DV281" s="8"/>
      <c r="DW281" s="8"/>
      <c r="DX281" s="8"/>
      <c r="DY281" s="8"/>
      <c r="DZ281" s="8"/>
      <c r="EA281" s="8"/>
      <c r="EB281" s="8"/>
      <c r="EC281" s="8"/>
      <c r="ED281" s="8"/>
      <c r="EE281" s="9"/>
      <c r="EF281" s="8"/>
      <c r="EG281" s="8"/>
      <c r="EH281" s="8"/>
      <c r="EI281" s="8"/>
      <c r="EJ281" s="8"/>
      <c r="EK281" s="8"/>
      <c r="EL281" s="8"/>
      <c r="EM281" s="8"/>
      <c r="EN281" s="8"/>
      <c r="EO281" s="8"/>
      <c r="EP281" s="8"/>
      <c r="EQ281" s="8"/>
      <c r="ER281" s="8"/>
      <c r="ES281" s="8"/>
      <c r="ET281" s="8"/>
      <c r="EU281" s="8"/>
      <c r="EV281" s="8"/>
      <c r="EW281" s="8"/>
      <c r="EX281" s="8"/>
      <c r="EY281" s="8"/>
      <c r="EZ281" s="8"/>
      <c r="FA281" s="8"/>
      <c r="FB281" s="8"/>
      <c r="FC281" s="8"/>
      <c r="FD281" s="8"/>
      <c r="FE281" s="8"/>
      <c r="FF281" s="8"/>
      <c r="FG281" s="9"/>
      <c r="FH281" s="8"/>
      <c r="FI281" s="8"/>
      <c r="FJ281" s="8"/>
      <c r="FK281" s="8"/>
      <c r="FL281" s="8"/>
      <c r="FM281" s="8"/>
      <c r="FN281" s="8"/>
      <c r="FO281" s="8"/>
      <c r="FP281" s="8"/>
      <c r="FQ281" s="8"/>
      <c r="FR281" s="8"/>
      <c r="FS281" s="8"/>
      <c r="FT281" s="8"/>
      <c r="FU281" s="8"/>
      <c r="FV281" s="8"/>
      <c r="FW281" s="8"/>
      <c r="FX281" s="8"/>
      <c r="FY281" s="8"/>
      <c r="FZ281" s="8"/>
      <c r="GA281" s="8"/>
      <c r="GB281" s="8"/>
      <c r="GC281" s="8"/>
      <c r="GD281" s="8"/>
      <c r="GE281" s="8"/>
      <c r="GF281" s="8"/>
      <c r="GG281" s="8"/>
      <c r="GH281" s="8"/>
      <c r="GI281" s="9"/>
      <c r="GJ281" s="8"/>
      <c r="GK281" s="8"/>
    </row>
    <row r="282" spans="1:193" s="2" customFormat="1" ht="17.100000000000001" customHeight="1">
      <c r="A282" s="13" t="s">
        <v>264</v>
      </c>
      <c r="B282" s="24">
        <v>1408.8</v>
      </c>
      <c r="C282" s="24">
        <v>1413.5056999999999</v>
      </c>
      <c r="D282" s="4">
        <f t="shared" si="145"/>
        <v>1.0033402186257807</v>
      </c>
      <c r="E282" s="10">
        <v>15</v>
      </c>
      <c r="F282" s="5">
        <f t="shared" si="164"/>
        <v>1</v>
      </c>
      <c r="G282" s="5">
        <v>10</v>
      </c>
      <c r="H282" s="5"/>
      <c r="I282" s="5"/>
      <c r="J282" s="4">
        <f t="shared" si="165"/>
        <v>1.205033672670321</v>
      </c>
      <c r="K282" s="5">
        <v>10</v>
      </c>
      <c r="L282" s="5"/>
      <c r="M282" s="5"/>
      <c r="N282" s="4">
        <f t="shared" si="166"/>
        <v>1.2758206356116673</v>
      </c>
      <c r="O282" s="5">
        <v>15</v>
      </c>
      <c r="P282" s="5"/>
      <c r="Q282" s="5"/>
      <c r="R282" s="4">
        <f t="shared" si="167"/>
        <v>1.1883191104215152</v>
      </c>
      <c r="S282" s="5">
        <v>10</v>
      </c>
      <c r="T282" s="5"/>
      <c r="U282" s="5"/>
      <c r="V282" s="4">
        <f t="shared" si="168"/>
        <v>1.1683095999999999</v>
      </c>
      <c r="W282" s="5">
        <v>10</v>
      </c>
      <c r="X282" s="5" t="s">
        <v>400</v>
      </c>
      <c r="Y282" s="5" t="s">
        <v>400</v>
      </c>
      <c r="Z282" s="5" t="s">
        <v>400</v>
      </c>
      <c r="AA282" s="5"/>
      <c r="AB282" s="31">
        <f t="shared" si="157"/>
        <v>1.1400576663497155</v>
      </c>
      <c r="AC282" s="32">
        <v>896</v>
      </c>
      <c r="AD282" s="24">
        <f t="shared" si="146"/>
        <v>733.09090909090912</v>
      </c>
      <c r="AE282" s="24">
        <f t="shared" si="147"/>
        <v>835.8</v>
      </c>
      <c r="AF282" s="24">
        <f t="shared" si="148"/>
        <v>102.70909090909083</v>
      </c>
      <c r="AG282" s="24">
        <v>92.3</v>
      </c>
      <c r="AH282" s="24">
        <v>81.400000000000006</v>
      </c>
      <c r="AI282" s="24">
        <v>46</v>
      </c>
      <c r="AJ282" s="24">
        <v>85.5</v>
      </c>
      <c r="AK282" s="24">
        <v>70.7</v>
      </c>
      <c r="AL282" s="24">
        <v>102.2</v>
      </c>
      <c r="AM282" s="24">
        <v>122.5</v>
      </c>
      <c r="AN282" s="24">
        <v>79.400000000000006</v>
      </c>
      <c r="AO282" s="24">
        <v>46.900000000000006</v>
      </c>
      <c r="AP282" s="24">
        <f t="shared" si="149"/>
        <v>108.9</v>
      </c>
      <c r="AQ282" s="46"/>
      <c r="AR282" s="24">
        <f t="shared" si="150"/>
        <v>108.9</v>
      </c>
      <c r="AS282" s="24"/>
      <c r="AT282" s="24">
        <f t="shared" si="151"/>
        <v>108.9</v>
      </c>
      <c r="AU282" s="24">
        <v>50.2</v>
      </c>
      <c r="AV282" s="24">
        <f t="shared" si="158"/>
        <v>58.7</v>
      </c>
      <c r="AW282" s="41"/>
      <c r="AX282" s="41"/>
      <c r="AY282" s="41"/>
      <c r="AZ282" s="1"/>
      <c r="BA282" s="1"/>
      <c r="BB282" s="1"/>
      <c r="BC282" s="1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9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9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8"/>
      <c r="DY282" s="8"/>
      <c r="DZ282" s="8"/>
      <c r="EA282" s="8"/>
      <c r="EB282" s="8"/>
      <c r="EC282" s="8"/>
      <c r="ED282" s="8"/>
      <c r="EE282" s="9"/>
      <c r="EF282" s="8"/>
      <c r="EG282" s="8"/>
      <c r="EH282" s="8"/>
      <c r="EI282" s="8"/>
      <c r="EJ282" s="8"/>
      <c r="EK282" s="8"/>
      <c r="EL282" s="8"/>
      <c r="EM282" s="8"/>
      <c r="EN282" s="8"/>
      <c r="EO282" s="8"/>
      <c r="EP282" s="8"/>
      <c r="EQ282" s="8"/>
      <c r="ER282" s="8"/>
      <c r="ES282" s="8"/>
      <c r="ET282" s="8"/>
      <c r="EU282" s="8"/>
      <c r="EV282" s="8"/>
      <c r="EW282" s="8"/>
      <c r="EX282" s="8"/>
      <c r="EY282" s="8"/>
      <c r="EZ282" s="8"/>
      <c r="FA282" s="8"/>
      <c r="FB282" s="8"/>
      <c r="FC282" s="8"/>
      <c r="FD282" s="8"/>
      <c r="FE282" s="8"/>
      <c r="FF282" s="8"/>
      <c r="FG282" s="9"/>
      <c r="FH282" s="8"/>
      <c r="FI282" s="8"/>
      <c r="FJ282" s="8"/>
      <c r="FK282" s="8"/>
      <c r="FL282" s="8"/>
      <c r="FM282" s="8"/>
      <c r="FN282" s="8"/>
      <c r="FO282" s="8"/>
      <c r="FP282" s="8"/>
      <c r="FQ282" s="8"/>
      <c r="FR282" s="8"/>
      <c r="FS282" s="8"/>
      <c r="FT282" s="8"/>
      <c r="FU282" s="8"/>
      <c r="FV282" s="8"/>
      <c r="FW282" s="8"/>
      <c r="FX282" s="8"/>
      <c r="FY282" s="8"/>
      <c r="FZ282" s="8"/>
      <c r="GA282" s="8"/>
      <c r="GB282" s="8"/>
      <c r="GC282" s="8"/>
      <c r="GD282" s="8"/>
      <c r="GE282" s="8"/>
      <c r="GF282" s="8"/>
      <c r="GG282" s="8"/>
      <c r="GH282" s="8"/>
      <c r="GI282" s="9"/>
      <c r="GJ282" s="8"/>
      <c r="GK282" s="8"/>
    </row>
    <row r="283" spans="1:193" s="2" customFormat="1" ht="17.100000000000001" customHeight="1">
      <c r="A283" s="13" t="s">
        <v>265</v>
      </c>
      <c r="B283" s="24">
        <v>638.29999999999995</v>
      </c>
      <c r="C283" s="24">
        <v>696.04389000000015</v>
      </c>
      <c r="D283" s="4">
        <f t="shared" si="145"/>
        <v>1.0904651261162466</v>
      </c>
      <c r="E283" s="10">
        <v>15</v>
      </c>
      <c r="F283" s="5">
        <f t="shared" si="164"/>
        <v>1</v>
      </c>
      <c r="G283" s="5">
        <v>10</v>
      </c>
      <c r="H283" s="5"/>
      <c r="I283" s="5"/>
      <c r="J283" s="4">
        <f t="shared" si="165"/>
        <v>1.205033672670321</v>
      </c>
      <c r="K283" s="5">
        <v>10</v>
      </c>
      <c r="L283" s="5"/>
      <c r="M283" s="5"/>
      <c r="N283" s="4">
        <f t="shared" si="166"/>
        <v>1.2758206356116673</v>
      </c>
      <c r="O283" s="5">
        <v>15</v>
      </c>
      <c r="P283" s="5"/>
      <c r="Q283" s="5"/>
      <c r="R283" s="4">
        <f t="shared" si="167"/>
        <v>1.1883191104215152</v>
      </c>
      <c r="S283" s="5">
        <v>10</v>
      </c>
      <c r="T283" s="5"/>
      <c r="U283" s="5"/>
      <c r="V283" s="4">
        <f t="shared" si="168"/>
        <v>1.1683095999999999</v>
      </c>
      <c r="W283" s="5">
        <v>10</v>
      </c>
      <c r="X283" s="5" t="s">
        <v>400</v>
      </c>
      <c r="Y283" s="5" t="s">
        <v>400</v>
      </c>
      <c r="Z283" s="5" t="s">
        <v>400</v>
      </c>
      <c r="AA283" s="5"/>
      <c r="AB283" s="31">
        <f t="shared" si="157"/>
        <v>1.1587272893833866</v>
      </c>
      <c r="AC283" s="32">
        <v>958</v>
      </c>
      <c r="AD283" s="24">
        <f t="shared" si="146"/>
        <v>783.81818181818187</v>
      </c>
      <c r="AE283" s="24">
        <f t="shared" si="147"/>
        <v>908.2</v>
      </c>
      <c r="AF283" s="24">
        <f t="shared" si="148"/>
        <v>124.38181818181818</v>
      </c>
      <c r="AG283" s="24">
        <v>53.5</v>
      </c>
      <c r="AH283" s="24">
        <v>109.4</v>
      </c>
      <c r="AI283" s="24">
        <v>48.1</v>
      </c>
      <c r="AJ283" s="24">
        <v>54.2</v>
      </c>
      <c r="AK283" s="24">
        <v>56</v>
      </c>
      <c r="AL283" s="24">
        <v>137.19999999999999</v>
      </c>
      <c r="AM283" s="24">
        <v>200.8</v>
      </c>
      <c r="AN283" s="24">
        <v>102.8</v>
      </c>
      <c r="AO283" s="24"/>
      <c r="AP283" s="24">
        <f t="shared" si="149"/>
        <v>146.19999999999999</v>
      </c>
      <c r="AQ283" s="46"/>
      <c r="AR283" s="24">
        <f t="shared" si="150"/>
        <v>146.19999999999999</v>
      </c>
      <c r="AS283" s="24"/>
      <c r="AT283" s="24">
        <f t="shared" si="151"/>
        <v>146.19999999999999</v>
      </c>
      <c r="AU283" s="24">
        <v>98.1</v>
      </c>
      <c r="AV283" s="24">
        <f t="shared" si="158"/>
        <v>48.1</v>
      </c>
      <c r="AW283" s="41"/>
      <c r="AX283" s="41"/>
      <c r="AY283" s="41"/>
      <c r="AZ283" s="1"/>
      <c r="BA283" s="1"/>
      <c r="BB283" s="1"/>
      <c r="BC283" s="1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9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  <c r="CW283" s="8"/>
      <c r="CX283" s="8"/>
      <c r="CY283" s="8"/>
      <c r="CZ283" s="8"/>
      <c r="DA283" s="8"/>
      <c r="DB283" s="8"/>
      <c r="DC283" s="9"/>
      <c r="DD283" s="8"/>
      <c r="DE283" s="8"/>
      <c r="DF283" s="8"/>
      <c r="DG283" s="8"/>
      <c r="DH283" s="8"/>
      <c r="DI283" s="8"/>
      <c r="DJ283" s="8"/>
      <c r="DK283" s="8"/>
      <c r="DL283" s="8"/>
      <c r="DM283" s="8"/>
      <c r="DN283" s="8"/>
      <c r="DO283" s="8"/>
      <c r="DP283" s="8"/>
      <c r="DQ283" s="8"/>
      <c r="DR283" s="8"/>
      <c r="DS283" s="8"/>
      <c r="DT283" s="8"/>
      <c r="DU283" s="8"/>
      <c r="DV283" s="8"/>
      <c r="DW283" s="8"/>
      <c r="DX283" s="8"/>
      <c r="DY283" s="8"/>
      <c r="DZ283" s="8"/>
      <c r="EA283" s="8"/>
      <c r="EB283" s="8"/>
      <c r="EC283" s="8"/>
      <c r="ED283" s="8"/>
      <c r="EE283" s="9"/>
      <c r="EF283" s="8"/>
      <c r="EG283" s="8"/>
      <c r="EH283" s="8"/>
      <c r="EI283" s="8"/>
      <c r="EJ283" s="8"/>
      <c r="EK283" s="8"/>
      <c r="EL283" s="8"/>
      <c r="EM283" s="8"/>
      <c r="EN283" s="8"/>
      <c r="EO283" s="8"/>
      <c r="EP283" s="8"/>
      <c r="EQ283" s="8"/>
      <c r="ER283" s="8"/>
      <c r="ES283" s="8"/>
      <c r="ET283" s="8"/>
      <c r="EU283" s="8"/>
      <c r="EV283" s="8"/>
      <c r="EW283" s="8"/>
      <c r="EX283" s="8"/>
      <c r="EY283" s="8"/>
      <c r="EZ283" s="8"/>
      <c r="FA283" s="8"/>
      <c r="FB283" s="8"/>
      <c r="FC283" s="8"/>
      <c r="FD283" s="8"/>
      <c r="FE283" s="8"/>
      <c r="FF283" s="8"/>
      <c r="FG283" s="9"/>
      <c r="FH283" s="8"/>
      <c r="FI283" s="8"/>
      <c r="FJ283" s="8"/>
      <c r="FK283" s="8"/>
      <c r="FL283" s="8"/>
      <c r="FM283" s="8"/>
      <c r="FN283" s="8"/>
      <c r="FO283" s="8"/>
      <c r="FP283" s="8"/>
      <c r="FQ283" s="8"/>
      <c r="FR283" s="8"/>
      <c r="FS283" s="8"/>
      <c r="FT283" s="8"/>
      <c r="FU283" s="8"/>
      <c r="FV283" s="8"/>
      <c r="FW283" s="8"/>
      <c r="FX283" s="8"/>
      <c r="FY283" s="8"/>
      <c r="FZ283" s="8"/>
      <c r="GA283" s="8"/>
      <c r="GB283" s="8"/>
      <c r="GC283" s="8"/>
      <c r="GD283" s="8"/>
      <c r="GE283" s="8"/>
      <c r="GF283" s="8"/>
      <c r="GG283" s="8"/>
      <c r="GH283" s="8"/>
      <c r="GI283" s="9"/>
      <c r="GJ283" s="8"/>
      <c r="GK283" s="8"/>
    </row>
    <row r="284" spans="1:193" s="2" customFormat="1" ht="17.100000000000001" customHeight="1">
      <c r="A284" s="13" t="s">
        <v>266</v>
      </c>
      <c r="B284" s="24">
        <v>1652.6</v>
      </c>
      <c r="C284" s="24">
        <v>1342.46363</v>
      </c>
      <c r="D284" s="4">
        <f t="shared" si="145"/>
        <v>0.81233427931743918</v>
      </c>
      <c r="E284" s="10">
        <v>15</v>
      </c>
      <c r="F284" s="5">
        <f t="shared" si="164"/>
        <v>1</v>
      </c>
      <c r="G284" s="5">
        <v>10</v>
      </c>
      <c r="H284" s="5"/>
      <c r="I284" s="5"/>
      <c r="J284" s="4">
        <f t="shared" si="165"/>
        <v>1.205033672670321</v>
      </c>
      <c r="K284" s="5">
        <v>10</v>
      </c>
      <c r="L284" s="5"/>
      <c r="M284" s="5"/>
      <c r="N284" s="4">
        <f t="shared" si="166"/>
        <v>1.2758206356116673</v>
      </c>
      <c r="O284" s="5">
        <v>15</v>
      </c>
      <c r="P284" s="5"/>
      <c r="Q284" s="5"/>
      <c r="R284" s="4">
        <f t="shared" si="167"/>
        <v>1.1883191104215152</v>
      </c>
      <c r="S284" s="5">
        <v>10</v>
      </c>
      <c r="T284" s="5"/>
      <c r="U284" s="5"/>
      <c r="V284" s="4">
        <f t="shared" si="168"/>
        <v>1.1683095999999999</v>
      </c>
      <c r="W284" s="5">
        <v>10</v>
      </c>
      <c r="X284" s="5" t="s">
        <v>400</v>
      </c>
      <c r="Y284" s="5" t="s">
        <v>400</v>
      </c>
      <c r="Z284" s="5" t="s">
        <v>400</v>
      </c>
      <c r="AA284" s="5"/>
      <c r="AB284" s="31">
        <f t="shared" si="157"/>
        <v>1.0991278222122138</v>
      </c>
      <c r="AC284" s="32">
        <v>1020</v>
      </c>
      <c r="AD284" s="24">
        <f t="shared" si="146"/>
        <v>834.54545454545462</v>
      </c>
      <c r="AE284" s="24">
        <f t="shared" si="147"/>
        <v>917.3</v>
      </c>
      <c r="AF284" s="24">
        <f t="shared" si="148"/>
        <v>82.754545454545337</v>
      </c>
      <c r="AG284" s="24">
        <v>71.599999999999994</v>
      </c>
      <c r="AH284" s="24">
        <v>120.5</v>
      </c>
      <c r="AI284" s="24">
        <v>82.6</v>
      </c>
      <c r="AJ284" s="24">
        <v>104</v>
      </c>
      <c r="AK284" s="24">
        <v>103.4</v>
      </c>
      <c r="AL284" s="24">
        <v>101.2</v>
      </c>
      <c r="AM284" s="24">
        <v>134.69999999999999</v>
      </c>
      <c r="AN284" s="24">
        <v>64.599999999999994</v>
      </c>
      <c r="AO284" s="24"/>
      <c r="AP284" s="24">
        <f t="shared" si="149"/>
        <v>134.69999999999999</v>
      </c>
      <c r="AQ284" s="46"/>
      <c r="AR284" s="24">
        <f t="shared" si="150"/>
        <v>134.69999999999999</v>
      </c>
      <c r="AS284" s="24"/>
      <c r="AT284" s="24">
        <f t="shared" si="151"/>
        <v>134.69999999999999</v>
      </c>
      <c r="AU284" s="24">
        <v>33.700000000000003</v>
      </c>
      <c r="AV284" s="24">
        <f t="shared" si="158"/>
        <v>101</v>
      </c>
      <c r="AW284" s="41"/>
      <c r="AX284" s="41"/>
      <c r="AY284" s="41"/>
      <c r="AZ284" s="1"/>
      <c r="BA284" s="1"/>
      <c r="BB284" s="1"/>
      <c r="BC284" s="1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9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  <c r="CX284" s="8"/>
      <c r="CY284" s="8"/>
      <c r="CZ284" s="8"/>
      <c r="DA284" s="8"/>
      <c r="DB284" s="8"/>
      <c r="DC284" s="9"/>
      <c r="DD284" s="8"/>
      <c r="DE284" s="8"/>
      <c r="DF284" s="8"/>
      <c r="DG284" s="8"/>
      <c r="DH284" s="8"/>
      <c r="DI284" s="8"/>
      <c r="DJ284" s="8"/>
      <c r="DK284" s="8"/>
      <c r="DL284" s="8"/>
      <c r="DM284" s="8"/>
      <c r="DN284" s="8"/>
      <c r="DO284" s="8"/>
      <c r="DP284" s="8"/>
      <c r="DQ284" s="8"/>
      <c r="DR284" s="8"/>
      <c r="DS284" s="8"/>
      <c r="DT284" s="8"/>
      <c r="DU284" s="8"/>
      <c r="DV284" s="8"/>
      <c r="DW284" s="8"/>
      <c r="DX284" s="8"/>
      <c r="DY284" s="8"/>
      <c r="DZ284" s="8"/>
      <c r="EA284" s="8"/>
      <c r="EB284" s="8"/>
      <c r="EC284" s="8"/>
      <c r="ED284" s="8"/>
      <c r="EE284" s="9"/>
      <c r="EF284" s="8"/>
      <c r="EG284" s="8"/>
      <c r="EH284" s="8"/>
      <c r="EI284" s="8"/>
      <c r="EJ284" s="8"/>
      <c r="EK284" s="8"/>
      <c r="EL284" s="8"/>
      <c r="EM284" s="8"/>
      <c r="EN284" s="8"/>
      <c r="EO284" s="8"/>
      <c r="EP284" s="8"/>
      <c r="EQ284" s="8"/>
      <c r="ER284" s="8"/>
      <c r="ES284" s="8"/>
      <c r="ET284" s="8"/>
      <c r="EU284" s="8"/>
      <c r="EV284" s="8"/>
      <c r="EW284" s="8"/>
      <c r="EX284" s="8"/>
      <c r="EY284" s="8"/>
      <c r="EZ284" s="8"/>
      <c r="FA284" s="8"/>
      <c r="FB284" s="8"/>
      <c r="FC284" s="8"/>
      <c r="FD284" s="8"/>
      <c r="FE284" s="8"/>
      <c r="FF284" s="8"/>
      <c r="FG284" s="9"/>
      <c r="FH284" s="8"/>
      <c r="FI284" s="8"/>
      <c r="FJ284" s="8"/>
      <c r="FK284" s="8"/>
      <c r="FL284" s="8"/>
      <c r="FM284" s="8"/>
      <c r="FN284" s="8"/>
      <c r="FO284" s="8"/>
      <c r="FP284" s="8"/>
      <c r="FQ284" s="8"/>
      <c r="FR284" s="8"/>
      <c r="FS284" s="8"/>
      <c r="FT284" s="8"/>
      <c r="FU284" s="8"/>
      <c r="FV284" s="8"/>
      <c r="FW284" s="8"/>
      <c r="FX284" s="8"/>
      <c r="FY284" s="8"/>
      <c r="FZ284" s="8"/>
      <c r="GA284" s="8"/>
      <c r="GB284" s="8"/>
      <c r="GC284" s="8"/>
      <c r="GD284" s="8"/>
      <c r="GE284" s="8"/>
      <c r="GF284" s="8"/>
      <c r="GG284" s="8"/>
      <c r="GH284" s="8"/>
      <c r="GI284" s="9"/>
      <c r="GJ284" s="8"/>
      <c r="GK284" s="8"/>
    </row>
    <row r="285" spans="1:193" s="2" customFormat="1" ht="17.100000000000001" customHeight="1">
      <c r="A285" s="13" t="s">
        <v>267</v>
      </c>
      <c r="B285" s="24">
        <v>22142.6</v>
      </c>
      <c r="C285" s="24">
        <v>18436.642490000002</v>
      </c>
      <c r="D285" s="4">
        <f t="shared" si="145"/>
        <v>0.83263223334206471</v>
      </c>
      <c r="E285" s="10">
        <v>15</v>
      </c>
      <c r="F285" s="5">
        <f t="shared" si="164"/>
        <v>1</v>
      </c>
      <c r="G285" s="5">
        <v>10</v>
      </c>
      <c r="H285" s="5"/>
      <c r="I285" s="5"/>
      <c r="J285" s="4">
        <f t="shared" si="165"/>
        <v>1.205033672670321</v>
      </c>
      <c r="K285" s="5">
        <v>10</v>
      </c>
      <c r="L285" s="5"/>
      <c r="M285" s="5"/>
      <c r="N285" s="4">
        <f t="shared" si="166"/>
        <v>1.2758206356116673</v>
      </c>
      <c r="O285" s="5">
        <v>15</v>
      </c>
      <c r="P285" s="5"/>
      <c r="Q285" s="5"/>
      <c r="R285" s="4">
        <f t="shared" si="167"/>
        <v>1.1883191104215152</v>
      </c>
      <c r="S285" s="5">
        <v>10</v>
      </c>
      <c r="T285" s="5"/>
      <c r="U285" s="5"/>
      <c r="V285" s="4">
        <f t="shared" si="168"/>
        <v>1.1683095999999999</v>
      </c>
      <c r="W285" s="5">
        <v>10</v>
      </c>
      <c r="X285" s="5" t="s">
        <v>400</v>
      </c>
      <c r="Y285" s="5" t="s">
        <v>400</v>
      </c>
      <c r="Z285" s="5" t="s">
        <v>400</v>
      </c>
      <c r="AA285" s="5"/>
      <c r="AB285" s="31">
        <f t="shared" si="157"/>
        <v>1.1034773837889191</v>
      </c>
      <c r="AC285" s="32">
        <v>128</v>
      </c>
      <c r="AD285" s="24">
        <f t="shared" si="146"/>
        <v>104.72727272727273</v>
      </c>
      <c r="AE285" s="24">
        <f t="shared" si="147"/>
        <v>115.6</v>
      </c>
      <c r="AF285" s="24">
        <f t="shared" si="148"/>
        <v>10.872727272727261</v>
      </c>
      <c r="AG285" s="24">
        <v>13.3</v>
      </c>
      <c r="AH285" s="24">
        <v>12.6</v>
      </c>
      <c r="AI285" s="24">
        <v>10.3</v>
      </c>
      <c r="AJ285" s="24">
        <v>11.9</v>
      </c>
      <c r="AK285" s="24">
        <v>9.9</v>
      </c>
      <c r="AL285" s="24">
        <v>11.8</v>
      </c>
      <c r="AM285" s="24">
        <v>20.399999999999999</v>
      </c>
      <c r="AN285" s="24">
        <v>8.5</v>
      </c>
      <c r="AO285" s="24"/>
      <c r="AP285" s="24">
        <f t="shared" si="149"/>
        <v>16.899999999999999</v>
      </c>
      <c r="AQ285" s="46"/>
      <c r="AR285" s="24">
        <f t="shared" si="150"/>
        <v>16.899999999999999</v>
      </c>
      <c r="AS285" s="24"/>
      <c r="AT285" s="24">
        <f t="shared" si="151"/>
        <v>16.899999999999999</v>
      </c>
      <c r="AU285" s="24">
        <v>4.7</v>
      </c>
      <c r="AV285" s="24">
        <f t="shared" si="158"/>
        <v>12.2</v>
      </c>
      <c r="AW285" s="41"/>
      <c r="AX285" s="41"/>
      <c r="AY285" s="41"/>
      <c r="AZ285" s="1"/>
      <c r="BA285" s="1"/>
      <c r="BB285" s="1"/>
      <c r="BC285" s="1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9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/>
      <c r="CX285" s="8"/>
      <c r="CY285" s="8"/>
      <c r="CZ285" s="8"/>
      <c r="DA285" s="8"/>
      <c r="DB285" s="8"/>
      <c r="DC285" s="9"/>
      <c r="DD285" s="8"/>
      <c r="DE285" s="8"/>
      <c r="DF285" s="8"/>
      <c r="DG285" s="8"/>
      <c r="DH285" s="8"/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  <c r="DT285" s="8"/>
      <c r="DU285" s="8"/>
      <c r="DV285" s="8"/>
      <c r="DW285" s="8"/>
      <c r="DX285" s="8"/>
      <c r="DY285" s="8"/>
      <c r="DZ285" s="8"/>
      <c r="EA285" s="8"/>
      <c r="EB285" s="8"/>
      <c r="EC285" s="8"/>
      <c r="ED285" s="8"/>
      <c r="EE285" s="9"/>
      <c r="EF285" s="8"/>
      <c r="EG285" s="8"/>
      <c r="EH285" s="8"/>
      <c r="EI285" s="8"/>
      <c r="EJ285" s="8"/>
      <c r="EK285" s="8"/>
      <c r="EL285" s="8"/>
      <c r="EM285" s="8"/>
      <c r="EN285" s="8"/>
      <c r="EO285" s="8"/>
      <c r="EP285" s="8"/>
      <c r="EQ285" s="8"/>
      <c r="ER285" s="8"/>
      <c r="ES285" s="8"/>
      <c r="ET285" s="8"/>
      <c r="EU285" s="8"/>
      <c r="EV285" s="8"/>
      <c r="EW285" s="8"/>
      <c r="EX285" s="8"/>
      <c r="EY285" s="8"/>
      <c r="EZ285" s="8"/>
      <c r="FA285" s="8"/>
      <c r="FB285" s="8"/>
      <c r="FC285" s="8"/>
      <c r="FD285" s="8"/>
      <c r="FE285" s="8"/>
      <c r="FF285" s="8"/>
      <c r="FG285" s="9"/>
      <c r="FH285" s="8"/>
      <c r="FI285" s="8"/>
      <c r="FJ285" s="8"/>
      <c r="FK285" s="8"/>
      <c r="FL285" s="8"/>
      <c r="FM285" s="8"/>
      <c r="FN285" s="8"/>
      <c r="FO285" s="8"/>
      <c r="FP285" s="8"/>
      <c r="FQ285" s="8"/>
      <c r="FR285" s="8"/>
      <c r="FS285" s="8"/>
      <c r="FT285" s="8"/>
      <c r="FU285" s="8"/>
      <c r="FV285" s="8"/>
      <c r="FW285" s="8"/>
      <c r="FX285" s="8"/>
      <c r="FY285" s="8"/>
      <c r="FZ285" s="8"/>
      <c r="GA285" s="8"/>
      <c r="GB285" s="8"/>
      <c r="GC285" s="8"/>
      <c r="GD285" s="8"/>
      <c r="GE285" s="8"/>
      <c r="GF285" s="8"/>
      <c r="GG285" s="8"/>
      <c r="GH285" s="8"/>
      <c r="GI285" s="9"/>
      <c r="GJ285" s="8"/>
      <c r="GK285" s="8"/>
    </row>
    <row r="286" spans="1:193" s="2" customFormat="1" ht="17.100000000000001" customHeight="1">
      <c r="A286" s="13" t="s">
        <v>268</v>
      </c>
      <c r="B286" s="24">
        <v>3804</v>
      </c>
      <c r="C286" s="24">
        <v>2621.3013500000002</v>
      </c>
      <c r="D286" s="4">
        <f t="shared" si="145"/>
        <v>0.6890907860147214</v>
      </c>
      <c r="E286" s="10">
        <v>15</v>
      </c>
      <c r="F286" s="5">
        <f t="shared" si="164"/>
        <v>1</v>
      </c>
      <c r="G286" s="5">
        <v>10</v>
      </c>
      <c r="H286" s="5"/>
      <c r="I286" s="5"/>
      <c r="J286" s="4">
        <f t="shared" si="165"/>
        <v>1.205033672670321</v>
      </c>
      <c r="K286" s="5">
        <v>10</v>
      </c>
      <c r="L286" s="5"/>
      <c r="M286" s="5"/>
      <c r="N286" s="4">
        <f t="shared" si="166"/>
        <v>1.2758206356116673</v>
      </c>
      <c r="O286" s="5">
        <v>15</v>
      </c>
      <c r="P286" s="5"/>
      <c r="Q286" s="5"/>
      <c r="R286" s="4">
        <f t="shared" si="167"/>
        <v>1.1883191104215152</v>
      </c>
      <c r="S286" s="5">
        <v>10</v>
      </c>
      <c r="T286" s="5"/>
      <c r="U286" s="5"/>
      <c r="V286" s="4">
        <f t="shared" si="168"/>
        <v>1.1683095999999999</v>
      </c>
      <c r="W286" s="5">
        <v>10</v>
      </c>
      <c r="X286" s="5" t="s">
        <v>400</v>
      </c>
      <c r="Y286" s="5" t="s">
        <v>400</v>
      </c>
      <c r="Z286" s="5" t="s">
        <v>400</v>
      </c>
      <c r="AA286" s="5"/>
      <c r="AB286" s="31">
        <f t="shared" si="157"/>
        <v>1.072718502218774</v>
      </c>
      <c r="AC286" s="32">
        <v>1047</v>
      </c>
      <c r="AD286" s="24">
        <f t="shared" si="146"/>
        <v>856.63636363636374</v>
      </c>
      <c r="AE286" s="24">
        <f t="shared" si="147"/>
        <v>918.9</v>
      </c>
      <c r="AF286" s="24">
        <f t="shared" si="148"/>
        <v>62.263636363636238</v>
      </c>
      <c r="AG286" s="24">
        <v>117</v>
      </c>
      <c r="AH286" s="24">
        <v>69</v>
      </c>
      <c r="AI286" s="24">
        <v>74.400000000000006</v>
      </c>
      <c r="AJ286" s="24">
        <v>74.2</v>
      </c>
      <c r="AK286" s="24">
        <v>91.7</v>
      </c>
      <c r="AL286" s="24">
        <v>86.2</v>
      </c>
      <c r="AM286" s="24">
        <v>210</v>
      </c>
      <c r="AN286" s="24">
        <v>58.7</v>
      </c>
      <c r="AO286" s="24"/>
      <c r="AP286" s="24">
        <f t="shared" si="149"/>
        <v>137.69999999999999</v>
      </c>
      <c r="AQ286" s="46"/>
      <c r="AR286" s="24">
        <f t="shared" si="150"/>
        <v>137.69999999999999</v>
      </c>
      <c r="AS286" s="24"/>
      <c r="AT286" s="24">
        <f t="shared" si="151"/>
        <v>137.69999999999999</v>
      </c>
      <c r="AU286" s="24">
        <v>11.5</v>
      </c>
      <c r="AV286" s="24">
        <f t="shared" si="158"/>
        <v>126.2</v>
      </c>
      <c r="AW286" s="41"/>
      <c r="AX286" s="41"/>
      <c r="AY286" s="41"/>
      <c r="AZ286" s="1"/>
      <c r="BA286" s="1"/>
      <c r="BB286" s="1"/>
      <c r="BC286" s="1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9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  <c r="CW286" s="8"/>
      <c r="CX286" s="8"/>
      <c r="CY286" s="8"/>
      <c r="CZ286" s="8"/>
      <c r="DA286" s="8"/>
      <c r="DB286" s="8"/>
      <c r="DC286" s="9"/>
      <c r="DD286" s="8"/>
      <c r="DE286" s="8"/>
      <c r="DF286" s="8"/>
      <c r="DG286" s="8"/>
      <c r="DH286" s="8"/>
      <c r="DI286" s="8"/>
      <c r="DJ286" s="8"/>
      <c r="DK286" s="8"/>
      <c r="DL286" s="8"/>
      <c r="DM286" s="8"/>
      <c r="DN286" s="8"/>
      <c r="DO286" s="8"/>
      <c r="DP286" s="8"/>
      <c r="DQ286" s="8"/>
      <c r="DR286" s="8"/>
      <c r="DS286" s="8"/>
      <c r="DT286" s="8"/>
      <c r="DU286" s="8"/>
      <c r="DV286" s="8"/>
      <c r="DW286" s="8"/>
      <c r="DX286" s="8"/>
      <c r="DY286" s="8"/>
      <c r="DZ286" s="8"/>
      <c r="EA286" s="8"/>
      <c r="EB286" s="8"/>
      <c r="EC286" s="8"/>
      <c r="ED286" s="8"/>
      <c r="EE286" s="9"/>
      <c r="EF286" s="8"/>
      <c r="EG286" s="8"/>
      <c r="EH286" s="8"/>
      <c r="EI286" s="8"/>
      <c r="EJ286" s="8"/>
      <c r="EK286" s="8"/>
      <c r="EL286" s="8"/>
      <c r="EM286" s="8"/>
      <c r="EN286" s="8"/>
      <c r="EO286" s="8"/>
      <c r="EP286" s="8"/>
      <c r="EQ286" s="8"/>
      <c r="ER286" s="8"/>
      <c r="ES286" s="8"/>
      <c r="ET286" s="8"/>
      <c r="EU286" s="8"/>
      <c r="EV286" s="8"/>
      <c r="EW286" s="8"/>
      <c r="EX286" s="8"/>
      <c r="EY286" s="8"/>
      <c r="EZ286" s="8"/>
      <c r="FA286" s="8"/>
      <c r="FB286" s="8"/>
      <c r="FC286" s="8"/>
      <c r="FD286" s="8"/>
      <c r="FE286" s="8"/>
      <c r="FF286" s="8"/>
      <c r="FG286" s="9"/>
      <c r="FH286" s="8"/>
      <c r="FI286" s="8"/>
      <c r="FJ286" s="8"/>
      <c r="FK286" s="8"/>
      <c r="FL286" s="8"/>
      <c r="FM286" s="8"/>
      <c r="FN286" s="8"/>
      <c r="FO286" s="8"/>
      <c r="FP286" s="8"/>
      <c r="FQ286" s="8"/>
      <c r="FR286" s="8"/>
      <c r="FS286" s="8"/>
      <c r="FT286" s="8"/>
      <c r="FU286" s="8"/>
      <c r="FV286" s="8"/>
      <c r="FW286" s="8"/>
      <c r="FX286" s="8"/>
      <c r="FY286" s="8"/>
      <c r="FZ286" s="8"/>
      <c r="GA286" s="8"/>
      <c r="GB286" s="8"/>
      <c r="GC286" s="8"/>
      <c r="GD286" s="8"/>
      <c r="GE286" s="8"/>
      <c r="GF286" s="8"/>
      <c r="GG286" s="8"/>
      <c r="GH286" s="8"/>
      <c r="GI286" s="9"/>
      <c r="GJ286" s="8"/>
      <c r="GK286" s="8"/>
    </row>
    <row r="287" spans="1:193" s="2" customFormat="1" ht="17.100000000000001" customHeight="1">
      <c r="A287" s="13" t="s">
        <v>269</v>
      </c>
      <c r="B287" s="24">
        <v>6333.7</v>
      </c>
      <c r="C287" s="24">
        <v>5122.1957000000002</v>
      </c>
      <c r="D287" s="4">
        <f t="shared" si="145"/>
        <v>0.80872092142033891</v>
      </c>
      <c r="E287" s="10">
        <v>15</v>
      </c>
      <c r="F287" s="5">
        <f t="shared" si="164"/>
        <v>1</v>
      </c>
      <c r="G287" s="5">
        <v>10</v>
      </c>
      <c r="H287" s="5"/>
      <c r="I287" s="5"/>
      <c r="J287" s="4">
        <f t="shared" si="165"/>
        <v>1.205033672670321</v>
      </c>
      <c r="K287" s="5">
        <v>10</v>
      </c>
      <c r="L287" s="5"/>
      <c r="M287" s="5"/>
      <c r="N287" s="4">
        <f t="shared" si="166"/>
        <v>1.2758206356116673</v>
      </c>
      <c r="O287" s="5">
        <v>15</v>
      </c>
      <c r="P287" s="5"/>
      <c r="Q287" s="5"/>
      <c r="R287" s="4">
        <f t="shared" si="167"/>
        <v>1.1883191104215152</v>
      </c>
      <c r="S287" s="5">
        <v>10</v>
      </c>
      <c r="T287" s="5"/>
      <c r="U287" s="5"/>
      <c r="V287" s="4">
        <f t="shared" si="168"/>
        <v>1.1683095999999999</v>
      </c>
      <c r="W287" s="5">
        <v>10</v>
      </c>
      <c r="X287" s="5" t="s">
        <v>400</v>
      </c>
      <c r="Y287" s="5" t="s">
        <v>400</v>
      </c>
      <c r="Z287" s="5" t="s">
        <v>400</v>
      </c>
      <c r="AA287" s="5"/>
      <c r="AB287" s="31">
        <f t="shared" si="157"/>
        <v>1.0983535312342634</v>
      </c>
      <c r="AC287" s="32">
        <v>1004</v>
      </c>
      <c r="AD287" s="24">
        <f t="shared" si="146"/>
        <v>821.45454545454538</v>
      </c>
      <c r="AE287" s="24">
        <f t="shared" si="147"/>
        <v>902.2</v>
      </c>
      <c r="AF287" s="24">
        <f t="shared" si="148"/>
        <v>80.745454545454663</v>
      </c>
      <c r="AG287" s="24">
        <v>95.8</v>
      </c>
      <c r="AH287" s="24">
        <v>79.599999999999994</v>
      </c>
      <c r="AI287" s="24">
        <v>66.7</v>
      </c>
      <c r="AJ287" s="24">
        <v>62.3</v>
      </c>
      <c r="AK287" s="24">
        <v>85</v>
      </c>
      <c r="AL287" s="24">
        <v>115.8</v>
      </c>
      <c r="AM287" s="24">
        <v>167.5</v>
      </c>
      <c r="AN287" s="24">
        <v>106.6</v>
      </c>
      <c r="AO287" s="24"/>
      <c r="AP287" s="24">
        <f t="shared" si="149"/>
        <v>122.9</v>
      </c>
      <c r="AQ287" s="46"/>
      <c r="AR287" s="24">
        <f t="shared" si="150"/>
        <v>122.9</v>
      </c>
      <c r="AS287" s="24"/>
      <c r="AT287" s="24">
        <f t="shared" si="151"/>
        <v>122.9</v>
      </c>
      <c r="AU287" s="24">
        <v>22.9</v>
      </c>
      <c r="AV287" s="24">
        <f t="shared" si="158"/>
        <v>100</v>
      </c>
      <c r="AW287" s="41"/>
      <c r="AX287" s="41"/>
      <c r="AY287" s="41"/>
      <c r="AZ287" s="1"/>
      <c r="BA287" s="1"/>
      <c r="BB287" s="1"/>
      <c r="BC287" s="1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9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8"/>
      <c r="CX287" s="8"/>
      <c r="CY287" s="8"/>
      <c r="CZ287" s="8"/>
      <c r="DA287" s="8"/>
      <c r="DB287" s="8"/>
      <c r="DC287" s="9"/>
      <c r="DD287" s="8"/>
      <c r="DE287" s="8"/>
      <c r="DF287" s="8"/>
      <c r="DG287" s="8"/>
      <c r="DH287" s="8"/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  <c r="DT287" s="8"/>
      <c r="DU287" s="8"/>
      <c r="DV287" s="8"/>
      <c r="DW287" s="8"/>
      <c r="DX287" s="8"/>
      <c r="DY287" s="8"/>
      <c r="DZ287" s="8"/>
      <c r="EA287" s="8"/>
      <c r="EB287" s="8"/>
      <c r="EC287" s="8"/>
      <c r="ED287" s="8"/>
      <c r="EE287" s="9"/>
      <c r="EF287" s="8"/>
      <c r="EG287" s="8"/>
      <c r="EH287" s="8"/>
      <c r="EI287" s="8"/>
      <c r="EJ287" s="8"/>
      <c r="EK287" s="8"/>
      <c r="EL287" s="8"/>
      <c r="EM287" s="8"/>
      <c r="EN287" s="8"/>
      <c r="EO287" s="8"/>
      <c r="EP287" s="8"/>
      <c r="EQ287" s="8"/>
      <c r="ER287" s="8"/>
      <c r="ES287" s="8"/>
      <c r="ET287" s="8"/>
      <c r="EU287" s="8"/>
      <c r="EV287" s="8"/>
      <c r="EW287" s="8"/>
      <c r="EX287" s="8"/>
      <c r="EY287" s="8"/>
      <c r="EZ287" s="8"/>
      <c r="FA287" s="8"/>
      <c r="FB287" s="8"/>
      <c r="FC287" s="8"/>
      <c r="FD287" s="8"/>
      <c r="FE287" s="8"/>
      <c r="FF287" s="8"/>
      <c r="FG287" s="9"/>
      <c r="FH287" s="8"/>
      <c r="FI287" s="8"/>
      <c r="FJ287" s="8"/>
      <c r="FK287" s="8"/>
      <c r="FL287" s="8"/>
      <c r="FM287" s="8"/>
      <c r="FN287" s="8"/>
      <c r="FO287" s="8"/>
      <c r="FP287" s="8"/>
      <c r="FQ287" s="8"/>
      <c r="FR287" s="8"/>
      <c r="FS287" s="8"/>
      <c r="FT287" s="8"/>
      <c r="FU287" s="8"/>
      <c r="FV287" s="8"/>
      <c r="FW287" s="8"/>
      <c r="FX287" s="8"/>
      <c r="FY287" s="8"/>
      <c r="FZ287" s="8"/>
      <c r="GA287" s="8"/>
      <c r="GB287" s="8"/>
      <c r="GC287" s="8"/>
      <c r="GD287" s="8"/>
      <c r="GE287" s="8"/>
      <c r="GF287" s="8"/>
      <c r="GG287" s="8"/>
      <c r="GH287" s="8"/>
      <c r="GI287" s="9"/>
      <c r="GJ287" s="8"/>
      <c r="GK287" s="8"/>
    </row>
    <row r="288" spans="1:193" s="2" customFormat="1" ht="17.100000000000001" customHeight="1">
      <c r="A288" s="13" t="s">
        <v>270</v>
      </c>
      <c r="B288" s="24">
        <v>43475.199999999997</v>
      </c>
      <c r="C288" s="24">
        <v>33155.175320000002</v>
      </c>
      <c r="D288" s="4">
        <f t="shared" si="145"/>
        <v>0.76262272099955852</v>
      </c>
      <c r="E288" s="10">
        <v>15</v>
      </c>
      <c r="F288" s="5">
        <f t="shared" si="164"/>
        <v>1</v>
      </c>
      <c r="G288" s="5">
        <v>10</v>
      </c>
      <c r="H288" s="5"/>
      <c r="I288" s="5"/>
      <c r="J288" s="4">
        <f t="shared" si="165"/>
        <v>1.205033672670321</v>
      </c>
      <c r="K288" s="5">
        <v>10</v>
      </c>
      <c r="L288" s="5"/>
      <c r="M288" s="5"/>
      <c r="N288" s="4">
        <f t="shared" si="166"/>
        <v>1.2758206356116673</v>
      </c>
      <c r="O288" s="5">
        <v>15</v>
      </c>
      <c r="P288" s="5"/>
      <c r="Q288" s="5"/>
      <c r="R288" s="4">
        <f t="shared" si="167"/>
        <v>1.1883191104215152</v>
      </c>
      <c r="S288" s="5">
        <v>10</v>
      </c>
      <c r="T288" s="5"/>
      <c r="U288" s="5"/>
      <c r="V288" s="4">
        <f t="shared" si="168"/>
        <v>1.1683095999999999</v>
      </c>
      <c r="W288" s="5">
        <v>10</v>
      </c>
      <c r="X288" s="5" t="s">
        <v>400</v>
      </c>
      <c r="Y288" s="5" t="s">
        <v>400</v>
      </c>
      <c r="Z288" s="5" t="s">
        <v>400</v>
      </c>
      <c r="AA288" s="5"/>
      <c r="AB288" s="31">
        <f t="shared" si="157"/>
        <v>1.0884753454298106</v>
      </c>
      <c r="AC288" s="32">
        <v>26</v>
      </c>
      <c r="AD288" s="24">
        <f t="shared" si="146"/>
        <v>21.272727272727273</v>
      </c>
      <c r="AE288" s="24">
        <f t="shared" si="147"/>
        <v>23.2</v>
      </c>
      <c r="AF288" s="24">
        <f t="shared" si="148"/>
        <v>1.9272727272727259</v>
      </c>
      <c r="AG288" s="24">
        <v>1.2</v>
      </c>
      <c r="AH288" s="24">
        <v>1.6</v>
      </c>
      <c r="AI288" s="24">
        <v>3.7</v>
      </c>
      <c r="AJ288" s="24">
        <v>2</v>
      </c>
      <c r="AK288" s="24">
        <v>2.7</v>
      </c>
      <c r="AL288" s="24">
        <v>2.2999999999999998</v>
      </c>
      <c r="AM288" s="24">
        <v>4.3</v>
      </c>
      <c r="AN288" s="24">
        <v>1.9</v>
      </c>
      <c r="AO288" s="24"/>
      <c r="AP288" s="24">
        <f t="shared" si="149"/>
        <v>3.5</v>
      </c>
      <c r="AQ288" s="46"/>
      <c r="AR288" s="24">
        <f t="shared" si="150"/>
        <v>3.5</v>
      </c>
      <c r="AS288" s="24"/>
      <c r="AT288" s="24">
        <f t="shared" si="151"/>
        <v>3.5</v>
      </c>
      <c r="AU288" s="24">
        <v>0.7</v>
      </c>
      <c r="AV288" s="24">
        <f t="shared" si="158"/>
        <v>2.8</v>
      </c>
      <c r="AW288" s="41"/>
      <c r="AX288" s="41"/>
      <c r="AY288" s="41"/>
      <c r="AZ288" s="1"/>
      <c r="BA288" s="1"/>
      <c r="BB288" s="1"/>
      <c r="BC288" s="1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9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  <c r="CW288" s="8"/>
      <c r="CX288" s="8"/>
      <c r="CY288" s="8"/>
      <c r="CZ288" s="8"/>
      <c r="DA288" s="8"/>
      <c r="DB288" s="8"/>
      <c r="DC288" s="9"/>
      <c r="DD288" s="8"/>
      <c r="DE288" s="8"/>
      <c r="DF288" s="8"/>
      <c r="DG288" s="8"/>
      <c r="DH288" s="8"/>
      <c r="DI288" s="8"/>
      <c r="DJ288" s="8"/>
      <c r="DK288" s="8"/>
      <c r="DL288" s="8"/>
      <c r="DM288" s="8"/>
      <c r="DN288" s="8"/>
      <c r="DO288" s="8"/>
      <c r="DP288" s="8"/>
      <c r="DQ288" s="8"/>
      <c r="DR288" s="8"/>
      <c r="DS288" s="8"/>
      <c r="DT288" s="8"/>
      <c r="DU288" s="8"/>
      <c r="DV288" s="8"/>
      <c r="DW288" s="8"/>
      <c r="DX288" s="8"/>
      <c r="DY288" s="8"/>
      <c r="DZ288" s="8"/>
      <c r="EA288" s="8"/>
      <c r="EB288" s="8"/>
      <c r="EC288" s="8"/>
      <c r="ED288" s="8"/>
      <c r="EE288" s="9"/>
      <c r="EF288" s="8"/>
      <c r="EG288" s="8"/>
      <c r="EH288" s="8"/>
      <c r="EI288" s="8"/>
      <c r="EJ288" s="8"/>
      <c r="EK288" s="8"/>
      <c r="EL288" s="8"/>
      <c r="EM288" s="8"/>
      <c r="EN288" s="8"/>
      <c r="EO288" s="8"/>
      <c r="EP288" s="8"/>
      <c r="EQ288" s="8"/>
      <c r="ER288" s="8"/>
      <c r="ES288" s="8"/>
      <c r="ET288" s="8"/>
      <c r="EU288" s="8"/>
      <c r="EV288" s="8"/>
      <c r="EW288" s="8"/>
      <c r="EX288" s="8"/>
      <c r="EY288" s="8"/>
      <c r="EZ288" s="8"/>
      <c r="FA288" s="8"/>
      <c r="FB288" s="8"/>
      <c r="FC288" s="8"/>
      <c r="FD288" s="8"/>
      <c r="FE288" s="8"/>
      <c r="FF288" s="8"/>
      <c r="FG288" s="9"/>
      <c r="FH288" s="8"/>
      <c r="FI288" s="8"/>
      <c r="FJ288" s="8"/>
      <c r="FK288" s="8"/>
      <c r="FL288" s="8"/>
      <c r="FM288" s="8"/>
      <c r="FN288" s="8"/>
      <c r="FO288" s="8"/>
      <c r="FP288" s="8"/>
      <c r="FQ288" s="8"/>
      <c r="FR288" s="8"/>
      <c r="FS288" s="8"/>
      <c r="FT288" s="8"/>
      <c r="FU288" s="8"/>
      <c r="FV288" s="8"/>
      <c r="FW288" s="8"/>
      <c r="FX288" s="8"/>
      <c r="FY288" s="8"/>
      <c r="FZ288" s="8"/>
      <c r="GA288" s="8"/>
      <c r="GB288" s="8"/>
      <c r="GC288" s="8"/>
      <c r="GD288" s="8"/>
      <c r="GE288" s="8"/>
      <c r="GF288" s="8"/>
      <c r="GG288" s="8"/>
      <c r="GH288" s="8"/>
      <c r="GI288" s="9"/>
      <c r="GJ288" s="8"/>
      <c r="GK288" s="8"/>
    </row>
    <row r="289" spans="1:193" s="2" customFormat="1" ht="17.100000000000001" customHeight="1">
      <c r="A289" s="13" t="s">
        <v>163</v>
      </c>
      <c r="B289" s="24">
        <v>2301.1</v>
      </c>
      <c r="C289" s="24">
        <v>2460.6111000000005</v>
      </c>
      <c r="D289" s="4">
        <f t="shared" si="145"/>
        <v>1.0693194993698669</v>
      </c>
      <c r="E289" s="10">
        <v>15</v>
      </c>
      <c r="F289" s="5">
        <f t="shared" si="164"/>
        <v>1</v>
      </c>
      <c r="G289" s="5">
        <v>10</v>
      </c>
      <c r="H289" s="5"/>
      <c r="I289" s="5"/>
      <c r="J289" s="4">
        <f t="shared" si="165"/>
        <v>1.205033672670321</v>
      </c>
      <c r="K289" s="5">
        <v>10</v>
      </c>
      <c r="L289" s="5"/>
      <c r="M289" s="5"/>
      <c r="N289" s="4">
        <f t="shared" si="166"/>
        <v>1.2758206356116673</v>
      </c>
      <c r="O289" s="5">
        <v>15</v>
      </c>
      <c r="P289" s="5"/>
      <c r="Q289" s="5"/>
      <c r="R289" s="4">
        <f t="shared" si="167"/>
        <v>1.1883191104215152</v>
      </c>
      <c r="S289" s="5">
        <v>10</v>
      </c>
      <c r="T289" s="5"/>
      <c r="U289" s="5"/>
      <c r="V289" s="4">
        <f t="shared" si="168"/>
        <v>1.1683095999999999</v>
      </c>
      <c r="W289" s="5">
        <v>10</v>
      </c>
      <c r="X289" s="5" t="s">
        <v>400</v>
      </c>
      <c r="Y289" s="5" t="s">
        <v>400</v>
      </c>
      <c r="Z289" s="5" t="s">
        <v>400</v>
      </c>
      <c r="AA289" s="5"/>
      <c r="AB289" s="31">
        <f t="shared" si="157"/>
        <v>1.1541960836520198</v>
      </c>
      <c r="AC289" s="32">
        <v>912</v>
      </c>
      <c r="AD289" s="24">
        <f t="shared" si="146"/>
        <v>746.18181818181813</v>
      </c>
      <c r="AE289" s="24">
        <f t="shared" si="147"/>
        <v>861.2</v>
      </c>
      <c r="AF289" s="24">
        <f t="shared" si="148"/>
        <v>115.01818181818192</v>
      </c>
      <c r="AG289" s="24">
        <v>62.6</v>
      </c>
      <c r="AH289" s="24">
        <v>78.5</v>
      </c>
      <c r="AI289" s="24">
        <v>101</v>
      </c>
      <c r="AJ289" s="24">
        <v>64.400000000000006</v>
      </c>
      <c r="AK289" s="24">
        <v>94.6</v>
      </c>
      <c r="AL289" s="24">
        <v>108.8</v>
      </c>
      <c r="AM289" s="24">
        <v>135.19999999999999</v>
      </c>
      <c r="AN289" s="24">
        <v>74.900000000000006</v>
      </c>
      <c r="AO289" s="24"/>
      <c r="AP289" s="24">
        <f t="shared" si="149"/>
        <v>141.19999999999999</v>
      </c>
      <c r="AQ289" s="46"/>
      <c r="AR289" s="24">
        <f t="shared" si="150"/>
        <v>141.19999999999999</v>
      </c>
      <c r="AS289" s="24"/>
      <c r="AT289" s="24">
        <f t="shared" si="151"/>
        <v>141.19999999999999</v>
      </c>
      <c r="AU289" s="24">
        <v>92.1</v>
      </c>
      <c r="AV289" s="24">
        <f t="shared" si="158"/>
        <v>49.1</v>
      </c>
      <c r="AW289" s="41"/>
      <c r="AX289" s="41"/>
      <c r="AY289" s="41"/>
      <c r="AZ289" s="1"/>
      <c r="BA289" s="1"/>
      <c r="BB289" s="1"/>
      <c r="BC289" s="1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9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/>
      <c r="CX289" s="8"/>
      <c r="CY289" s="8"/>
      <c r="CZ289" s="8"/>
      <c r="DA289" s="8"/>
      <c r="DB289" s="8"/>
      <c r="DC289" s="9"/>
      <c r="DD289" s="8"/>
      <c r="DE289" s="8"/>
      <c r="DF289" s="8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  <c r="DT289" s="8"/>
      <c r="DU289" s="8"/>
      <c r="DV289" s="8"/>
      <c r="DW289" s="8"/>
      <c r="DX289" s="8"/>
      <c r="DY289" s="8"/>
      <c r="DZ289" s="8"/>
      <c r="EA289" s="8"/>
      <c r="EB289" s="8"/>
      <c r="EC289" s="8"/>
      <c r="ED289" s="8"/>
      <c r="EE289" s="9"/>
      <c r="EF289" s="8"/>
      <c r="EG289" s="8"/>
      <c r="EH289" s="8"/>
      <c r="EI289" s="8"/>
      <c r="EJ289" s="8"/>
      <c r="EK289" s="8"/>
      <c r="EL289" s="8"/>
      <c r="EM289" s="8"/>
      <c r="EN289" s="8"/>
      <c r="EO289" s="8"/>
      <c r="EP289" s="8"/>
      <c r="EQ289" s="8"/>
      <c r="ER289" s="8"/>
      <c r="ES289" s="8"/>
      <c r="ET289" s="8"/>
      <c r="EU289" s="8"/>
      <c r="EV289" s="8"/>
      <c r="EW289" s="8"/>
      <c r="EX289" s="8"/>
      <c r="EY289" s="8"/>
      <c r="EZ289" s="8"/>
      <c r="FA289" s="8"/>
      <c r="FB289" s="8"/>
      <c r="FC289" s="8"/>
      <c r="FD289" s="8"/>
      <c r="FE289" s="8"/>
      <c r="FF289" s="8"/>
      <c r="FG289" s="9"/>
      <c r="FH289" s="8"/>
      <c r="FI289" s="8"/>
      <c r="FJ289" s="8"/>
      <c r="FK289" s="8"/>
      <c r="FL289" s="8"/>
      <c r="FM289" s="8"/>
      <c r="FN289" s="8"/>
      <c r="FO289" s="8"/>
      <c r="FP289" s="8"/>
      <c r="FQ289" s="8"/>
      <c r="FR289" s="8"/>
      <c r="FS289" s="8"/>
      <c r="FT289" s="8"/>
      <c r="FU289" s="8"/>
      <c r="FV289" s="8"/>
      <c r="FW289" s="8"/>
      <c r="FX289" s="8"/>
      <c r="FY289" s="8"/>
      <c r="FZ289" s="8"/>
      <c r="GA289" s="8"/>
      <c r="GB289" s="8"/>
      <c r="GC289" s="8"/>
      <c r="GD289" s="8"/>
      <c r="GE289" s="8"/>
      <c r="GF289" s="8"/>
      <c r="GG289" s="8"/>
      <c r="GH289" s="8"/>
      <c r="GI289" s="9"/>
      <c r="GJ289" s="8"/>
      <c r="GK289" s="8"/>
    </row>
    <row r="290" spans="1:193" s="2" customFormat="1" ht="17.100000000000001" customHeight="1">
      <c r="A290" s="17" t="s">
        <v>271</v>
      </c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24"/>
      <c r="AV290" s="24"/>
      <c r="AW290" s="41"/>
      <c r="AX290" s="41"/>
      <c r="AY290" s="41"/>
      <c r="AZ290" s="1"/>
      <c r="BA290" s="1"/>
      <c r="BB290" s="1"/>
      <c r="BC290" s="1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9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  <c r="CW290" s="8"/>
      <c r="CX290" s="8"/>
      <c r="CY290" s="8"/>
      <c r="CZ290" s="8"/>
      <c r="DA290" s="8"/>
      <c r="DB290" s="8"/>
      <c r="DC290" s="9"/>
      <c r="DD290" s="8"/>
      <c r="DE290" s="8"/>
      <c r="DF290" s="8"/>
      <c r="DG290" s="8"/>
      <c r="DH290" s="8"/>
      <c r="DI290" s="8"/>
      <c r="DJ290" s="8"/>
      <c r="DK290" s="8"/>
      <c r="DL290" s="8"/>
      <c r="DM290" s="8"/>
      <c r="DN290" s="8"/>
      <c r="DO290" s="8"/>
      <c r="DP290" s="8"/>
      <c r="DQ290" s="8"/>
      <c r="DR290" s="8"/>
      <c r="DS290" s="8"/>
      <c r="DT290" s="8"/>
      <c r="DU290" s="8"/>
      <c r="DV290" s="8"/>
      <c r="DW290" s="8"/>
      <c r="DX290" s="8"/>
      <c r="DY290" s="8"/>
      <c r="DZ290" s="8"/>
      <c r="EA290" s="8"/>
      <c r="EB290" s="8"/>
      <c r="EC290" s="8"/>
      <c r="ED290" s="8"/>
      <c r="EE290" s="9"/>
      <c r="EF290" s="8"/>
      <c r="EG290" s="8"/>
      <c r="EH290" s="8"/>
      <c r="EI290" s="8"/>
      <c r="EJ290" s="8"/>
      <c r="EK290" s="8"/>
      <c r="EL290" s="8"/>
      <c r="EM290" s="8"/>
      <c r="EN290" s="8"/>
      <c r="EO290" s="8"/>
      <c r="EP290" s="8"/>
      <c r="EQ290" s="8"/>
      <c r="ER290" s="8"/>
      <c r="ES290" s="8"/>
      <c r="ET290" s="8"/>
      <c r="EU290" s="8"/>
      <c r="EV290" s="8"/>
      <c r="EW290" s="8"/>
      <c r="EX290" s="8"/>
      <c r="EY290" s="8"/>
      <c r="EZ290" s="8"/>
      <c r="FA290" s="8"/>
      <c r="FB290" s="8"/>
      <c r="FC290" s="8"/>
      <c r="FD290" s="8"/>
      <c r="FE290" s="8"/>
      <c r="FF290" s="8"/>
      <c r="FG290" s="9"/>
      <c r="FH290" s="8"/>
      <c r="FI290" s="8"/>
      <c r="FJ290" s="8"/>
      <c r="FK290" s="8"/>
      <c r="FL290" s="8"/>
      <c r="FM290" s="8"/>
      <c r="FN290" s="8"/>
      <c r="FO290" s="8"/>
      <c r="FP290" s="8"/>
      <c r="FQ290" s="8"/>
      <c r="FR290" s="8"/>
      <c r="FS290" s="8"/>
      <c r="FT290" s="8"/>
      <c r="FU290" s="8"/>
      <c r="FV290" s="8"/>
      <c r="FW290" s="8"/>
      <c r="FX290" s="8"/>
      <c r="FY290" s="8"/>
      <c r="FZ290" s="8"/>
      <c r="GA290" s="8"/>
      <c r="GB290" s="8"/>
      <c r="GC290" s="8"/>
      <c r="GD290" s="8"/>
      <c r="GE290" s="8"/>
      <c r="GF290" s="8"/>
      <c r="GG290" s="8"/>
      <c r="GH290" s="8"/>
      <c r="GI290" s="9"/>
      <c r="GJ290" s="8"/>
      <c r="GK290" s="8"/>
    </row>
    <row r="291" spans="1:193" s="2" customFormat="1" ht="17.100000000000001" customHeight="1">
      <c r="A291" s="33" t="s">
        <v>67</v>
      </c>
      <c r="B291" s="24">
        <v>2873.9</v>
      </c>
      <c r="C291" s="24">
        <v>2029.6139500000002</v>
      </c>
      <c r="D291" s="4">
        <f t="shared" si="145"/>
        <v>0.70622288527784549</v>
      </c>
      <c r="E291" s="10">
        <v>15</v>
      </c>
      <c r="F291" s="5">
        <f>F$49</f>
        <v>1</v>
      </c>
      <c r="G291" s="5">
        <v>10</v>
      </c>
      <c r="H291" s="5"/>
      <c r="I291" s="5"/>
      <c r="J291" s="4">
        <f>J$49</f>
        <v>1.121652883120698</v>
      </c>
      <c r="K291" s="5">
        <v>10</v>
      </c>
      <c r="L291" s="5"/>
      <c r="M291" s="5"/>
      <c r="N291" s="4">
        <f>N$49</f>
        <v>1.2297045101088646</v>
      </c>
      <c r="O291" s="5">
        <v>15</v>
      </c>
      <c r="P291" s="5"/>
      <c r="Q291" s="5"/>
      <c r="R291" s="4">
        <f>R$49</f>
        <v>0.97980970437469272</v>
      </c>
      <c r="S291" s="5">
        <v>10</v>
      </c>
      <c r="T291" s="5"/>
      <c r="U291" s="5"/>
      <c r="V291" s="4">
        <f>V$49</f>
        <v>0.56826104195481786</v>
      </c>
      <c r="W291" s="5">
        <v>10</v>
      </c>
      <c r="X291" s="5" t="s">
        <v>400</v>
      </c>
      <c r="Y291" s="5" t="s">
        <v>400</v>
      </c>
      <c r="Z291" s="5" t="s">
        <v>400</v>
      </c>
      <c r="AA291" s="5"/>
      <c r="AB291" s="31">
        <f t="shared" si="157"/>
        <v>0.93908781750432491</v>
      </c>
      <c r="AC291" s="32">
        <v>756</v>
      </c>
      <c r="AD291" s="24">
        <f t="shared" si="146"/>
        <v>618.54545454545462</v>
      </c>
      <c r="AE291" s="24">
        <f t="shared" si="147"/>
        <v>580.9</v>
      </c>
      <c r="AF291" s="24">
        <f t="shared" si="148"/>
        <v>-37.645454545454641</v>
      </c>
      <c r="AG291" s="24">
        <v>58.8</v>
      </c>
      <c r="AH291" s="24">
        <v>74.2</v>
      </c>
      <c r="AI291" s="24">
        <v>78.400000000000006</v>
      </c>
      <c r="AJ291" s="24">
        <v>81.099999999999994</v>
      </c>
      <c r="AK291" s="24">
        <v>77.5</v>
      </c>
      <c r="AL291" s="24">
        <v>73.099999999999994</v>
      </c>
      <c r="AM291" s="24">
        <v>66.5</v>
      </c>
      <c r="AN291" s="24">
        <v>33.700000000000003</v>
      </c>
      <c r="AO291" s="24"/>
      <c r="AP291" s="24">
        <f t="shared" si="149"/>
        <v>37.6</v>
      </c>
      <c r="AQ291" s="46"/>
      <c r="AR291" s="24">
        <f t="shared" si="150"/>
        <v>37.6</v>
      </c>
      <c r="AS291" s="24"/>
      <c r="AT291" s="24">
        <f t="shared" si="151"/>
        <v>37.6</v>
      </c>
      <c r="AU291" s="24">
        <v>18.899999999999999</v>
      </c>
      <c r="AV291" s="24">
        <f t="shared" si="158"/>
        <v>18.7</v>
      </c>
      <c r="AW291" s="41"/>
      <c r="AX291" s="41"/>
      <c r="AY291" s="41"/>
      <c r="AZ291" s="1"/>
      <c r="BA291" s="1"/>
      <c r="BB291" s="1"/>
      <c r="BC291" s="1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9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  <c r="CX291" s="8"/>
      <c r="CY291" s="8"/>
      <c r="CZ291" s="8"/>
      <c r="DA291" s="8"/>
      <c r="DB291" s="8"/>
      <c r="DC291" s="9"/>
      <c r="DD291" s="8"/>
      <c r="DE291" s="8"/>
      <c r="DF291" s="8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8"/>
      <c r="DV291" s="8"/>
      <c r="DW291" s="8"/>
      <c r="DX291" s="8"/>
      <c r="DY291" s="8"/>
      <c r="DZ291" s="8"/>
      <c r="EA291" s="8"/>
      <c r="EB291" s="8"/>
      <c r="EC291" s="8"/>
      <c r="ED291" s="8"/>
      <c r="EE291" s="9"/>
      <c r="EF291" s="8"/>
      <c r="EG291" s="8"/>
      <c r="EH291" s="8"/>
      <c r="EI291" s="8"/>
      <c r="EJ291" s="8"/>
      <c r="EK291" s="8"/>
      <c r="EL291" s="8"/>
      <c r="EM291" s="8"/>
      <c r="EN291" s="8"/>
      <c r="EO291" s="8"/>
      <c r="EP291" s="8"/>
      <c r="EQ291" s="8"/>
      <c r="ER291" s="8"/>
      <c r="ES291" s="8"/>
      <c r="ET291" s="8"/>
      <c r="EU291" s="8"/>
      <c r="EV291" s="8"/>
      <c r="EW291" s="8"/>
      <c r="EX291" s="8"/>
      <c r="EY291" s="8"/>
      <c r="EZ291" s="8"/>
      <c r="FA291" s="8"/>
      <c r="FB291" s="8"/>
      <c r="FC291" s="8"/>
      <c r="FD291" s="8"/>
      <c r="FE291" s="8"/>
      <c r="FF291" s="8"/>
      <c r="FG291" s="9"/>
      <c r="FH291" s="8"/>
      <c r="FI291" s="8"/>
      <c r="FJ291" s="8"/>
      <c r="FK291" s="8"/>
      <c r="FL291" s="8"/>
      <c r="FM291" s="8"/>
      <c r="FN291" s="8"/>
      <c r="FO291" s="8"/>
      <c r="FP291" s="8"/>
      <c r="FQ291" s="8"/>
      <c r="FR291" s="8"/>
      <c r="FS291" s="8"/>
      <c r="FT291" s="8"/>
      <c r="FU291" s="8"/>
      <c r="FV291" s="8"/>
      <c r="FW291" s="8"/>
      <c r="FX291" s="8"/>
      <c r="FY291" s="8"/>
      <c r="FZ291" s="8"/>
      <c r="GA291" s="8"/>
      <c r="GB291" s="8"/>
      <c r="GC291" s="8"/>
      <c r="GD291" s="8"/>
      <c r="GE291" s="8"/>
      <c r="GF291" s="8"/>
      <c r="GG291" s="8"/>
      <c r="GH291" s="8"/>
      <c r="GI291" s="9"/>
      <c r="GJ291" s="8"/>
      <c r="GK291" s="8"/>
    </row>
    <row r="292" spans="1:193" s="2" customFormat="1" ht="17.100000000000001" customHeight="1">
      <c r="A292" s="33" t="s">
        <v>272</v>
      </c>
      <c r="B292" s="24">
        <v>5364.6</v>
      </c>
      <c r="C292" s="24">
        <v>2038.6478999999999</v>
      </c>
      <c r="D292" s="4">
        <f t="shared" si="145"/>
        <v>0.3800186220780673</v>
      </c>
      <c r="E292" s="10">
        <v>15</v>
      </c>
      <c r="F292" s="5">
        <f t="shared" ref="F292:F314" si="169">F$49</f>
        <v>1</v>
      </c>
      <c r="G292" s="5">
        <v>10</v>
      </c>
      <c r="H292" s="5"/>
      <c r="I292" s="5"/>
      <c r="J292" s="4">
        <f t="shared" ref="J292:J314" si="170">J$49</f>
        <v>1.121652883120698</v>
      </c>
      <c r="K292" s="5">
        <v>10</v>
      </c>
      <c r="L292" s="5"/>
      <c r="M292" s="5"/>
      <c r="N292" s="4">
        <f t="shared" ref="N292:N314" si="171">N$49</f>
        <v>1.2297045101088646</v>
      </c>
      <c r="O292" s="5">
        <v>15</v>
      </c>
      <c r="P292" s="5"/>
      <c r="Q292" s="5"/>
      <c r="R292" s="4">
        <f t="shared" ref="R292:R314" si="172">R$49</f>
        <v>0.97980970437469272</v>
      </c>
      <c r="S292" s="5">
        <v>10</v>
      </c>
      <c r="T292" s="5"/>
      <c r="U292" s="5"/>
      <c r="V292" s="4">
        <f t="shared" ref="V292:V314" si="173">V$49</f>
        <v>0.56826104195481786</v>
      </c>
      <c r="W292" s="5">
        <v>10</v>
      </c>
      <c r="X292" s="5" t="s">
        <v>400</v>
      </c>
      <c r="Y292" s="5" t="s">
        <v>400</v>
      </c>
      <c r="Z292" s="5" t="s">
        <v>400</v>
      </c>
      <c r="AA292" s="5"/>
      <c r="AB292" s="31">
        <f t="shared" si="157"/>
        <v>0.86918690396151521</v>
      </c>
      <c r="AC292" s="32">
        <v>791</v>
      </c>
      <c r="AD292" s="24">
        <f t="shared" si="146"/>
        <v>647.18181818181813</v>
      </c>
      <c r="AE292" s="24">
        <f t="shared" si="147"/>
        <v>562.5</v>
      </c>
      <c r="AF292" s="24">
        <f t="shared" si="148"/>
        <v>-84.68181818181813</v>
      </c>
      <c r="AG292" s="24">
        <v>31</v>
      </c>
      <c r="AH292" s="24">
        <v>93.5</v>
      </c>
      <c r="AI292" s="24">
        <v>100.1</v>
      </c>
      <c r="AJ292" s="24">
        <v>84.9</v>
      </c>
      <c r="AK292" s="24">
        <v>52.7</v>
      </c>
      <c r="AL292" s="24">
        <v>108.6</v>
      </c>
      <c r="AM292" s="24">
        <v>56.8</v>
      </c>
      <c r="AN292" s="24">
        <v>31.7</v>
      </c>
      <c r="AO292" s="24">
        <v>22.2</v>
      </c>
      <c r="AP292" s="24">
        <f t="shared" si="149"/>
        <v>-19</v>
      </c>
      <c r="AQ292" s="46"/>
      <c r="AR292" s="24">
        <f t="shared" si="150"/>
        <v>0</v>
      </c>
      <c r="AS292" s="24"/>
      <c r="AT292" s="24">
        <f t="shared" si="151"/>
        <v>0</v>
      </c>
      <c r="AU292" s="24">
        <v>0</v>
      </c>
      <c r="AV292" s="24">
        <f t="shared" si="158"/>
        <v>0</v>
      </c>
      <c r="AW292" s="41"/>
      <c r="AX292" s="41"/>
      <c r="AY292" s="41"/>
      <c r="AZ292" s="1"/>
      <c r="BA292" s="1"/>
      <c r="BB292" s="1"/>
      <c r="BC292" s="1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9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  <c r="CW292" s="8"/>
      <c r="CX292" s="8"/>
      <c r="CY292" s="8"/>
      <c r="CZ292" s="8"/>
      <c r="DA292" s="8"/>
      <c r="DB292" s="8"/>
      <c r="DC292" s="9"/>
      <c r="DD292" s="8"/>
      <c r="DE292" s="8"/>
      <c r="DF292" s="8"/>
      <c r="DG292" s="8"/>
      <c r="DH292" s="8"/>
      <c r="DI292" s="8"/>
      <c r="DJ292" s="8"/>
      <c r="DK292" s="8"/>
      <c r="DL292" s="8"/>
      <c r="DM292" s="8"/>
      <c r="DN292" s="8"/>
      <c r="DO292" s="8"/>
      <c r="DP292" s="8"/>
      <c r="DQ292" s="8"/>
      <c r="DR292" s="8"/>
      <c r="DS292" s="8"/>
      <c r="DT292" s="8"/>
      <c r="DU292" s="8"/>
      <c r="DV292" s="8"/>
      <c r="DW292" s="8"/>
      <c r="DX292" s="8"/>
      <c r="DY292" s="8"/>
      <c r="DZ292" s="8"/>
      <c r="EA292" s="8"/>
      <c r="EB292" s="8"/>
      <c r="EC292" s="8"/>
      <c r="ED292" s="8"/>
      <c r="EE292" s="9"/>
      <c r="EF292" s="8"/>
      <c r="EG292" s="8"/>
      <c r="EH292" s="8"/>
      <c r="EI292" s="8"/>
      <c r="EJ292" s="8"/>
      <c r="EK292" s="8"/>
      <c r="EL292" s="8"/>
      <c r="EM292" s="8"/>
      <c r="EN292" s="8"/>
      <c r="EO292" s="8"/>
      <c r="EP292" s="8"/>
      <c r="EQ292" s="8"/>
      <c r="ER292" s="8"/>
      <c r="ES292" s="8"/>
      <c r="ET292" s="8"/>
      <c r="EU292" s="8"/>
      <c r="EV292" s="8"/>
      <c r="EW292" s="8"/>
      <c r="EX292" s="8"/>
      <c r="EY292" s="8"/>
      <c r="EZ292" s="8"/>
      <c r="FA292" s="8"/>
      <c r="FB292" s="8"/>
      <c r="FC292" s="8"/>
      <c r="FD292" s="8"/>
      <c r="FE292" s="8"/>
      <c r="FF292" s="8"/>
      <c r="FG292" s="9"/>
      <c r="FH292" s="8"/>
      <c r="FI292" s="8"/>
      <c r="FJ292" s="8"/>
      <c r="FK292" s="8"/>
      <c r="FL292" s="8"/>
      <c r="FM292" s="8"/>
      <c r="FN292" s="8"/>
      <c r="FO292" s="8"/>
      <c r="FP292" s="8"/>
      <c r="FQ292" s="8"/>
      <c r="FR292" s="8"/>
      <c r="FS292" s="8"/>
      <c r="FT292" s="8"/>
      <c r="FU292" s="8"/>
      <c r="FV292" s="8"/>
      <c r="FW292" s="8"/>
      <c r="FX292" s="8"/>
      <c r="FY292" s="8"/>
      <c r="FZ292" s="8"/>
      <c r="GA292" s="8"/>
      <c r="GB292" s="8"/>
      <c r="GC292" s="8"/>
      <c r="GD292" s="8"/>
      <c r="GE292" s="8"/>
      <c r="GF292" s="8"/>
      <c r="GG292" s="8"/>
      <c r="GH292" s="8"/>
      <c r="GI292" s="9"/>
      <c r="GJ292" s="8"/>
      <c r="GK292" s="8"/>
    </row>
    <row r="293" spans="1:193" s="2" customFormat="1" ht="17.100000000000001" customHeight="1">
      <c r="A293" s="33" t="s">
        <v>273</v>
      </c>
      <c r="B293" s="24">
        <v>4109.1000000000004</v>
      </c>
      <c r="C293" s="24">
        <v>4021.57447</v>
      </c>
      <c r="D293" s="4">
        <f t="shared" si="145"/>
        <v>0.97869958628410103</v>
      </c>
      <c r="E293" s="10">
        <v>15</v>
      </c>
      <c r="F293" s="5">
        <f t="shared" si="169"/>
        <v>1</v>
      </c>
      <c r="G293" s="5">
        <v>10</v>
      </c>
      <c r="H293" s="5"/>
      <c r="I293" s="5"/>
      <c r="J293" s="4">
        <f t="shared" si="170"/>
        <v>1.121652883120698</v>
      </c>
      <c r="K293" s="5">
        <v>10</v>
      </c>
      <c r="L293" s="5"/>
      <c r="M293" s="5"/>
      <c r="N293" s="4">
        <f t="shared" si="171"/>
        <v>1.2297045101088646</v>
      </c>
      <c r="O293" s="5">
        <v>15</v>
      </c>
      <c r="P293" s="5"/>
      <c r="Q293" s="5"/>
      <c r="R293" s="4">
        <f t="shared" si="172"/>
        <v>0.97980970437469272</v>
      </c>
      <c r="S293" s="5">
        <v>10</v>
      </c>
      <c r="T293" s="5"/>
      <c r="U293" s="5"/>
      <c r="V293" s="4">
        <f t="shared" si="173"/>
        <v>0.56826104195481786</v>
      </c>
      <c r="W293" s="5">
        <v>10</v>
      </c>
      <c r="X293" s="5" t="s">
        <v>400</v>
      </c>
      <c r="Y293" s="5" t="s">
        <v>400</v>
      </c>
      <c r="Z293" s="5" t="s">
        <v>400</v>
      </c>
      <c r="AA293" s="5"/>
      <c r="AB293" s="31">
        <f t="shared" si="157"/>
        <v>0.9974756820056655</v>
      </c>
      <c r="AC293" s="32">
        <v>173</v>
      </c>
      <c r="AD293" s="24">
        <f t="shared" si="146"/>
        <v>141.54545454545453</v>
      </c>
      <c r="AE293" s="24">
        <f t="shared" si="147"/>
        <v>141.19999999999999</v>
      </c>
      <c r="AF293" s="24">
        <f t="shared" si="148"/>
        <v>-0.3454545454545439</v>
      </c>
      <c r="AG293" s="24">
        <v>1.2</v>
      </c>
      <c r="AH293" s="24">
        <v>20.399999999999999</v>
      </c>
      <c r="AI293" s="24">
        <v>16.5</v>
      </c>
      <c r="AJ293" s="24">
        <v>12.1</v>
      </c>
      <c r="AK293" s="24">
        <v>18.600000000000001</v>
      </c>
      <c r="AL293" s="24">
        <v>21.7</v>
      </c>
      <c r="AM293" s="24">
        <v>21.8</v>
      </c>
      <c r="AN293" s="24">
        <v>6.4</v>
      </c>
      <c r="AO293" s="24"/>
      <c r="AP293" s="24">
        <f t="shared" si="149"/>
        <v>22.5</v>
      </c>
      <c r="AQ293" s="46"/>
      <c r="AR293" s="24">
        <f t="shared" si="150"/>
        <v>22.5</v>
      </c>
      <c r="AS293" s="24"/>
      <c r="AT293" s="24">
        <f t="shared" si="151"/>
        <v>22.5</v>
      </c>
      <c r="AU293" s="24">
        <v>26.5</v>
      </c>
      <c r="AV293" s="24">
        <f t="shared" si="158"/>
        <v>-4</v>
      </c>
      <c r="AW293" s="41"/>
      <c r="AX293" s="41"/>
      <c r="AY293" s="41"/>
      <c r="BC293" s="1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9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8"/>
      <c r="CX293" s="8"/>
      <c r="CY293" s="8"/>
      <c r="CZ293" s="8"/>
      <c r="DA293" s="8"/>
      <c r="DB293" s="8"/>
      <c r="DC293" s="9"/>
      <c r="DD293" s="8"/>
      <c r="DE293" s="8"/>
      <c r="DF293" s="8"/>
      <c r="DG293" s="8"/>
      <c r="DH293" s="8"/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  <c r="DT293" s="8"/>
      <c r="DU293" s="8"/>
      <c r="DV293" s="8"/>
      <c r="DW293" s="8"/>
      <c r="DX293" s="8"/>
      <c r="DY293" s="8"/>
      <c r="DZ293" s="8"/>
      <c r="EA293" s="8"/>
      <c r="EB293" s="8"/>
      <c r="EC293" s="8"/>
      <c r="ED293" s="8"/>
      <c r="EE293" s="9"/>
      <c r="EF293" s="8"/>
      <c r="EG293" s="8"/>
      <c r="EH293" s="8"/>
      <c r="EI293" s="8"/>
      <c r="EJ293" s="8"/>
      <c r="EK293" s="8"/>
      <c r="EL293" s="8"/>
      <c r="EM293" s="8"/>
      <c r="EN293" s="8"/>
      <c r="EO293" s="8"/>
      <c r="EP293" s="8"/>
      <c r="EQ293" s="8"/>
      <c r="ER293" s="8"/>
      <c r="ES293" s="8"/>
      <c r="ET293" s="8"/>
      <c r="EU293" s="8"/>
      <c r="EV293" s="8"/>
      <c r="EW293" s="8"/>
      <c r="EX293" s="8"/>
      <c r="EY293" s="8"/>
      <c r="EZ293" s="8"/>
      <c r="FA293" s="8"/>
      <c r="FB293" s="8"/>
      <c r="FC293" s="8"/>
      <c r="FD293" s="8"/>
      <c r="FE293" s="8"/>
      <c r="FF293" s="8"/>
      <c r="FG293" s="9"/>
      <c r="FH293" s="8"/>
      <c r="FI293" s="8"/>
      <c r="FJ293" s="8"/>
      <c r="FK293" s="8"/>
      <c r="FL293" s="8"/>
      <c r="FM293" s="8"/>
      <c r="FN293" s="8"/>
      <c r="FO293" s="8"/>
      <c r="FP293" s="8"/>
      <c r="FQ293" s="8"/>
      <c r="FR293" s="8"/>
      <c r="FS293" s="8"/>
      <c r="FT293" s="8"/>
      <c r="FU293" s="8"/>
      <c r="FV293" s="8"/>
      <c r="FW293" s="8"/>
      <c r="FX293" s="8"/>
      <c r="FY293" s="8"/>
      <c r="FZ293" s="8"/>
      <c r="GA293" s="8"/>
      <c r="GB293" s="8"/>
      <c r="GC293" s="8"/>
      <c r="GD293" s="8"/>
      <c r="GE293" s="8"/>
      <c r="GF293" s="8"/>
      <c r="GG293" s="8"/>
      <c r="GH293" s="8"/>
      <c r="GI293" s="9"/>
      <c r="GJ293" s="8"/>
      <c r="GK293" s="8"/>
    </row>
    <row r="294" spans="1:193" s="2" customFormat="1" ht="17.100000000000001" customHeight="1">
      <c r="A294" s="33" t="s">
        <v>49</v>
      </c>
      <c r="B294" s="24">
        <v>30559.4</v>
      </c>
      <c r="C294" s="24">
        <v>29171.179310000003</v>
      </c>
      <c r="D294" s="4">
        <f t="shared" si="145"/>
        <v>0.95457303841044006</v>
      </c>
      <c r="E294" s="10">
        <v>15</v>
      </c>
      <c r="F294" s="5">
        <f t="shared" si="169"/>
        <v>1</v>
      </c>
      <c r="G294" s="5">
        <v>10</v>
      </c>
      <c r="H294" s="5"/>
      <c r="I294" s="5"/>
      <c r="J294" s="4">
        <f t="shared" si="170"/>
        <v>1.121652883120698</v>
      </c>
      <c r="K294" s="5">
        <v>10</v>
      </c>
      <c r="L294" s="5"/>
      <c r="M294" s="5"/>
      <c r="N294" s="4">
        <f t="shared" si="171"/>
        <v>1.2297045101088646</v>
      </c>
      <c r="O294" s="5">
        <v>15</v>
      </c>
      <c r="P294" s="5"/>
      <c r="Q294" s="5"/>
      <c r="R294" s="4">
        <f t="shared" si="172"/>
        <v>0.97980970437469272</v>
      </c>
      <c r="S294" s="5">
        <v>10</v>
      </c>
      <c r="T294" s="5"/>
      <c r="U294" s="5"/>
      <c r="V294" s="4">
        <f t="shared" si="173"/>
        <v>0.56826104195481786</v>
      </c>
      <c r="W294" s="5">
        <v>10</v>
      </c>
      <c r="X294" s="5" t="s">
        <v>400</v>
      </c>
      <c r="Y294" s="5" t="s">
        <v>400</v>
      </c>
      <c r="Z294" s="5" t="s">
        <v>400</v>
      </c>
      <c r="AA294" s="5"/>
      <c r="AB294" s="31">
        <f t="shared" si="157"/>
        <v>0.99230570746130942</v>
      </c>
      <c r="AC294" s="32">
        <v>65</v>
      </c>
      <c r="AD294" s="24">
        <f t="shared" si="146"/>
        <v>53.18181818181818</v>
      </c>
      <c r="AE294" s="24">
        <f t="shared" si="147"/>
        <v>52.8</v>
      </c>
      <c r="AF294" s="24">
        <f t="shared" si="148"/>
        <v>-0.38181818181818272</v>
      </c>
      <c r="AG294" s="24">
        <v>7.2</v>
      </c>
      <c r="AH294" s="24">
        <v>7.2</v>
      </c>
      <c r="AI294" s="24">
        <v>4.9000000000000004</v>
      </c>
      <c r="AJ294" s="24">
        <v>6.6</v>
      </c>
      <c r="AK294" s="24">
        <v>4.9000000000000004</v>
      </c>
      <c r="AL294" s="24">
        <v>7.6</v>
      </c>
      <c r="AM294" s="24">
        <v>5.5</v>
      </c>
      <c r="AN294" s="24">
        <v>5.3</v>
      </c>
      <c r="AO294" s="24"/>
      <c r="AP294" s="24">
        <f t="shared" si="149"/>
        <v>3.6</v>
      </c>
      <c r="AQ294" s="46"/>
      <c r="AR294" s="24">
        <f t="shared" si="150"/>
        <v>3.6</v>
      </c>
      <c r="AS294" s="24"/>
      <c r="AT294" s="24">
        <f t="shared" si="151"/>
        <v>3.6</v>
      </c>
      <c r="AU294" s="24">
        <v>4.8</v>
      </c>
      <c r="AV294" s="24">
        <f t="shared" si="158"/>
        <v>-1.2</v>
      </c>
      <c r="AW294" s="41"/>
      <c r="AX294" s="41"/>
      <c r="AY294" s="41"/>
      <c r="BC294" s="1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9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8"/>
      <c r="CX294" s="8"/>
      <c r="CY294" s="8"/>
      <c r="CZ294" s="8"/>
      <c r="DA294" s="8"/>
      <c r="DB294" s="8"/>
      <c r="DC294" s="9"/>
      <c r="DD294" s="8"/>
      <c r="DE294" s="8"/>
      <c r="DF294" s="8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  <c r="DT294" s="8"/>
      <c r="DU294" s="8"/>
      <c r="DV294" s="8"/>
      <c r="DW294" s="8"/>
      <c r="DX294" s="8"/>
      <c r="DY294" s="8"/>
      <c r="DZ294" s="8"/>
      <c r="EA294" s="8"/>
      <c r="EB294" s="8"/>
      <c r="EC294" s="8"/>
      <c r="ED294" s="8"/>
      <c r="EE294" s="9"/>
      <c r="EF294" s="8"/>
      <c r="EG294" s="8"/>
      <c r="EH294" s="8"/>
      <c r="EI294" s="8"/>
      <c r="EJ294" s="8"/>
      <c r="EK294" s="8"/>
      <c r="EL294" s="8"/>
      <c r="EM294" s="8"/>
      <c r="EN294" s="8"/>
      <c r="EO294" s="8"/>
      <c r="EP294" s="8"/>
      <c r="EQ294" s="8"/>
      <c r="ER294" s="8"/>
      <c r="ES294" s="8"/>
      <c r="ET294" s="8"/>
      <c r="EU294" s="8"/>
      <c r="EV294" s="8"/>
      <c r="EW294" s="8"/>
      <c r="EX294" s="8"/>
      <c r="EY294" s="8"/>
      <c r="EZ294" s="8"/>
      <c r="FA294" s="8"/>
      <c r="FB294" s="8"/>
      <c r="FC294" s="8"/>
      <c r="FD294" s="8"/>
      <c r="FE294" s="8"/>
      <c r="FF294" s="8"/>
      <c r="FG294" s="9"/>
      <c r="FH294" s="8"/>
      <c r="FI294" s="8"/>
      <c r="FJ294" s="8"/>
      <c r="FK294" s="8"/>
      <c r="FL294" s="8"/>
      <c r="FM294" s="8"/>
      <c r="FN294" s="8"/>
      <c r="FO294" s="8"/>
      <c r="FP294" s="8"/>
      <c r="FQ294" s="8"/>
      <c r="FR294" s="8"/>
      <c r="FS294" s="8"/>
      <c r="FT294" s="8"/>
      <c r="FU294" s="8"/>
      <c r="FV294" s="8"/>
      <c r="FW294" s="8"/>
      <c r="FX294" s="8"/>
      <c r="FY294" s="8"/>
      <c r="FZ294" s="8"/>
      <c r="GA294" s="8"/>
      <c r="GB294" s="8"/>
      <c r="GC294" s="8"/>
      <c r="GD294" s="8"/>
      <c r="GE294" s="8"/>
      <c r="GF294" s="8"/>
      <c r="GG294" s="8"/>
      <c r="GH294" s="8"/>
      <c r="GI294" s="9"/>
      <c r="GJ294" s="8"/>
      <c r="GK294" s="8"/>
    </row>
    <row r="295" spans="1:193" s="2" customFormat="1" ht="17.100000000000001" customHeight="1">
      <c r="A295" s="33" t="s">
        <v>274</v>
      </c>
      <c r="B295" s="24">
        <v>2278.3000000000002</v>
      </c>
      <c r="C295" s="24">
        <v>1685.8707099999999</v>
      </c>
      <c r="D295" s="4">
        <f t="shared" si="145"/>
        <v>0.73996870912522483</v>
      </c>
      <c r="E295" s="10">
        <v>15</v>
      </c>
      <c r="F295" s="5">
        <f t="shared" si="169"/>
        <v>1</v>
      </c>
      <c r="G295" s="5">
        <v>10</v>
      </c>
      <c r="H295" s="5"/>
      <c r="I295" s="5"/>
      <c r="J295" s="4">
        <f t="shared" si="170"/>
        <v>1.121652883120698</v>
      </c>
      <c r="K295" s="5">
        <v>10</v>
      </c>
      <c r="L295" s="5"/>
      <c r="M295" s="5"/>
      <c r="N295" s="4">
        <f t="shared" si="171"/>
        <v>1.2297045101088646</v>
      </c>
      <c r="O295" s="5">
        <v>15</v>
      </c>
      <c r="P295" s="5"/>
      <c r="Q295" s="5"/>
      <c r="R295" s="4">
        <f t="shared" si="172"/>
        <v>0.97980970437469272</v>
      </c>
      <c r="S295" s="5">
        <v>10</v>
      </c>
      <c r="T295" s="5"/>
      <c r="U295" s="5"/>
      <c r="V295" s="4">
        <f t="shared" si="173"/>
        <v>0.56826104195481786</v>
      </c>
      <c r="W295" s="5">
        <v>10</v>
      </c>
      <c r="X295" s="5" t="s">
        <v>400</v>
      </c>
      <c r="Y295" s="5" t="s">
        <v>400</v>
      </c>
      <c r="Z295" s="5" t="s">
        <v>400</v>
      </c>
      <c r="AA295" s="5"/>
      <c r="AB295" s="31">
        <f t="shared" si="157"/>
        <v>0.94631906547162048</v>
      </c>
      <c r="AC295" s="32">
        <v>634</v>
      </c>
      <c r="AD295" s="24">
        <f t="shared" si="146"/>
        <v>518.72727272727275</v>
      </c>
      <c r="AE295" s="24">
        <f t="shared" si="147"/>
        <v>490.9</v>
      </c>
      <c r="AF295" s="24">
        <f t="shared" si="148"/>
        <v>-27.827272727272771</v>
      </c>
      <c r="AG295" s="24">
        <v>44.9</v>
      </c>
      <c r="AH295" s="24">
        <v>35.9</v>
      </c>
      <c r="AI295" s="24">
        <v>97.5</v>
      </c>
      <c r="AJ295" s="24">
        <v>39.6</v>
      </c>
      <c r="AK295" s="24">
        <v>58.1</v>
      </c>
      <c r="AL295" s="24">
        <v>57.8</v>
      </c>
      <c r="AM295" s="24">
        <v>49.9</v>
      </c>
      <c r="AN295" s="24">
        <v>45.4</v>
      </c>
      <c r="AO295" s="24"/>
      <c r="AP295" s="24">
        <f t="shared" si="149"/>
        <v>61.8</v>
      </c>
      <c r="AQ295" s="46"/>
      <c r="AR295" s="24">
        <f t="shared" si="150"/>
        <v>61.8</v>
      </c>
      <c r="AS295" s="24"/>
      <c r="AT295" s="24">
        <f t="shared" si="151"/>
        <v>61.8</v>
      </c>
      <c r="AU295" s="24">
        <v>49.8</v>
      </c>
      <c r="AV295" s="24">
        <f t="shared" si="158"/>
        <v>12</v>
      </c>
      <c r="AW295" s="41"/>
      <c r="AX295" s="41"/>
      <c r="AY295" s="41"/>
      <c r="BC295" s="1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9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  <c r="CW295" s="8"/>
      <c r="CX295" s="8"/>
      <c r="CY295" s="8"/>
      <c r="CZ295" s="8"/>
      <c r="DA295" s="8"/>
      <c r="DB295" s="8"/>
      <c r="DC295" s="9"/>
      <c r="DD295" s="8"/>
      <c r="DE295" s="8"/>
      <c r="DF295" s="8"/>
      <c r="DG295" s="8"/>
      <c r="DH295" s="8"/>
      <c r="DI295" s="8"/>
      <c r="DJ295" s="8"/>
      <c r="DK295" s="8"/>
      <c r="DL295" s="8"/>
      <c r="DM295" s="8"/>
      <c r="DN295" s="8"/>
      <c r="DO295" s="8"/>
      <c r="DP295" s="8"/>
      <c r="DQ295" s="8"/>
      <c r="DR295" s="8"/>
      <c r="DS295" s="8"/>
      <c r="DT295" s="8"/>
      <c r="DU295" s="8"/>
      <c r="DV295" s="8"/>
      <c r="DW295" s="8"/>
      <c r="DX295" s="8"/>
      <c r="DY295" s="8"/>
      <c r="DZ295" s="8"/>
      <c r="EA295" s="8"/>
      <c r="EB295" s="8"/>
      <c r="EC295" s="8"/>
      <c r="ED295" s="8"/>
      <c r="EE295" s="9"/>
      <c r="EF295" s="8"/>
      <c r="EG295" s="8"/>
      <c r="EH295" s="8"/>
      <c r="EI295" s="8"/>
      <c r="EJ295" s="8"/>
      <c r="EK295" s="8"/>
      <c r="EL295" s="8"/>
      <c r="EM295" s="8"/>
      <c r="EN295" s="8"/>
      <c r="EO295" s="8"/>
      <c r="EP295" s="8"/>
      <c r="EQ295" s="8"/>
      <c r="ER295" s="8"/>
      <c r="ES295" s="8"/>
      <c r="ET295" s="8"/>
      <c r="EU295" s="8"/>
      <c r="EV295" s="8"/>
      <c r="EW295" s="8"/>
      <c r="EX295" s="8"/>
      <c r="EY295" s="8"/>
      <c r="EZ295" s="8"/>
      <c r="FA295" s="8"/>
      <c r="FB295" s="8"/>
      <c r="FC295" s="8"/>
      <c r="FD295" s="8"/>
      <c r="FE295" s="8"/>
      <c r="FF295" s="8"/>
      <c r="FG295" s="9"/>
      <c r="FH295" s="8"/>
      <c r="FI295" s="8"/>
      <c r="FJ295" s="8"/>
      <c r="FK295" s="8"/>
      <c r="FL295" s="8"/>
      <c r="FM295" s="8"/>
      <c r="FN295" s="8"/>
      <c r="FO295" s="8"/>
      <c r="FP295" s="8"/>
      <c r="FQ295" s="8"/>
      <c r="FR295" s="8"/>
      <c r="FS295" s="8"/>
      <c r="FT295" s="8"/>
      <c r="FU295" s="8"/>
      <c r="FV295" s="8"/>
      <c r="FW295" s="8"/>
      <c r="FX295" s="8"/>
      <c r="FY295" s="8"/>
      <c r="FZ295" s="8"/>
      <c r="GA295" s="8"/>
      <c r="GB295" s="8"/>
      <c r="GC295" s="8"/>
      <c r="GD295" s="8"/>
      <c r="GE295" s="8"/>
      <c r="GF295" s="8"/>
      <c r="GG295" s="8"/>
      <c r="GH295" s="8"/>
      <c r="GI295" s="9"/>
      <c r="GJ295" s="8"/>
      <c r="GK295" s="8"/>
    </row>
    <row r="296" spans="1:193" s="2" customFormat="1" ht="17.100000000000001" customHeight="1">
      <c r="A296" s="33" t="s">
        <v>275</v>
      </c>
      <c r="B296" s="24">
        <v>2679.4</v>
      </c>
      <c r="C296" s="24">
        <v>1574.7371400000002</v>
      </c>
      <c r="D296" s="4">
        <f t="shared" si="145"/>
        <v>0.58772006419347622</v>
      </c>
      <c r="E296" s="10">
        <v>15</v>
      </c>
      <c r="F296" s="5">
        <f t="shared" si="169"/>
        <v>1</v>
      </c>
      <c r="G296" s="5">
        <v>10</v>
      </c>
      <c r="H296" s="5"/>
      <c r="I296" s="5"/>
      <c r="J296" s="4">
        <f t="shared" si="170"/>
        <v>1.121652883120698</v>
      </c>
      <c r="K296" s="5">
        <v>10</v>
      </c>
      <c r="L296" s="5"/>
      <c r="M296" s="5"/>
      <c r="N296" s="4">
        <f t="shared" si="171"/>
        <v>1.2297045101088646</v>
      </c>
      <c r="O296" s="5">
        <v>15</v>
      </c>
      <c r="P296" s="5"/>
      <c r="Q296" s="5"/>
      <c r="R296" s="4">
        <f t="shared" si="172"/>
        <v>0.97980970437469272</v>
      </c>
      <c r="S296" s="5">
        <v>10</v>
      </c>
      <c r="T296" s="5"/>
      <c r="U296" s="5"/>
      <c r="V296" s="4">
        <f t="shared" si="173"/>
        <v>0.56826104195481786</v>
      </c>
      <c r="W296" s="5">
        <v>10</v>
      </c>
      <c r="X296" s="5" t="s">
        <v>400</v>
      </c>
      <c r="Y296" s="5" t="s">
        <v>400</v>
      </c>
      <c r="Z296" s="5" t="s">
        <v>400</v>
      </c>
      <c r="AA296" s="5"/>
      <c r="AB296" s="31">
        <f t="shared" si="157"/>
        <v>0.91369435584338854</v>
      </c>
      <c r="AC296" s="32">
        <v>1020</v>
      </c>
      <c r="AD296" s="24">
        <f t="shared" si="146"/>
        <v>834.54545454545462</v>
      </c>
      <c r="AE296" s="24">
        <f t="shared" si="147"/>
        <v>762.5</v>
      </c>
      <c r="AF296" s="24">
        <f t="shared" si="148"/>
        <v>-72.045454545454618</v>
      </c>
      <c r="AG296" s="24">
        <v>47.2</v>
      </c>
      <c r="AH296" s="24">
        <v>118.4</v>
      </c>
      <c r="AI296" s="24">
        <v>0</v>
      </c>
      <c r="AJ296" s="24">
        <v>55.5</v>
      </c>
      <c r="AK296" s="24">
        <v>43.1</v>
      </c>
      <c r="AL296" s="24">
        <v>78.7</v>
      </c>
      <c r="AM296" s="24">
        <v>90.2</v>
      </c>
      <c r="AN296" s="24">
        <v>58.9</v>
      </c>
      <c r="AO296" s="24">
        <v>165.79999999999998</v>
      </c>
      <c r="AP296" s="24">
        <f t="shared" si="149"/>
        <v>104.7</v>
      </c>
      <c r="AQ296" s="46"/>
      <c r="AR296" s="24">
        <f t="shared" si="150"/>
        <v>104.7</v>
      </c>
      <c r="AS296" s="24"/>
      <c r="AT296" s="24">
        <f t="shared" si="151"/>
        <v>104.7</v>
      </c>
      <c r="AU296" s="24">
        <v>58.3</v>
      </c>
      <c r="AV296" s="24">
        <f t="shared" si="158"/>
        <v>46.4</v>
      </c>
      <c r="AW296" s="41"/>
      <c r="AX296" s="41"/>
      <c r="AY296" s="41"/>
      <c r="BC296" s="1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9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  <c r="CW296" s="8"/>
      <c r="CX296" s="8"/>
      <c r="CY296" s="8"/>
      <c r="CZ296" s="8"/>
      <c r="DA296" s="8"/>
      <c r="DB296" s="8"/>
      <c r="DC296" s="9"/>
      <c r="DD296" s="8"/>
      <c r="DE296" s="8"/>
      <c r="DF296" s="8"/>
      <c r="DG296" s="8"/>
      <c r="DH296" s="8"/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  <c r="DT296" s="8"/>
      <c r="DU296" s="8"/>
      <c r="DV296" s="8"/>
      <c r="DW296" s="8"/>
      <c r="DX296" s="8"/>
      <c r="DY296" s="8"/>
      <c r="DZ296" s="8"/>
      <c r="EA296" s="8"/>
      <c r="EB296" s="8"/>
      <c r="EC296" s="8"/>
      <c r="ED296" s="8"/>
      <c r="EE296" s="9"/>
      <c r="EF296" s="8"/>
      <c r="EG296" s="8"/>
      <c r="EH296" s="8"/>
      <c r="EI296" s="8"/>
      <c r="EJ296" s="8"/>
      <c r="EK296" s="8"/>
      <c r="EL296" s="8"/>
      <c r="EM296" s="8"/>
      <c r="EN296" s="8"/>
      <c r="EO296" s="8"/>
      <c r="EP296" s="8"/>
      <c r="EQ296" s="8"/>
      <c r="ER296" s="8"/>
      <c r="ES296" s="8"/>
      <c r="ET296" s="8"/>
      <c r="EU296" s="8"/>
      <c r="EV296" s="8"/>
      <c r="EW296" s="8"/>
      <c r="EX296" s="8"/>
      <c r="EY296" s="8"/>
      <c r="EZ296" s="8"/>
      <c r="FA296" s="8"/>
      <c r="FB296" s="8"/>
      <c r="FC296" s="8"/>
      <c r="FD296" s="8"/>
      <c r="FE296" s="8"/>
      <c r="FF296" s="8"/>
      <c r="FG296" s="9"/>
      <c r="FH296" s="8"/>
      <c r="FI296" s="8"/>
      <c r="FJ296" s="8"/>
      <c r="FK296" s="8"/>
      <c r="FL296" s="8"/>
      <c r="FM296" s="8"/>
      <c r="FN296" s="8"/>
      <c r="FO296" s="8"/>
      <c r="FP296" s="8"/>
      <c r="FQ296" s="8"/>
      <c r="FR296" s="8"/>
      <c r="FS296" s="8"/>
      <c r="FT296" s="8"/>
      <c r="FU296" s="8"/>
      <c r="FV296" s="8"/>
      <c r="FW296" s="8"/>
      <c r="FX296" s="8"/>
      <c r="FY296" s="8"/>
      <c r="FZ296" s="8"/>
      <c r="GA296" s="8"/>
      <c r="GB296" s="8"/>
      <c r="GC296" s="8"/>
      <c r="GD296" s="8"/>
      <c r="GE296" s="8"/>
      <c r="GF296" s="8"/>
      <c r="GG296" s="8"/>
      <c r="GH296" s="8"/>
      <c r="GI296" s="9"/>
      <c r="GJ296" s="8"/>
      <c r="GK296" s="8"/>
    </row>
    <row r="297" spans="1:193" s="2" customFormat="1" ht="17.100000000000001" customHeight="1">
      <c r="A297" s="33" t="s">
        <v>276</v>
      </c>
      <c r="B297" s="24">
        <v>10842.3</v>
      </c>
      <c r="C297" s="24">
        <v>7023.0876300000009</v>
      </c>
      <c r="D297" s="4">
        <f t="shared" si="145"/>
        <v>0.64774887523864877</v>
      </c>
      <c r="E297" s="10">
        <v>15</v>
      </c>
      <c r="F297" s="5">
        <f t="shared" si="169"/>
        <v>1</v>
      </c>
      <c r="G297" s="5">
        <v>10</v>
      </c>
      <c r="H297" s="5"/>
      <c r="I297" s="5"/>
      <c r="J297" s="4">
        <f t="shared" si="170"/>
        <v>1.121652883120698</v>
      </c>
      <c r="K297" s="5">
        <v>10</v>
      </c>
      <c r="L297" s="5"/>
      <c r="M297" s="5"/>
      <c r="N297" s="4">
        <f t="shared" si="171"/>
        <v>1.2297045101088646</v>
      </c>
      <c r="O297" s="5">
        <v>15</v>
      </c>
      <c r="P297" s="5"/>
      <c r="Q297" s="5"/>
      <c r="R297" s="4">
        <f t="shared" si="172"/>
        <v>0.97980970437469272</v>
      </c>
      <c r="S297" s="5">
        <v>10</v>
      </c>
      <c r="T297" s="5"/>
      <c r="U297" s="5"/>
      <c r="V297" s="4">
        <f t="shared" si="173"/>
        <v>0.56826104195481786</v>
      </c>
      <c r="W297" s="5">
        <v>10</v>
      </c>
      <c r="X297" s="5" t="s">
        <v>400</v>
      </c>
      <c r="Y297" s="5" t="s">
        <v>400</v>
      </c>
      <c r="Z297" s="5" t="s">
        <v>400</v>
      </c>
      <c r="AA297" s="5"/>
      <c r="AB297" s="31">
        <f t="shared" si="157"/>
        <v>0.92655767249592558</v>
      </c>
      <c r="AC297" s="32">
        <v>113</v>
      </c>
      <c r="AD297" s="24">
        <f t="shared" si="146"/>
        <v>92.454545454545467</v>
      </c>
      <c r="AE297" s="24">
        <f t="shared" si="147"/>
        <v>85.7</v>
      </c>
      <c r="AF297" s="24">
        <f t="shared" si="148"/>
        <v>-6.7545454545454646</v>
      </c>
      <c r="AG297" s="24">
        <v>7.7</v>
      </c>
      <c r="AH297" s="24">
        <v>6.1</v>
      </c>
      <c r="AI297" s="24">
        <v>6.6</v>
      </c>
      <c r="AJ297" s="24">
        <v>11.1</v>
      </c>
      <c r="AK297" s="24">
        <v>6.8</v>
      </c>
      <c r="AL297" s="24">
        <v>10.9</v>
      </c>
      <c r="AM297" s="24">
        <v>12.1</v>
      </c>
      <c r="AN297" s="24">
        <v>8.9</v>
      </c>
      <c r="AO297" s="24">
        <v>6.1</v>
      </c>
      <c r="AP297" s="24">
        <f t="shared" si="149"/>
        <v>9.4</v>
      </c>
      <c r="AQ297" s="46"/>
      <c r="AR297" s="24">
        <f t="shared" si="150"/>
        <v>9.4</v>
      </c>
      <c r="AS297" s="24"/>
      <c r="AT297" s="24">
        <f t="shared" si="151"/>
        <v>9.4</v>
      </c>
      <c r="AU297" s="24">
        <v>5.4</v>
      </c>
      <c r="AV297" s="24">
        <f t="shared" si="158"/>
        <v>4</v>
      </c>
      <c r="AW297" s="41"/>
      <c r="AX297" s="41"/>
      <c r="AY297" s="41"/>
      <c r="BC297" s="1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9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8"/>
      <c r="CU297" s="8"/>
      <c r="CV297" s="8"/>
      <c r="CW297" s="8"/>
      <c r="CX297" s="8"/>
      <c r="CY297" s="8"/>
      <c r="CZ297" s="8"/>
      <c r="DA297" s="8"/>
      <c r="DB297" s="8"/>
      <c r="DC297" s="9"/>
      <c r="DD297" s="8"/>
      <c r="DE297" s="8"/>
      <c r="DF297" s="8"/>
      <c r="DG297" s="8"/>
      <c r="DH297" s="8"/>
      <c r="DI297" s="8"/>
      <c r="DJ297" s="8"/>
      <c r="DK297" s="8"/>
      <c r="DL297" s="8"/>
      <c r="DM297" s="8"/>
      <c r="DN297" s="8"/>
      <c r="DO297" s="8"/>
      <c r="DP297" s="8"/>
      <c r="DQ297" s="8"/>
      <c r="DR297" s="8"/>
      <c r="DS297" s="8"/>
      <c r="DT297" s="8"/>
      <c r="DU297" s="8"/>
      <c r="DV297" s="8"/>
      <c r="DW297" s="8"/>
      <c r="DX297" s="8"/>
      <c r="DY297" s="8"/>
      <c r="DZ297" s="8"/>
      <c r="EA297" s="8"/>
      <c r="EB297" s="8"/>
      <c r="EC297" s="8"/>
      <c r="ED297" s="8"/>
      <c r="EE297" s="9"/>
      <c r="EF297" s="8"/>
      <c r="EG297" s="8"/>
      <c r="EH297" s="8"/>
      <c r="EI297" s="8"/>
      <c r="EJ297" s="8"/>
      <c r="EK297" s="8"/>
      <c r="EL297" s="8"/>
      <c r="EM297" s="8"/>
      <c r="EN297" s="8"/>
      <c r="EO297" s="8"/>
      <c r="EP297" s="8"/>
      <c r="EQ297" s="8"/>
      <c r="ER297" s="8"/>
      <c r="ES297" s="8"/>
      <c r="ET297" s="8"/>
      <c r="EU297" s="8"/>
      <c r="EV297" s="8"/>
      <c r="EW297" s="8"/>
      <c r="EX297" s="8"/>
      <c r="EY297" s="8"/>
      <c r="EZ297" s="8"/>
      <c r="FA297" s="8"/>
      <c r="FB297" s="8"/>
      <c r="FC297" s="8"/>
      <c r="FD297" s="8"/>
      <c r="FE297" s="8"/>
      <c r="FF297" s="8"/>
      <c r="FG297" s="9"/>
      <c r="FH297" s="8"/>
      <c r="FI297" s="8"/>
      <c r="FJ297" s="8"/>
      <c r="FK297" s="8"/>
      <c r="FL297" s="8"/>
      <c r="FM297" s="8"/>
      <c r="FN297" s="8"/>
      <c r="FO297" s="8"/>
      <c r="FP297" s="8"/>
      <c r="FQ297" s="8"/>
      <c r="FR297" s="8"/>
      <c r="FS297" s="8"/>
      <c r="FT297" s="8"/>
      <c r="FU297" s="8"/>
      <c r="FV297" s="8"/>
      <c r="FW297" s="8"/>
      <c r="FX297" s="8"/>
      <c r="FY297" s="8"/>
      <c r="FZ297" s="8"/>
      <c r="GA297" s="8"/>
      <c r="GB297" s="8"/>
      <c r="GC297" s="8"/>
      <c r="GD297" s="8"/>
      <c r="GE297" s="8"/>
      <c r="GF297" s="8"/>
      <c r="GG297" s="8"/>
      <c r="GH297" s="8"/>
      <c r="GI297" s="9"/>
      <c r="GJ297" s="8"/>
      <c r="GK297" s="8"/>
    </row>
    <row r="298" spans="1:193" s="2" customFormat="1" ht="17.100000000000001" customHeight="1">
      <c r="A298" s="33" t="s">
        <v>277</v>
      </c>
      <c r="B298" s="24">
        <v>2836.3</v>
      </c>
      <c r="C298" s="24">
        <v>2331.2625499999999</v>
      </c>
      <c r="D298" s="4">
        <f t="shared" si="145"/>
        <v>0.82193792969714052</v>
      </c>
      <c r="E298" s="10">
        <v>15</v>
      </c>
      <c r="F298" s="5">
        <f t="shared" si="169"/>
        <v>1</v>
      </c>
      <c r="G298" s="5">
        <v>10</v>
      </c>
      <c r="H298" s="5"/>
      <c r="I298" s="5"/>
      <c r="J298" s="4">
        <f t="shared" si="170"/>
        <v>1.121652883120698</v>
      </c>
      <c r="K298" s="5">
        <v>10</v>
      </c>
      <c r="L298" s="5"/>
      <c r="M298" s="5"/>
      <c r="N298" s="4">
        <f t="shared" si="171"/>
        <v>1.2297045101088646</v>
      </c>
      <c r="O298" s="5">
        <v>15</v>
      </c>
      <c r="P298" s="5"/>
      <c r="Q298" s="5"/>
      <c r="R298" s="4">
        <f t="shared" si="172"/>
        <v>0.97980970437469272</v>
      </c>
      <c r="S298" s="5">
        <v>10</v>
      </c>
      <c r="T298" s="5"/>
      <c r="U298" s="5"/>
      <c r="V298" s="4">
        <f t="shared" si="173"/>
        <v>0.56826104195481786</v>
      </c>
      <c r="W298" s="5">
        <v>10</v>
      </c>
      <c r="X298" s="5" t="s">
        <v>400</v>
      </c>
      <c r="Y298" s="5" t="s">
        <v>400</v>
      </c>
      <c r="Z298" s="5" t="s">
        <v>400</v>
      </c>
      <c r="AA298" s="5"/>
      <c r="AB298" s="31">
        <f t="shared" si="157"/>
        <v>0.96388389845131672</v>
      </c>
      <c r="AC298" s="32">
        <v>1140</v>
      </c>
      <c r="AD298" s="24">
        <f t="shared" si="146"/>
        <v>932.72727272727275</v>
      </c>
      <c r="AE298" s="24">
        <f t="shared" si="147"/>
        <v>899</v>
      </c>
      <c r="AF298" s="24">
        <f t="shared" si="148"/>
        <v>-33.727272727272748</v>
      </c>
      <c r="AG298" s="24">
        <v>58.9</v>
      </c>
      <c r="AH298" s="24">
        <v>87.6</v>
      </c>
      <c r="AI298" s="24">
        <v>156.4</v>
      </c>
      <c r="AJ298" s="24">
        <v>95.3</v>
      </c>
      <c r="AK298" s="24">
        <v>79.3</v>
      </c>
      <c r="AL298" s="24">
        <v>119.9</v>
      </c>
      <c r="AM298" s="24">
        <v>91.1</v>
      </c>
      <c r="AN298" s="24">
        <v>85</v>
      </c>
      <c r="AO298" s="24"/>
      <c r="AP298" s="24">
        <f t="shared" si="149"/>
        <v>125.5</v>
      </c>
      <c r="AQ298" s="46"/>
      <c r="AR298" s="24">
        <f t="shared" si="150"/>
        <v>125.5</v>
      </c>
      <c r="AS298" s="24"/>
      <c r="AT298" s="24">
        <f t="shared" si="151"/>
        <v>125.5</v>
      </c>
      <c r="AU298" s="24">
        <v>120.5</v>
      </c>
      <c r="AV298" s="24">
        <f t="shared" si="158"/>
        <v>5</v>
      </c>
      <c r="AW298" s="41"/>
      <c r="AX298" s="41"/>
      <c r="AY298" s="41"/>
      <c r="BC298" s="1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9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  <c r="CX298" s="8"/>
      <c r="CY298" s="8"/>
      <c r="CZ298" s="8"/>
      <c r="DA298" s="8"/>
      <c r="DB298" s="8"/>
      <c r="DC298" s="9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8"/>
      <c r="DV298" s="8"/>
      <c r="DW298" s="8"/>
      <c r="DX298" s="8"/>
      <c r="DY298" s="8"/>
      <c r="DZ298" s="8"/>
      <c r="EA298" s="8"/>
      <c r="EB298" s="8"/>
      <c r="EC298" s="8"/>
      <c r="ED298" s="8"/>
      <c r="EE298" s="9"/>
      <c r="EF298" s="8"/>
      <c r="EG298" s="8"/>
      <c r="EH298" s="8"/>
      <c r="EI298" s="8"/>
      <c r="EJ298" s="8"/>
      <c r="EK298" s="8"/>
      <c r="EL298" s="8"/>
      <c r="EM298" s="8"/>
      <c r="EN298" s="8"/>
      <c r="EO298" s="8"/>
      <c r="EP298" s="8"/>
      <c r="EQ298" s="8"/>
      <c r="ER298" s="8"/>
      <c r="ES298" s="8"/>
      <c r="ET298" s="8"/>
      <c r="EU298" s="8"/>
      <c r="EV298" s="8"/>
      <c r="EW298" s="8"/>
      <c r="EX298" s="8"/>
      <c r="EY298" s="8"/>
      <c r="EZ298" s="8"/>
      <c r="FA298" s="8"/>
      <c r="FB298" s="8"/>
      <c r="FC298" s="8"/>
      <c r="FD298" s="8"/>
      <c r="FE298" s="8"/>
      <c r="FF298" s="8"/>
      <c r="FG298" s="9"/>
      <c r="FH298" s="8"/>
      <c r="FI298" s="8"/>
      <c r="FJ298" s="8"/>
      <c r="FK298" s="8"/>
      <c r="FL298" s="8"/>
      <c r="FM298" s="8"/>
      <c r="FN298" s="8"/>
      <c r="FO298" s="8"/>
      <c r="FP298" s="8"/>
      <c r="FQ298" s="8"/>
      <c r="FR298" s="8"/>
      <c r="FS298" s="8"/>
      <c r="FT298" s="8"/>
      <c r="FU298" s="8"/>
      <c r="FV298" s="8"/>
      <c r="FW298" s="8"/>
      <c r="FX298" s="8"/>
      <c r="FY298" s="8"/>
      <c r="FZ298" s="8"/>
      <c r="GA298" s="8"/>
      <c r="GB298" s="8"/>
      <c r="GC298" s="8"/>
      <c r="GD298" s="8"/>
      <c r="GE298" s="8"/>
      <c r="GF298" s="8"/>
      <c r="GG298" s="8"/>
      <c r="GH298" s="8"/>
      <c r="GI298" s="9"/>
      <c r="GJ298" s="8"/>
      <c r="GK298" s="8"/>
    </row>
    <row r="299" spans="1:193" s="2" customFormat="1" ht="17.100000000000001" customHeight="1">
      <c r="A299" s="33" t="s">
        <v>278</v>
      </c>
      <c r="B299" s="24">
        <v>2228.4</v>
      </c>
      <c r="C299" s="24">
        <v>829.87567000000013</v>
      </c>
      <c r="D299" s="4">
        <f t="shared" si="145"/>
        <v>0.37240875516065342</v>
      </c>
      <c r="E299" s="10">
        <v>15</v>
      </c>
      <c r="F299" s="5">
        <f t="shared" si="169"/>
        <v>1</v>
      </c>
      <c r="G299" s="5">
        <v>10</v>
      </c>
      <c r="H299" s="5"/>
      <c r="I299" s="5"/>
      <c r="J299" s="4">
        <f t="shared" si="170"/>
        <v>1.121652883120698</v>
      </c>
      <c r="K299" s="5">
        <v>10</v>
      </c>
      <c r="L299" s="5"/>
      <c r="M299" s="5"/>
      <c r="N299" s="4">
        <f t="shared" si="171"/>
        <v>1.2297045101088646</v>
      </c>
      <c r="O299" s="5">
        <v>15</v>
      </c>
      <c r="P299" s="5"/>
      <c r="Q299" s="5"/>
      <c r="R299" s="4">
        <f t="shared" si="172"/>
        <v>0.97980970437469272</v>
      </c>
      <c r="S299" s="5">
        <v>10</v>
      </c>
      <c r="T299" s="5"/>
      <c r="U299" s="5"/>
      <c r="V299" s="4">
        <f t="shared" si="173"/>
        <v>0.56826104195481786</v>
      </c>
      <c r="W299" s="5">
        <v>10</v>
      </c>
      <c r="X299" s="5" t="s">
        <v>400</v>
      </c>
      <c r="Y299" s="5" t="s">
        <v>400</v>
      </c>
      <c r="Z299" s="5" t="s">
        <v>400</v>
      </c>
      <c r="AA299" s="5"/>
      <c r="AB299" s="31">
        <f t="shared" si="157"/>
        <v>0.86755621819349793</v>
      </c>
      <c r="AC299" s="32">
        <v>392</v>
      </c>
      <c r="AD299" s="24">
        <f t="shared" si="146"/>
        <v>320.72727272727269</v>
      </c>
      <c r="AE299" s="24">
        <f t="shared" si="147"/>
        <v>278.2</v>
      </c>
      <c r="AF299" s="24">
        <f t="shared" si="148"/>
        <v>-42.527272727272702</v>
      </c>
      <c r="AG299" s="24">
        <v>22</v>
      </c>
      <c r="AH299" s="24">
        <v>21.1</v>
      </c>
      <c r="AI299" s="24">
        <v>38</v>
      </c>
      <c r="AJ299" s="24">
        <v>37.4</v>
      </c>
      <c r="AK299" s="24">
        <v>19</v>
      </c>
      <c r="AL299" s="24">
        <v>30.1</v>
      </c>
      <c r="AM299" s="24">
        <v>43.2</v>
      </c>
      <c r="AN299" s="24">
        <v>32.200000000000003</v>
      </c>
      <c r="AO299" s="24">
        <v>0.7</v>
      </c>
      <c r="AP299" s="24">
        <f t="shared" si="149"/>
        <v>34.5</v>
      </c>
      <c r="AQ299" s="46"/>
      <c r="AR299" s="24">
        <f t="shared" si="150"/>
        <v>34.5</v>
      </c>
      <c r="AS299" s="24"/>
      <c r="AT299" s="24">
        <f t="shared" si="151"/>
        <v>34.5</v>
      </c>
      <c r="AU299" s="24">
        <v>1.9</v>
      </c>
      <c r="AV299" s="24">
        <f t="shared" si="158"/>
        <v>32.6</v>
      </c>
      <c r="AW299" s="41"/>
      <c r="AX299" s="41"/>
      <c r="AY299" s="41"/>
      <c r="BC299" s="1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9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8"/>
      <c r="CY299" s="8"/>
      <c r="CZ299" s="8"/>
      <c r="DA299" s="8"/>
      <c r="DB299" s="8"/>
      <c r="DC299" s="9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8"/>
      <c r="DY299" s="8"/>
      <c r="DZ299" s="8"/>
      <c r="EA299" s="8"/>
      <c r="EB299" s="8"/>
      <c r="EC299" s="8"/>
      <c r="ED299" s="8"/>
      <c r="EE299" s="9"/>
      <c r="EF299" s="8"/>
      <c r="EG299" s="8"/>
      <c r="EH299" s="8"/>
      <c r="EI299" s="8"/>
      <c r="EJ299" s="8"/>
      <c r="EK299" s="8"/>
      <c r="EL299" s="8"/>
      <c r="EM299" s="8"/>
      <c r="EN299" s="8"/>
      <c r="EO299" s="8"/>
      <c r="EP299" s="8"/>
      <c r="EQ299" s="8"/>
      <c r="ER299" s="8"/>
      <c r="ES299" s="8"/>
      <c r="ET299" s="8"/>
      <c r="EU299" s="8"/>
      <c r="EV299" s="8"/>
      <c r="EW299" s="8"/>
      <c r="EX299" s="8"/>
      <c r="EY299" s="8"/>
      <c r="EZ299" s="8"/>
      <c r="FA299" s="8"/>
      <c r="FB299" s="8"/>
      <c r="FC299" s="8"/>
      <c r="FD299" s="8"/>
      <c r="FE299" s="8"/>
      <c r="FF299" s="8"/>
      <c r="FG299" s="9"/>
      <c r="FH299" s="8"/>
      <c r="FI299" s="8"/>
      <c r="FJ299" s="8"/>
      <c r="FK299" s="8"/>
      <c r="FL299" s="8"/>
      <c r="FM299" s="8"/>
      <c r="FN299" s="8"/>
      <c r="FO299" s="8"/>
      <c r="FP299" s="8"/>
      <c r="FQ299" s="8"/>
      <c r="FR299" s="8"/>
      <c r="FS299" s="8"/>
      <c r="FT299" s="8"/>
      <c r="FU299" s="8"/>
      <c r="FV299" s="8"/>
      <c r="FW299" s="8"/>
      <c r="FX299" s="8"/>
      <c r="FY299" s="8"/>
      <c r="FZ299" s="8"/>
      <c r="GA299" s="8"/>
      <c r="GB299" s="8"/>
      <c r="GC299" s="8"/>
      <c r="GD299" s="8"/>
      <c r="GE299" s="8"/>
      <c r="GF299" s="8"/>
      <c r="GG299" s="8"/>
      <c r="GH299" s="8"/>
      <c r="GI299" s="9"/>
      <c r="GJ299" s="8"/>
      <c r="GK299" s="8"/>
    </row>
    <row r="300" spans="1:193" s="2" customFormat="1" ht="17.100000000000001" customHeight="1">
      <c r="A300" s="33" t="s">
        <v>279</v>
      </c>
      <c r="B300" s="24">
        <v>4090.5</v>
      </c>
      <c r="C300" s="24">
        <v>4547.9016200000005</v>
      </c>
      <c r="D300" s="4">
        <f t="shared" si="145"/>
        <v>1.1118204669355827</v>
      </c>
      <c r="E300" s="10">
        <v>15</v>
      </c>
      <c r="F300" s="5">
        <f t="shared" si="169"/>
        <v>1</v>
      </c>
      <c r="G300" s="5">
        <v>10</v>
      </c>
      <c r="H300" s="5"/>
      <c r="I300" s="5"/>
      <c r="J300" s="4">
        <f t="shared" si="170"/>
        <v>1.121652883120698</v>
      </c>
      <c r="K300" s="5">
        <v>10</v>
      </c>
      <c r="L300" s="5"/>
      <c r="M300" s="5"/>
      <c r="N300" s="4">
        <f t="shared" si="171"/>
        <v>1.2297045101088646</v>
      </c>
      <c r="O300" s="5">
        <v>15</v>
      </c>
      <c r="P300" s="5"/>
      <c r="Q300" s="5"/>
      <c r="R300" s="4">
        <f t="shared" si="172"/>
        <v>0.97980970437469272</v>
      </c>
      <c r="S300" s="5">
        <v>10</v>
      </c>
      <c r="T300" s="5"/>
      <c r="U300" s="5"/>
      <c r="V300" s="4">
        <f t="shared" si="173"/>
        <v>0.56826104195481786</v>
      </c>
      <c r="W300" s="5">
        <v>10</v>
      </c>
      <c r="X300" s="5" t="s">
        <v>400</v>
      </c>
      <c r="Y300" s="5" t="s">
        <v>400</v>
      </c>
      <c r="Z300" s="5" t="s">
        <v>400</v>
      </c>
      <c r="AA300" s="5"/>
      <c r="AB300" s="31">
        <f t="shared" si="157"/>
        <v>1.0260015850024116</v>
      </c>
      <c r="AC300" s="32">
        <v>313</v>
      </c>
      <c r="AD300" s="24">
        <f t="shared" si="146"/>
        <v>256.09090909090907</v>
      </c>
      <c r="AE300" s="24">
        <f t="shared" si="147"/>
        <v>262.7</v>
      </c>
      <c r="AF300" s="24">
        <f t="shared" si="148"/>
        <v>6.6090909090909236</v>
      </c>
      <c r="AG300" s="24">
        <v>17.7</v>
      </c>
      <c r="AH300" s="24">
        <v>21.8</v>
      </c>
      <c r="AI300" s="24">
        <v>29.7</v>
      </c>
      <c r="AJ300" s="24">
        <v>23.8</v>
      </c>
      <c r="AK300" s="24">
        <v>33.6</v>
      </c>
      <c r="AL300" s="24">
        <v>38</v>
      </c>
      <c r="AM300" s="24">
        <v>31.2</v>
      </c>
      <c r="AN300" s="24">
        <v>23.5</v>
      </c>
      <c r="AO300" s="24"/>
      <c r="AP300" s="24">
        <f t="shared" si="149"/>
        <v>43.4</v>
      </c>
      <c r="AQ300" s="46"/>
      <c r="AR300" s="24">
        <f t="shared" si="150"/>
        <v>43.4</v>
      </c>
      <c r="AS300" s="24"/>
      <c r="AT300" s="24">
        <f t="shared" si="151"/>
        <v>43.4</v>
      </c>
      <c r="AU300" s="24">
        <v>58</v>
      </c>
      <c r="AV300" s="24">
        <f t="shared" si="158"/>
        <v>-14.6</v>
      </c>
      <c r="AW300" s="41"/>
      <c r="AX300" s="41"/>
      <c r="AY300" s="41"/>
      <c r="BC300" s="1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9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  <c r="CW300" s="8"/>
      <c r="CX300" s="8"/>
      <c r="CY300" s="8"/>
      <c r="CZ300" s="8"/>
      <c r="DA300" s="8"/>
      <c r="DB300" s="8"/>
      <c r="DC300" s="9"/>
      <c r="DD300" s="8"/>
      <c r="DE300" s="8"/>
      <c r="DF300" s="8"/>
      <c r="DG300" s="8"/>
      <c r="DH300" s="8"/>
      <c r="DI300" s="8"/>
      <c r="DJ300" s="8"/>
      <c r="DK300" s="8"/>
      <c r="DL300" s="8"/>
      <c r="DM300" s="8"/>
      <c r="DN300" s="8"/>
      <c r="DO300" s="8"/>
      <c r="DP300" s="8"/>
      <c r="DQ300" s="8"/>
      <c r="DR300" s="8"/>
      <c r="DS300" s="8"/>
      <c r="DT300" s="8"/>
      <c r="DU300" s="8"/>
      <c r="DV300" s="8"/>
      <c r="DW300" s="8"/>
      <c r="DX300" s="8"/>
      <c r="DY300" s="8"/>
      <c r="DZ300" s="8"/>
      <c r="EA300" s="8"/>
      <c r="EB300" s="8"/>
      <c r="EC300" s="8"/>
      <c r="ED300" s="8"/>
      <c r="EE300" s="9"/>
      <c r="EF300" s="8"/>
      <c r="EG300" s="8"/>
      <c r="EH300" s="8"/>
      <c r="EI300" s="8"/>
      <c r="EJ300" s="8"/>
      <c r="EK300" s="8"/>
      <c r="EL300" s="8"/>
      <c r="EM300" s="8"/>
      <c r="EN300" s="8"/>
      <c r="EO300" s="8"/>
      <c r="EP300" s="8"/>
      <c r="EQ300" s="8"/>
      <c r="ER300" s="8"/>
      <c r="ES300" s="8"/>
      <c r="ET300" s="8"/>
      <c r="EU300" s="8"/>
      <c r="EV300" s="8"/>
      <c r="EW300" s="8"/>
      <c r="EX300" s="8"/>
      <c r="EY300" s="8"/>
      <c r="EZ300" s="8"/>
      <c r="FA300" s="8"/>
      <c r="FB300" s="8"/>
      <c r="FC300" s="8"/>
      <c r="FD300" s="8"/>
      <c r="FE300" s="8"/>
      <c r="FF300" s="8"/>
      <c r="FG300" s="9"/>
      <c r="FH300" s="8"/>
      <c r="FI300" s="8"/>
      <c r="FJ300" s="8"/>
      <c r="FK300" s="8"/>
      <c r="FL300" s="8"/>
      <c r="FM300" s="8"/>
      <c r="FN300" s="8"/>
      <c r="FO300" s="8"/>
      <c r="FP300" s="8"/>
      <c r="FQ300" s="8"/>
      <c r="FR300" s="8"/>
      <c r="FS300" s="8"/>
      <c r="FT300" s="8"/>
      <c r="FU300" s="8"/>
      <c r="FV300" s="8"/>
      <c r="FW300" s="8"/>
      <c r="FX300" s="8"/>
      <c r="FY300" s="8"/>
      <c r="FZ300" s="8"/>
      <c r="GA300" s="8"/>
      <c r="GB300" s="8"/>
      <c r="GC300" s="8"/>
      <c r="GD300" s="8"/>
      <c r="GE300" s="8"/>
      <c r="GF300" s="8"/>
      <c r="GG300" s="8"/>
      <c r="GH300" s="8"/>
      <c r="GI300" s="9"/>
      <c r="GJ300" s="8"/>
      <c r="GK300" s="8"/>
    </row>
    <row r="301" spans="1:193" s="2" customFormat="1" ht="17.100000000000001" customHeight="1">
      <c r="A301" s="33" t="s">
        <v>280</v>
      </c>
      <c r="B301" s="24">
        <v>1974.9</v>
      </c>
      <c r="C301" s="24">
        <v>1786.96649</v>
      </c>
      <c r="D301" s="4">
        <f t="shared" si="145"/>
        <v>0.90483897412527214</v>
      </c>
      <c r="E301" s="10">
        <v>15</v>
      </c>
      <c r="F301" s="5">
        <f t="shared" si="169"/>
        <v>1</v>
      </c>
      <c r="G301" s="5">
        <v>10</v>
      </c>
      <c r="H301" s="5"/>
      <c r="I301" s="5"/>
      <c r="J301" s="4">
        <f t="shared" si="170"/>
        <v>1.121652883120698</v>
      </c>
      <c r="K301" s="5">
        <v>10</v>
      </c>
      <c r="L301" s="5"/>
      <c r="M301" s="5"/>
      <c r="N301" s="4">
        <f t="shared" si="171"/>
        <v>1.2297045101088646</v>
      </c>
      <c r="O301" s="5">
        <v>15</v>
      </c>
      <c r="P301" s="5"/>
      <c r="Q301" s="5"/>
      <c r="R301" s="4">
        <f t="shared" si="172"/>
        <v>0.97980970437469272</v>
      </c>
      <c r="S301" s="5">
        <v>10</v>
      </c>
      <c r="T301" s="5"/>
      <c r="U301" s="5"/>
      <c r="V301" s="4">
        <f t="shared" si="173"/>
        <v>0.56826104195481786</v>
      </c>
      <c r="W301" s="5">
        <v>10</v>
      </c>
      <c r="X301" s="5" t="s">
        <v>400</v>
      </c>
      <c r="Y301" s="5" t="s">
        <v>400</v>
      </c>
      <c r="Z301" s="5" t="s">
        <v>400</v>
      </c>
      <c r="AA301" s="5"/>
      <c r="AB301" s="31">
        <f t="shared" si="157"/>
        <v>0.98164840797163055</v>
      </c>
      <c r="AC301" s="32">
        <v>1192</v>
      </c>
      <c r="AD301" s="24">
        <f t="shared" si="146"/>
        <v>975.27272727272725</v>
      </c>
      <c r="AE301" s="24">
        <f t="shared" si="147"/>
        <v>957.4</v>
      </c>
      <c r="AF301" s="24">
        <f t="shared" si="148"/>
        <v>-17.872727272727275</v>
      </c>
      <c r="AG301" s="24">
        <v>128.6</v>
      </c>
      <c r="AH301" s="24">
        <v>38.4</v>
      </c>
      <c r="AI301" s="24">
        <v>88.8</v>
      </c>
      <c r="AJ301" s="24">
        <v>94.5</v>
      </c>
      <c r="AK301" s="24">
        <v>58.7</v>
      </c>
      <c r="AL301" s="24">
        <v>189.3</v>
      </c>
      <c r="AM301" s="24">
        <v>147.69999999999999</v>
      </c>
      <c r="AN301" s="24">
        <v>121.9</v>
      </c>
      <c r="AO301" s="24"/>
      <c r="AP301" s="24">
        <f t="shared" si="149"/>
        <v>89.5</v>
      </c>
      <c r="AQ301" s="46"/>
      <c r="AR301" s="24">
        <f t="shared" si="150"/>
        <v>89.5</v>
      </c>
      <c r="AS301" s="24"/>
      <c r="AT301" s="24">
        <f t="shared" si="151"/>
        <v>89.5</v>
      </c>
      <c r="AU301" s="24">
        <v>101.5</v>
      </c>
      <c r="AV301" s="24">
        <f t="shared" si="158"/>
        <v>-12</v>
      </c>
      <c r="AW301" s="41"/>
      <c r="AX301" s="41"/>
      <c r="AY301" s="41"/>
      <c r="BC301" s="1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9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/>
      <c r="CX301" s="8"/>
      <c r="CY301" s="8"/>
      <c r="CZ301" s="8"/>
      <c r="DA301" s="8"/>
      <c r="DB301" s="8"/>
      <c r="DC301" s="9"/>
      <c r="DD301" s="8"/>
      <c r="DE301" s="8"/>
      <c r="DF301" s="8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8"/>
      <c r="DV301" s="8"/>
      <c r="DW301" s="8"/>
      <c r="DX301" s="8"/>
      <c r="DY301" s="8"/>
      <c r="DZ301" s="8"/>
      <c r="EA301" s="8"/>
      <c r="EB301" s="8"/>
      <c r="EC301" s="8"/>
      <c r="ED301" s="8"/>
      <c r="EE301" s="9"/>
      <c r="EF301" s="8"/>
      <c r="EG301" s="8"/>
      <c r="EH301" s="8"/>
      <c r="EI301" s="8"/>
      <c r="EJ301" s="8"/>
      <c r="EK301" s="8"/>
      <c r="EL301" s="8"/>
      <c r="EM301" s="8"/>
      <c r="EN301" s="8"/>
      <c r="EO301" s="8"/>
      <c r="EP301" s="8"/>
      <c r="EQ301" s="8"/>
      <c r="ER301" s="8"/>
      <c r="ES301" s="8"/>
      <c r="ET301" s="8"/>
      <c r="EU301" s="8"/>
      <c r="EV301" s="8"/>
      <c r="EW301" s="8"/>
      <c r="EX301" s="8"/>
      <c r="EY301" s="8"/>
      <c r="EZ301" s="8"/>
      <c r="FA301" s="8"/>
      <c r="FB301" s="8"/>
      <c r="FC301" s="8"/>
      <c r="FD301" s="8"/>
      <c r="FE301" s="8"/>
      <c r="FF301" s="8"/>
      <c r="FG301" s="9"/>
      <c r="FH301" s="8"/>
      <c r="FI301" s="8"/>
      <c r="FJ301" s="8"/>
      <c r="FK301" s="8"/>
      <c r="FL301" s="8"/>
      <c r="FM301" s="8"/>
      <c r="FN301" s="8"/>
      <c r="FO301" s="8"/>
      <c r="FP301" s="8"/>
      <c r="FQ301" s="8"/>
      <c r="FR301" s="8"/>
      <c r="FS301" s="8"/>
      <c r="FT301" s="8"/>
      <c r="FU301" s="8"/>
      <c r="FV301" s="8"/>
      <c r="FW301" s="8"/>
      <c r="FX301" s="8"/>
      <c r="FY301" s="8"/>
      <c r="FZ301" s="8"/>
      <c r="GA301" s="8"/>
      <c r="GB301" s="8"/>
      <c r="GC301" s="8"/>
      <c r="GD301" s="8"/>
      <c r="GE301" s="8"/>
      <c r="GF301" s="8"/>
      <c r="GG301" s="8"/>
      <c r="GH301" s="8"/>
      <c r="GI301" s="9"/>
      <c r="GJ301" s="8"/>
      <c r="GK301" s="8"/>
    </row>
    <row r="302" spans="1:193" s="2" customFormat="1" ht="17.100000000000001" customHeight="1">
      <c r="A302" s="33" t="s">
        <v>281</v>
      </c>
      <c r="B302" s="24">
        <v>7494.1</v>
      </c>
      <c r="C302" s="24">
        <v>11527.207359999999</v>
      </c>
      <c r="D302" s="4">
        <f t="shared" si="145"/>
        <v>1.2338171009193899</v>
      </c>
      <c r="E302" s="10">
        <v>15</v>
      </c>
      <c r="F302" s="5">
        <f t="shared" si="169"/>
        <v>1</v>
      </c>
      <c r="G302" s="5">
        <v>10</v>
      </c>
      <c r="H302" s="5"/>
      <c r="I302" s="5"/>
      <c r="J302" s="4">
        <f t="shared" si="170"/>
        <v>1.121652883120698</v>
      </c>
      <c r="K302" s="5">
        <v>10</v>
      </c>
      <c r="L302" s="5"/>
      <c r="M302" s="5"/>
      <c r="N302" s="4">
        <f t="shared" si="171"/>
        <v>1.2297045101088646</v>
      </c>
      <c r="O302" s="5">
        <v>15</v>
      </c>
      <c r="P302" s="5"/>
      <c r="Q302" s="5"/>
      <c r="R302" s="4">
        <f t="shared" si="172"/>
        <v>0.97980970437469272</v>
      </c>
      <c r="S302" s="5">
        <v>10</v>
      </c>
      <c r="T302" s="5"/>
      <c r="U302" s="5"/>
      <c r="V302" s="4">
        <f t="shared" si="173"/>
        <v>0.56826104195481786</v>
      </c>
      <c r="W302" s="5">
        <v>10</v>
      </c>
      <c r="X302" s="5" t="s">
        <v>400</v>
      </c>
      <c r="Y302" s="5" t="s">
        <v>400</v>
      </c>
      <c r="Z302" s="5" t="s">
        <v>400</v>
      </c>
      <c r="AA302" s="5"/>
      <c r="AB302" s="31">
        <f t="shared" si="157"/>
        <v>1.0521437208560844</v>
      </c>
      <c r="AC302" s="32">
        <v>54</v>
      </c>
      <c r="AD302" s="24">
        <f t="shared" si="146"/>
        <v>44.18181818181818</v>
      </c>
      <c r="AE302" s="24">
        <f t="shared" si="147"/>
        <v>46.5</v>
      </c>
      <c r="AF302" s="24">
        <f t="shared" si="148"/>
        <v>2.3181818181818201</v>
      </c>
      <c r="AG302" s="24">
        <v>3.7</v>
      </c>
      <c r="AH302" s="24">
        <v>6.4</v>
      </c>
      <c r="AI302" s="24">
        <v>6</v>
      </c>
      <c r="AJ302" s="24">
        <v>5.6</v>
      </c>
      <c r="AK302" s="24">
        <v>4.0999999999999996</v>
      </c>
      <c r="AL302" s="24">
        <v>6.9</v>
      </c>
      <c r="AM302" s="24">
        <v>4.5</v>
      </c>
      <c r="AN302" s="24">
        <v>4.9000000000000004</v>
      </c>
      <c r="AO302" s="24"/>
      <c r="AP302" s="24">
        <f t="shared" si="149"/>
        <v>4.4000000000000004</v>
      </c>
      <c r="AQ302" s="46"/>
      <c r="AR302" s="24">
        <f t="shared" si="150"/>
        <v>4.4000000000000004</v>
      </c>
      <c r="AS302" s="24"/>
      <c r="AT302" s="24">
        <f t="shared" si="151"/>
        <v>4.4000000000000004</v>
      </c>
      <c r="AU302" s="24">
        <v>8</v>
      </c>
      <c r="AV302" s="24">
        <f t="shared" si="158"/>
        <v>-3.6</v>
      </c>
      <c r="AW302" s="41"/>
      <c r="AX302" s="41"/>
      <c r="AY302" s="41"/>
      <c r="BA302" s="1"/>
      <c r="BB302" s="1"/>
      <c r="BC302" s="1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9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  <c r="CW302" s="8"/>
      <c r="CX302" s="8"/>
      <c r="CY302" s="8"/>
      <c r="CZ302" s="8"/>
      <c r="DA302" s="8"/>
      <c r="DB302" s="8"/>
      <c r="DC302" s="9"/>
      <c r="DD302" s="8"/>
      <c r="DE302" s="8"/>
      <c r="DF302" s="8"/>
      <c r="DG302" s="8"/>
      <c r="DH302" s="8"/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  <c r="DT302" s="8"/>
      <c r="DU302" s="8"/>
      <c r="DV302" s="8"/>
      <c r="DW302" s="8"/>
      <c r="DX302" s="8"/>
      <c r="DY302" s="8"/>
      <c r="DZ302" s="8"/>
      <c r="EA302" s="8"/>
      <c r="EB302" s="8"/>
      <c r="EC302" s="8"/>
      <c r="ED302" s="8"/>
      <c r="EE302" s="9"/>
      <c r="EF302" s="8"/>
      <c r="EG302" s="8"/>
      <c r="EH302" s="8"/>
      <c r="EI302" s="8"/>
      <c r="EJ302" s="8"/>
      <c r="EK302" s="8"/>
      <c r="EL302" s="8"/>
      <c r="EM302" s="8"/>
      <c r="EN302" s="8"/>
      <c r="EO302" s="8"/>
      <c r="EP302" s="8"/>
      <c r="EQ302" s="8"/>
      <c r="ER302" s="8"/>
      <c r="ES302" s="8"/>
      <c r="ET302" s="8"/>
      <c r="EU302" s="8"/>
      <c r="EV302" s="8"/>
      <c r="EW302" s="8"/>
      <c r="EX302" s="8"/>
      <c r="EY302" s="8"/>
      <c r="EZ302" s="8"/>
      <c r="FA302" s="8"/>
      <c r="FB302" s="8"/>
      <c r="FC302" s="8"/>
      <c r="FD302" s="8"/>
      <c r="FE302" s="8"/>
      <c r="FF302" s="8"/>
      <c r="FG302" s="9"/>
      <c r="FH302" s="8"/>
      <c r="FI302" s="8"/>
      <c r="FJ302" s="8"/>
      <c r="FK302" s="8"/>
      <c r="FL302" s="8"/>
      <c r="FM302" s="8"/>
      <c r="FN302" s="8"/>
      <c r="FO302" s="8"/>
      <c r="FP302" s="8"/>
      <c r="FQ302" s="8"/>
      <c r="FR302" s="8"/>
      <c r="FS302" s="8"/>
      <c r="FT302" s="8"/>
      <c r="FU302" s="8"/>
      <c r="FV302" s="8"/>
      <c r="FW302" s="8"/>
      <c r="FX302" s="8"/>
      <c r="FY302" s="8"/>
      <c r="FZ302" s="8"/>
      <c r="GA302" s="8"/>
      <c r="GB302" s="8"/>
      <c r="GC302" s="8"/>
      <c r="GD302" s="8"/>
      <c r="GE302" s="8"/>
      <c r="GF302" s="8"/>
      <c r="GG302" s="8"/>
      <c r="GH302" s="8"/>
      <c r="GI302" s="9"/>
      <c r="GJ302" s="8"/>
      <c r="GK302" s="8"/>
    </row>
    <row r="303" spans="1:193" s="2" customFormat="1" ht="17.100000000000001" customHeight="1">
      <c r="A303" s="33" t="s">
        <v>282</v>
      </c>
      <c r="B303" s="24">
        <v>818.9</v>
      </c>
      <c r="C303" s="24">
        <v>700.55180000000007</v>
      </c>
      <c r="D303" s="4">
        <f t="shared" si="145"/>
        <v>0.85547905727195028</v>
      </c>
      <c r="E303" s="10">
        <v>15</v>
      </c>
      <c r="F303" s="5">
        <f t="shared" si="169"/>
        <v>1</v>
      </c>
      <c r="G303" s="5">
        <v>10</v>
      </c>
      <c r="H303" s="5"/>
      <c r="I303" s="5"/>
      <c r="J303" s="4">
        <f t="shared" si="170"/>
        <v>1.121652883120698</v>
      </c>
      <c r="K303" s="5">
        <v>10</v>
      </c>
      <c r="L303" s="5"/>
      <c r="M303" s="5"/>
      <c r="N303" s="4">
        <f t="shared" si="171"/>
        <v>1.2297045101088646</v>
      </c>
      <c r="O303" s="5">
        <v>15</v>
      </c>
      <c r="P303" s="5"/>
      <c r="Q303" s="5"/>
      <c r="R303" s="4">
        <f t="shared" si="172"/>
        <v>0.97980970437469272</v>
      </c>
      <c r="S303" s="5">
        <v>10</v>
      </c>
      <c r="T303" s="5"/>
      <c r="U303" s="5"/>
      <c r="V303" s="4">
        <f t="shared" si="173"/>
        <v>0.56826104195481786</v>
      </c>
      <c r="W303" s="5">
        <v>10</v>
      </c>
      <c r="X303" s="5" t="s">
        <v>400</v>
      </c>
      <c r="Y303" s="5" t="s">
        <v>400</v>
      </c>
      <c r="Z303" s="5" t="s">
        <v>400</v>
      </c>
      <c r="AA303" s="5"/>
      <c r="AB303" s="31">
        <f t="shared" si="157"/>
        <v>0.97107128293163292</v>
      </c>
      <c r="AC303" s="32">
        <v>775</v>
      </c>
      <c r="AD303" s="24">
        <f t="shared" si="146"/>
        <v>634.09090909090912</v>
      </c>
      <c r="AE303" s="24">
        <f t="shared" si="147"/>
        <v>615.70000000000005</v>
      </c>
      <c r="AF303" s="24">
        <f t="shared" si="148"/>
        <v>-18.390909090909076</v>
      </c>
      <c r="AG303" s="24">
        <v>25.5</v>
      </c>
      <c r="AH303" s="24">
        <v>64.099999999999994</v>
      </c>
      <c r="AI303" s="24">
        <v>51.2</v>
      </c>
      <c r="AJ303" s="24">
        <v>83.1</v>
      </c>
      <c r="AK303" s="24">
        <v>56.3</v>
      </c>
      <c r="AL303" s="24">
        <v>94.4</v>
      </c>
      <c r="AM303" s="24">
        <v>101.3</v>
      </c>
      <c r="AN303" s="24">
        <v>71.400000000000006</v>
      </c>
      <c r="AO303" s="24">
        <v>10.9</v>
      </c>
      <c r="AP303" s="24">
        <f t="shared" si="149"/>
        <v>57.5</v>
      </c>
      <c r="AQ303" s="46"/>
      <c r="AR303" s="24">
        <f t="shared" si="150"/>
        <v>57.5</v>
      </c>
      <c r="AS303" s="24"/>
      <c r="AT303" s="24">
        <f t="shared" si="151"/>
        <v>57.5</v>
      </c>
      <c r="AU303" s="24">
        <v>58.7</v>
      </c>
      <c r="AV303" s="24">
        <f t="shared" si="158"/>
        <v>-1.2</v>
      </c>
      <c r="AW303" s="41"/>
      <c r="AX303" s="41"/>
      <c r="AY303" s="41"/>
      <c r="AZ303" s="1"/>
      <c r="BA303" s="1"/>
      <c r="BB303" s="1"/>
      <c r="BC303" s="1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9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  <c r="CW303" s="8"/>
      <c r="CX303" s="8"/>
      <c r="CY303" s="8"/>
      <c r="CZ303" s="8"/>
      <c r="DA303" s="8"/>
      <c r="DB303" s="8"/>
      <c r="DC303" s="9"/>
      <c r="DD303" s="8"/>
      <c r="DE303" s="8"/>
      <c r="DF303" s="8"/>
      <c r="DG303" s="8"/>
      <c r="DH303" s="8"/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  <c r="DT303" s="8"/>
      <c r="DU303" s="8"/>
      <c r="DV303" s="8"/>
      <c r="DW303" s="8"/>
      <c r="DX303" s="8"/>
      <c r="DY303" s="8"/>
      <c r="DZ303" s="8"/>
      <c r="EA303" s="8"/>
      <c r="EB303" s="8"/>
      <c r="EC303" s="8"/>
      <c r="ED303" s="8"/>
      <c r="EE303" s="9"/>
      <c r="EF303" s="8"/>
      <c r="EG303" s="8"/>
      <c r="EH303" s="8"/>
      <c r="EI303" s="8"/>
      <c r="EJ303" s="8"/>
      <c r="EK303" s="8"/>
      <c r="EL303" s="8"/>
      <c r="EM303" s="8"/>
      <c r="EN303" s="8"/>
      <c r="EO303" s="8"/>
      <c r="EP303" s="8"/>
      <c r="EQ303" s="8"/>
      <c r="ER303" s="8"/>
      <c r="ES303" s="8"/>
      <c r="ET303" s="8"/>
      <c r="EU303" s="8"/>
      <c r="EV303" s="8"/>
      <c r="EW303" s="8"/>
      <c r="EX303" s="8"/>
      <c r="EY303" s="8"/>
      <c r="EZ303" s="8"/>
      <c r="FA303" s="8"/>
      <c r="FB303" s="8"/>
      <c r="FC303" s="8"/>
      <c r="FD303" s="8"/>
      <c r="FE303" s="8"/>
      <c r="FF303" s="8"/>
      <c r="FG303" s="9"/>
      <c r="FH303" s="8"/>
      <c r="FI303" s="8"/>
      <c r="FJ303" s="8"/>
      <c r="FK303" s="8"/>
      <c r="FL303" s="8"/>
      <c r="FM303" s="8"/>
      <c r="FN303" s="8"/>
      <c r="FO303" s="8"/>
      <c r="FP303" s="8"/>
      <c r="FQ303" s="8"/>
      <c r="FR303" s="8"/>
      <c r="FS303" s="8"/>
      <c r="FT303" s="8"/>
      <c r="FU303" s="8"/>
      <c r="FV303" s="8"/>
      <c r="FW303" s="8"/>
      <c r="FX303" s="8"/>
      <c r="FY303" s="8"/>
      <c r="FZ303" s="8"/>
      <c r="GA303" s="8"/>
      <c r="GB303" s="8"/>
      <c r="GC303" s="8"/>
      <c r="GD303" s="8"/>
      <c r="GE303" s="8"/>
      <c r="GF303" s="8"/>
      <c r="GG303" s="8"/>
      <c r="GH303" s="8"/>
      <c r="GI303" s="9"/>
      <c r="GJ303" s="8"/>
      <c r="GK303" s="8"/>
    </row>
    <row r="304" spans="1:193" s="2" customFormat="1" ht="17.100000000000001" customHeight="1">
      <c r="A304" s="33" t="s">
        <v>283</v>
      </c>
      <c r="B304" s="24">
        <v>2171.1</v>
      </c>
      <c r="C304" s="24">
        <v>2015.1193900000001</v>
      </c>
      <c r="D304" s="4">
        <f t="shared" si="145"/>
        <v>0.92815595320344535</v>
      </c>
      <c r="E304" s="10">
        <v>15</v>
      </c>
      <c r="F304" s="5">
        <f t="shared" si="169"/>
        <v>1</v>
      </c>
      <c r="G304" s="5">
        <v>10</v>
      </c>
      <c r="H304" s="5"/>
      <c r="I304" s="5"/>
      <c r="J304" s="4">
        <f t="shared" si="170"/>
        <v>1.121652883120698</v>
      </c>
      <c r="K304" s="5">
        <v>10</v>
      </c>
      <c r="L304" s="5"/>
      <c r="M304" s="5"/>
      <c r="N304" s="4">
        <f t="shared" si="171"/>
        <v>1.2297045101088646</v>
      </c>
      <c r="O304" s="5">
        <v>15</v>
      </c>
      <c r="P304" s="5"/>
      <c r="Q304" s="5"/>
      <c r="R304" s="4">
        <f t="shared" si="172"/>
        <v>0.97980970437469272</v>
      </c>
      <c r="S304" s="5">
        <v>10</v>
      </c>
      <c r="T304" s="5"/>
      <c r="U304" s="5"/>
      <c r="V304" s="4">
        <f t="shared" si="173"/>
        <v>0.56826104195481786</v>
      </c>
      <c r="W304" s="5">
        <v>10</v>
      </c>
      <c r="X304" s="5" t="s">
        <v>400</v>
      </c>
      <c r="Y304" s="5" t="s">
        <v>400</v>
      </c>
      <c r="Z304" s="5" t="s">
        <v>400</v>
      </c>
      <c r="AA304" s="5"/>
      <c r="AB304" s="31">
        <f t="shared" si="157"/>
        <v>0.98664490348838207</v>
      </c>
      <c r="AC304" s="32">
        <v>43</v>
      </c>
      <c r="AD304" s="24">
        <f t="shared" si="146"/>
        <v>35.18181818181818</v>
      </c>
      <c r="AE304" s="24">
        <f t="shared" si="147"/>
        <v>34.700000000000003</v>
      </c>
      <c r="AF304" s="24">
        <f t="shared" si="148"/>
        <v>-0.48181818181817704</v>
      </c>
      <c r="AG304" s="24">
        <v>3.2</v>
      </c>
      <c r="AH304" s="24">
        <v>4.5999999999999996</v>
      </c>
      <c r="AI304" s="24">
        <v>4.3</v>
      </c>
      <c r="AJ304" s="24">
        <v>2.9</v>
      </c>
      <c r="AK304" s="24">
        <v>4.0999999999999996</v>
      </c>
      <c r="AL304" s="24">
        <v>3.8</v>
      </c>
      <c r="AM304" s="24">
        <v>4</v>
      </c>
      <c r="AN304" s="24">
        <v>4.4000000000000004</v>
      </c>
      <c r="AO304" s="24"/>
      <c r="AP304" s="24">
        <f t="shared" si="149"/>
        <v>3.4</v>
      </c>
      <c r="AQ304" s="46"/>
      <c r="AR304" s="24">
        <f t="shared" si="150"/>
        <v>3.4</v>
      </c>
      <c r="AS304" s="24"/>
      <c r="AT304" s="24">
        <f t="shared" si="151"/>
        <v>3.4</v>
      </c>
      <c r="AU304" s="24">
        <v>4</v>
      </c>
      <c r="AV304" s="24">
        <f t="shared" si="158"/>
        <v>-0.6</v>
      </c>
      <c r="AW304" s="41"/>
      <c r="AX304" s="41"/>
      <c r="AY304" s="41"/>
      <c r="AZ304" s="1"/>
      <c r="BA304" s="1"/>
      <c r="BB304" s="1"/>
      <c r="BC304" s="1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9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  <c r="CW304" s="8"/>
      <c r="CX304" s="8"/>
      <c r="CY304" s="8"/>
      <c r="CZ304" s="8"/>
      <c r="DA304" s="8"/>
      <c r="DB304" s="8"/>
      <c r="DC304" s="9"/>
      <c r="DD304" s="8"/>
      <c r="DE304" s="8"/>
      <c r="DF304" s="8"/>
      <c r="DG304" s="8"/>
      <c r="DH304" s="8"/>
      <c r="DI304" s="8"/>
      <c r="DJ304" s="8"/>
      <c r="DK304" s="8"/>
      <c r="DL304" s="8"/>
      <c r="DM304" s="8"/>
      <c r="DN304" s="8"/>
      <c r="DO304" s="8"/>
      <c r="DP304" s="8"/>
      <c r="DQ304" s="8"/>
      <c r="DR304" s="8"/>
      <c r="DS304" s="8"/>
      <c r="DT304" s="8"/>
      <c r="DU304" s="8"/>
      <c r="DV304" s="8"/>
      <c r="DW304" s="8"/>
      <c r="DX304" s="8"/>
      <c r="DY304" s="8"/>
      <c r="DZ304" s="8"/>
      <c r="EA304" s="8"/>
      <c r="EB304" s="8"/>
      <c r="EC304" s="8"/>
      <c r="ED304" s="8"/>
      <c r="EE304" s="9"/>
      <c r="EF304" s="8"/>
      <c r="EG304" s="8"/>
      <c r="EH304" s="8"/>
      <c r="EI304" s="8"/>
      <c r="EJ304" s="8"/>
      <c r="EK304" s="8"/>
      <c r="EL304" s="8"/>
      <c r="EM304" s="8"/>
      <c r="EN304" s="8"/>
      <c r="EO304" s="8"/>
      <c r="EP304" s="8"/>
      <c r="EQ304" s="8"/>
      <c r="ER304" s="8"/>
      <c r="ES304" s="8"/>
      <c r="ET304" s="8"/>
      <c r="EU304" s="8"/>
      <c r="EV304" s="8"/>
      <c r="EW304" s="8"/>
      <c r="EX304" s="8"/>
      <c r="EY304" s="8"/>
      <c r="EZ304" s="8"/>
      <c r="FA304" s="8"/>
      <c r="FB304" s="8"/>
      <c r="FC304" s="8"/>
      <c r="FD304" s="8"/>
      <c r="FE304" s="8"/>
      <c r="FF304" s="8"/>
      <c r="FG304" s="9"/>
      <c r="FH304" s="8"/>
      <c r="FI304" s="8"/>
      <c r="FJ304" s="8"/>
      <c r="FK304" s="8"/>
      <c r="FL304" s="8"/>
      <c r="FM304" s="8"/>
      <c r="FN304" s="8"/>
      <c r="FO304" s="8"/>
      <c r="FP304" s="8"/>
      <c r="FQ304" s="8"/>
      <c r="FR304" s="8"/>
      <c r="FS304" s="8"/>
      <c r="FT304" s="8"/>
      <c r="FU304" s="8"/>
      <c r="FV304" s="8"/>
      <c r="FW304" s="8"/>
      <c r="FX304" s="8"/>
      <c r="FY304" s="8"/>
      <c r="FZ304" s="8"/>
      <c r="GA304" s="8"/>
      <c r="GB304" s="8"/>
      <c r="GC304" s="8"/>
      <c r="GD304" s="8"/>
      <c r="GE304" s="8"/>
      <c r="GF304" s="8"/>
      <c r="GG304" s="8"/>
      <c r="GH304" s="8"/>
      <c r="GI304" s="9"/>
      <c r="GJ304" s="8"/>
      <c r="GK304" s="8"/>
    </row>
    <row r="305" spans="1:193" s="2" customFormat="1" ht="17.100000000000001" customHeight="1">
      <c r="A305" s="33" t="s">
        <v>284</v>
      </c>
      <c r="B305" s="24">
        <v>8341</v>
      </c>
      <c r="C305" s="24">
        <v>7878.71605</v>
      </c>
      <c r="D305" s="4">
        <f t="shared" si="145"/>
        <v>0.94457691523798104</v>
      </c>
      <c r="E305" s="10">
        <v>15</v>
      </c>
      <c r="F305" s="5">
        <f t="shared" si="169"/>
        <v>1</v>
      </c>
      <c r="G305" s="5">
        <v>10</v>
      </c>
      <c r="H305" s="5"/>
      <c r="I305" s="5"/>
      <c r="J305" s="4">
        <f t="shared" si="170"/>
        <v>1.121652883120698</v>
      </c>
      <c r="K305" s="5">
        <v>10</v>
      </c>
      <c r="L305" s="5"/>
      <c r="M305" s="5"/>
      <c r="N305" s="4">
        <f t="shared" si="171"/>
        <v>1.2297045101088646</v>
      </c>
      <c r="O305" s="5">
        <v>15</v>
      </c>
      <c r="P305" s="5"/>
      <c r="Q305" s="5"/>
      <c r="R305" s="4">
        <f t="shared" si="172"/>
        <v>0.97980970437469272</v>
      </c>
      <c r="S305" s="5">
        <v>10</v>
      </c>
      <c r="T305" s="5"/>
      <c r="U305" s="5"/>
      <c r="V305" s="4">
        <f t="shared" si="173"/>
        <v>0.56826104195481786</v>
      </c>
      <c r="W305" s="5">
        <v>10</v>
      </c>
      <c r="X305" s="5" t="s">
        <v>400</v>
      </c>
      <c r="Y305" s="5" t="s">
        <v>400</v>
      </c>
      <c r="Z305" s="5" t="s">
        <v>400</v>
      </c>
      <c r="AA305" s="5"/>
      <c r="AB305" s="31">
        <f t="shared" si="157"/>
        <v>0.99016368106721098</v>
      </c>
      <c r="AC305" s="32">
        <v>134</v>
      </c>
      <c r="AD305" s="24">
        <f t="shared" si="146"/>
        <v>109.63636363636364</v>
      </c>
      <c r="AE305" s="24">
        <f t="shared" si="147"/>
        <v>108.6</v>
      </c>
      <c r="AF305" s="24">
        <f t="shared" si="148"/>
        <v>-1.0363636363636459</v>
      </c>
      <c r="AG305" s="24">
        <v>8.4</v>
      </c>
      <c r="AH305" s="24">
        <v>12.9</v>
      </c>
      <c r="AI305" s="24">
        <v>10.5</v>
      </c>
      <c r="AJ305" s="24">
        <v>7.7</v>
      </c>
      <c r="AK305" s="24">
        <v>13.5</v>
      </c>
      <c r="AL305" s="24">
        <v>13.5</v>
      </c>
      <c r="AM305" s="24">
        <v>14.9</v>
      </c>
      <c r="AN305" s="24">
        <v>11</v>
      </c>
      <c r="AO305" s="24">
        <v>2</v>
      </c>
      <c r="AP305" s="24">
        <f t="shared" si="149"/>
        <v>14.2</v>
      </c>
      <c r="AQ305" s="46"/>
      <c r="AR305" s="24">
        <f t="shared" si="150"/>
        <v>14.2</v>
      </c>
      <c r="AS305" s="24"/>
      <c r="AT305" s="24">
        <f t="shared" si="151"/>
        <v>14.2</v>
      </c>
      <c r="AU305" s="24">
        <v>16.399999999999999</v>
      </c>
      <c r="AV305" s="24">
        <f t="shared" si="158"/>
        <v>-2.2000000000000002</v>
      </c>
      <c r="AW305" s="41"/>
      <c r="AX305" s="41"/>
      <c r="AY305" s="41"/>
      <c r="AZ305" s="1"/>
      <c r="BA305" s="1"/>
      <c r="BB305" s="1"/>
      <c r="BC305" s="1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9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  <c r="CW305" s="8"/>
      <c r="CX305" s="8"/>
      <c r="CY305" s="8"/>
      <c r="CZ305" s="8"/>
      <c r="DA305" s="8"/>
      <c r="DB305" s="8"/>
      <c r="DC305" s="9"/>
      <c r="DD305" s="8"/>
      <c r="DE305" s="8"/>
      <c r="DF305" s="8"/>
      <c r="DG305" s="8"/>
      <c r="DH305" s="8"/>
      <c r="DI305" s="8"/>
      <c r="DJ305" s="8"/>
      <c r="DK305" s="8"/>
      <c r="DL305" s="8"/>
      <c r="DM305" s="8"/>
      <c r="DN305" s="8"/>
      <c r="DO305" s="8"/>
      <c r="DP305" s="8"/>
      <c r="DQ305" s="8"/>
      <c r="DR305" s="8"/>
      <c r="DS305" s="8"/>
      <c r="DT305" s="8"/>
      <c r="DU305" s="8"/>
      <c r="DV305" s="8"/>
      <c r="DW305" s="8"/>
      <c r="DX305" s="8"/>
      <c r="DY305" s="8"/>
      <c r="DZ305" s="8"/>
      <c r="EA305" s="8"/>
      <c r="EB305" s="8"/>
      <c r="EC305" s="8"/>
      <c r="ED305" s="8"/>
      <c r="EE305" s="9"/>
      <c r="EF305" s="8"/>
      <c r="EG305" s="8"/>
      <c r="EH305" s="8"/>
      <c r="EI305" s="8"/>
      <c r="EJ305" s="8"/>
      <c r="EK305" s="8"/>
      <c r="EL305" s="8"/>
      <c r="EM305" s="8"/>
      <c r="EN305" s="8"/>
      <c r="EO305" s="8"/>
      <c r="EP305" s="8"/>
      <c r="EQ305" s="8"/>
      <c r="ER305" s="8"/>
      <c r="ES305" s="8"/>
      <c r="ET305" s="8"/>
      <c r="EU305" s="8"/>
      <c r="EV305" s="8"/>
      <c r="EW305" s="8"/>
      <c r="EX305" s="8"/>
      <c r="EY305" s="8"/>
      <c r="EZ305" s="8"/>
      <c r="FA305" s="8"/>
      <c r="FB305" s="8"/>
      <c r="FC305" s="8"/>
      <c r="FD305" s="8"/>
      <c r="FE305" s="8"/>
      <c r="FF305" s="8"/>
      <c r="FG305" s="9"/>
      <c r="FH305" s="8"/>
      <c r="FI305" s="8"/>
      <c r="FJ305" s="8"/>
      <c r="FK305" s="8"/>
      <c r="FL305" s="8"/>
      <c r="FM305" s="8"/>
      <c r="FN305" s="8"/>
      <c r="FO305" s="8"/>
      <c r="FP305" s="8"/>
      <c r="FQ305" s="8"/>
      <c r="FR305" s="8"/>
      <c r="FS305" s="8"/>
      <c r="FT305" s="8"/>
      <c r="FU305" s="8"/>
      <c r="FV305" s="8"/>
      <c r="FW305" s="8"/>
      <c r="FX305" s="8"/>
      <c r="FY305" s="8"/>
      <c r="FZ305" s="8"/>
      <c r="GA305" s="8"/>
      <c r="GB305" s="8"/>
      <c r="GC305" s="8"/>
      <c r="GD305" s="8"/>
      <c r="GE305" s="8"/>
      <c r="GF305" s="8"/>
      <c r="GG305" s="8"/>
      <c r="GH305" s="8"/>
      <c r="GI305" s="9"/>
      <c r="GJ305" s="8"/>
      <c r="GK305" s="8"/>
    </row>
    <row r="306" spans="1:193" s="2" customFormat="1" ht="17.100000000000001" customHeight="1">
      <c r="A306" s="33" t="s">
        <v>285</v>
      </c>
      <c r="B306" s="24">
        <v>40034.1</v>
      </c>
      <c r="C306" s="24">
        <v>24519.466920000003</v>
      </c>
      <c r="D306" s="4">
        <f t="shared" si="145"/>
        <v>0.612464546973705</v>
      </c>
      <c r="E306" s="10">
        <v>15</v>
      </c>
      <c r="F306" s="5">
        <f t="shared" si="169"/>
        <v>1</v>
      </c>
      <c r="G306" s="5">
        <v>10</v>
      </c>
      <c r="H306" s="5"/>
      <c r="I306" s="5"/>
      <c r="J306" s="4">
        <f t="shared" si="170"/>
        <v>1.121652883120698</v>
      </c>
      <c r="K306" s="5">
        <v>10</v>
      </c>
      <c r="L306" s="5"/>
      <c r="M306" s="5"/>
      <c r="N306" s="4">
        <f t="shared" si="171"/>
        <v>1.2297045101088646</v>
      </c>
      <c r="O306" s="5">
        <v>15</v>
      </c>
      <c r="P306" s="5"/>
      <c r="Q306" s="5"/>
      <c r="R306" s="4">
        <f t="shared" si="172"/>
        <v>0.97980970437469272</v>
      </c>
      <c r="S306" s="5">
        <v>10</v>
      </c>
      <c r="T306" s="5"/>
      <c r="U306" s="5"/>
      <c r="V306" s="4">
        <f t="shared" si="173"/>
        <v>0.56826104195481786</v>
      </c>
      <c r="W306" s="5">
        <v>10</v>
      </c>
      <c r="X306" s="5" t="s">
        <v>400</v>
      </c>
      <c r="Y306" s="5" t="s">
        <v>400</v>
      </c>
      <c r="Z306" s="5" t="s">
        <v>400</v>
      </c>
      <c r="AA306" s="5"/>
      <c r="AB306" s="31">
        <f t="shared" si="157"/>
        <v>0.9189967450105806</v>
      </c>
      <c r="AC306" s="32">
        <v>34</v>
      </c>
      <c r="AD306" s="24">
        <f t="shared" si="146"/>
        <v>27.818181818181817</v>
      </c>
      <c r="AE306" s="24">
        <f t="shared" si="147"/>
        <v>25.6</v>
      </c>
      <c r="AF306" s="24">
        <f t="shared" si="148"/>
        <v>-2.2181818181818151</v>
      </c>
      <c r="AG306" s="24">
        <v>1.9</v>
      </c>
      <c r="AH306" s="24">
        <v>2.5</v>
      </c>
      <c r="AI306" s="24">
        <v>3.6</v>
      </c>
      <c r="AJ306" s="24">
        <v>2.5</v>
      </c>
      <c r="AK306" s="24">
        <v>2.1</v>
      </c>
      <c r="AL306" s="24">
        <v>3.5</v>
      </c>
      <c r="AM306" s="24">
        <v>4.0999999999999996</v>
      </c>
      <c r="AN306" s="24">
        <v>2.2000000000000002</v>
      </c>
      <c r="AO306" s="24"/>
      <c r="AP306" s="24">
        <f t="shared" si="149"/>
        <v>3.2</v>
      </c>
      <c r="AQ306" s="46"/>
      <c r="AR306" s="24">
        <f t="shared" si="150"/>
        <v>3.2</v>
      </c>
      <c r="AS306" s="24"/>
      <c r="AT306" s="24">
        <f t="shared" si="151"/>
        <v>3.2</v>
      </c>
      <c r="AU306" s="24">
        <v>1.8</v>
      </c>
      <c r="AV306" s="24">
        <f t="shared" si="158"/>
        <v>1.4</v>
      </c>
      <c r="AW306" s="41"/>
      <c r="AX306" s="41"/>
      <c r="AY306" s="41"/>
      <c r="AZ306" s="1"/>
      <c r="BA306" s="1"/>
      <c r="BB306" s="1"/>
      <c r="BC306" s="1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9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  <c r="CW306" s="8"/>
      <c r="CX306" s="8"/>
      <c r="CY306" s="8"/>
      <c r="CZ306" s="8"/>
      <c r="DA306" s="8"/>
      <c r="DB306" s="8"/>
      <c r="DC306" s="9"/>
      <c r="DD306" s="8"/>
      <c r="DE306" s="8"/>
      <c r="DF306" s="8"/>
      <c r="DG306" s="8"/>
      <c r="DH306" s="8"/>
      <c r="DI306" s="8"/>
      <c r="DJ306" s="8"/>
      <c r="DK306" s="8"/>
      <c r="DL306" s="8"/>
      <c r="DM306" s="8"/>
      <c r="DN306" s="8"/>
      <c r="DO306" s="8"/>
      <c r="DP306" s="8"/>
      <c r="DQ306" s="8"/>
      <c r="DR306" s="8"/>
      <c r="DS306" s="8"/>
      <c r="DT306" s="8"/>
      <c r="DU306" s="8"/>
      <c r="DV306" s="8"/>
      <c r="DW306" s="8"/>
      <c r="DX306" s="8"/>
      <c r="DY306" s="8"/>
      <c r="DZ306" s="8"/>
      <c r="EA306" s="8"/>
      <c r="EB306" s="8"/>
      <c r="EC306" s="8"/>
      <c r="ED306" s="8"/>
      <c r="EE306" s="9"/>
      <c r="EF306" s="8"/>
      <c r="EG306" s="8"/>
      <c r="EH306" s="8"/>
      <c r="EI306" s="8"/>
      <c r="EJ306" s="8"/>
      <c r="EK306" s="8"/>
      <c r="EL306" s="8"/>
      <c r="EM306" s="8"/>
      <c r="EN306" s="8"/>
      <c r="EO306" s="8"/>
      <c r="EP306" s="8"/>
      <c r="EQ306" s="8"/>
      <c r="ER306" s="8"/>
      <c r="ES306" s="8"/>
      <c r="ET306" s="8"/>
      <c r="EU306" s="8"/>
      <c r="EV306" s="8"/>
      <c r="EW306" s="8"/>
      <c r="EX306" s="8"/>
      <c r="EY306" s="8"/>
      <c r="EZ306" s="8"/>
      <c r="FA306" s="8"/>
      <c r="FB306" s="8"/>
      <c r="FC306" s="8"/>
      <c r="FD306" s="8"/>
      <c r="FE306" s="8"/>
      <c r="FF306" s="8"/>
      <c r="FG306" s="9"/>
      <c r="FH306" s="8"/>
      <c r="FI306" s="8"/>
      <c r="FJ306" s="8"/>
      <c r="FK306" s="8"/>
      <c r="FL306" s="8"/>
      <c r="FM306" s="8"/>
      <c r="FN306" s="8"/>
      <c r="FO306" s="8"/>
      <c r="FP306" s="8"/>
      <c r="FQ306" s="8"/>
      <c r="FR306" s="8"/>
      <c r="FS306" s="8"/>
      <c r="FT306" s="8"/>
      <c r="FU306" s="8"/>
      <c r="FV306" s="8"/>
      <c r="FW306" s="8"/>
      <c r="FX306" s="8"/>
      <c r="FY306" s="8"/>
      <c r="FZ306" s="8"/>
      <c r="GA306" s="8"/>
      <c r="GB306" s="8"/>
      <c r="GC306" s="8"/>
      <c r="GD306" s="8"/>
      <c r="GE306" s="8"/>
      <c r="GF306" s="8"/>
      <c r="GG306" s="8"/>
      <c r="GH306" s="8"/>
      <c r="GI306" s="9"/>
      <c r="GJ306" s="8"/>
      <c r="GK306" s="8"/>
    </row>
    <row r="307" spans="1:193" s="2" customFormat="1" ht="17.100000000000001" customHeight="1">
      <c r="A307" s="33" t="s">
        <v>286</v>
      </c>
      <c r="B307" s="24">
        <v>19321.3</v>
      </c>
      <c r="C307" s="24">
        <v>13660.78774</v>
      </c>
      <c r="D307" s="4">
        <f t="shared" si="145"/>
        <v>0.70703253611299444</v>
      </c>
      <c r="E307" s="10">
        <v>15</v>
      </c>
      <c r="F307" s="5">
        <f t="shared" si="169"/>
        <v>1</v>
      </c>
      <c r="G307" s="5">
        <v>10</v>
      </c>
      <c r="H307" s="5"/>
      <c r="I307" s="5"/>
      <c r="J307" s="4">
        <f t="shared" si="170"/>
        <v>1.121652883120698</v>
      </c>
      <c r="K307" s="5">
        <v>10</v>
      </c>
      <c r="L307" s="5"/>
      <c r="M307" s="5"/>
      <c r="N307" s="4">
        <f t="shared" si="171"/>
        <v>1.2297045101088646</v>
      </c>
      <c r="O307" s="5">
        <v>15</v>
      </c>
      <c r="P307" s="5"/>
      <c r="Q307" s="5"/>
      <c r="R307" s="4">
        <f t="shared" si="172"/>
        <v>0.97980970437469272</v>
      </c>
      <c r="S307" s="5">
        <v>10</v>
      </c>
      <c r="T307" s="5"/>
      <c r="U307" s="5"/>
      <c r="V307" s="4">
        <f t="shared" si="173"/>
        <v>0.56826104195481786</v>
      </c>
      <c r="W307" s="5">
        <v>10</v>
      </c>
      <c r="X307" s="5" t="s">
        <v>400</v>
      </c>
      <c r="Y307" s="5" t="s">
        <v>400</v>
      </c>
      <c r="Z307" s="5" t="s">
        <v>400</v>
      </c>
      <c r="AA307" s="5"/>
      <c r="AB307" s="31">
        <f t="shared" si="157"/>
        <v>0.93926131411185676</v>
      </c>
      <c r="AC307" s="32">
        <v>14</v>
      </c>
      <c r="AD307" s="24">
        <f t="shared" si="146"/>
        <v>11.454545454545455</v>
      </c>
      <c r="AE307" s="24">
        <f t="shared" si="147"/>
        <v>10.8</v>
      </c>
      <c r="AF307" s="24">
        <f t="shared" si="148"/>
        <v>-0.65454545454545432</v>
      </c>
      <c r="AG307" s="24">
        <v>1.5</v>
      </c>
      <c r="AH307" s="24">
        <v>0.4</v>
      </c>
      <c r="AI307" s="24">
        <v>1.2</v>
      </c>
      <c r="AJ307" s="24">
        <v>1.2</v>
      </c>
      <c r="AK307" s="24">
        <v>0.6</v>
      </c>
      <c r="AL307" s="24">
        <v>1</v>
      </c>
      <c r="AM307" s="24">
        <v>2</v>
      </c>
      <c r="AN307" s="24">
        <v>0.6</v>
      </c>
      <c r="AO307" s="24">
        <v>0.89999999999999991</v>
      </c>
      <c r="AP307" s="24">
        <f t="shared" si="149"/>
        <v>1.4</v>
      </c>
      <c r="AQ307" s="46"/>
      <c r="AR307" s="24">
        <f t="shared" si="150"/>
        <v>1.4</v>
      </c>
      <c r="AS307" s="24"/>
      <c r="AT307" s="24">
        <f t="shared" si="151"/>
        <v>1.4</v>
      </c>
      <c r="AU307" s="24">
        <v>1</v>
      </c>
      <c r="AV307" s="24">
        <f t="shared" si="158"/>
        <v>0.4</v>
      </c>
      <c r="AW307" s="41"/>
      <c r="AX307" s="41"/>
      <c r="AY307" s="41"/>
      <c r="AZ307" s="1"/>
      <c r="BA307" s="1"/>
      <c r="BB307" s="1"/>
      <c r="BC307" s="1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9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  <c r="CW307" s="8"/>
      <c r="CX307" s="8"/>
      <c r="CY307" s="8"/>
      <c r="CZ307" s="8"/>
      <c r="DA307" s="8"/>
      <c r="DB307" s="8"/>
      <c r="DC307" s="9"/>
      <c r="DD307" s="8"/>
      <c r="DE307" s="8"/>
      <c r="DF307" s="8"/>
      <c r="DG307" s="8"/>
      <c r="DH307" s="8"/>
      <c r="DI307" s="8"/>
      <c r="DJ307" s="8"/>
      <c r="DK307" s="8"/>
      <c r="DL307" s="8"/>
      <c r="DM307" s="8"/>
      <c r="DN307" s="8"/>
      <c r="DO307" s="8"/>
      <c r="DP307" s="8"/>
      <c r="DQ307" s="8"/>
      <c r="DR307" s="8"/>
      <c r="DS307" s="8"/>
      <c r="DT307" s="8"/>
      <c r="DU307" s="8"/>
      <c r="DV307" s="8"/>
      <c r="DW307" s="8"/>
      <c r="DX307" s="8"/>
      <c r="DY307" s="8"/>
      <c r="DZ307" s="8"/>
      <c r="EA307" s="8"/>
      <c r="EB307" s="8"/>
      <c r="EC307" s="8"/>
      <c r="ED307" s="8"/>
      <c r="EE307" s="9"/>
      <c r="EF307" s="8"/>
      <c r="EG307" s="8"/>
      <c r="EH307" s="8"/>
      <c r="EI307" s="8"/>
      <c r="EJ307" s="8"/>
      <c r="EK307" s="8"/>
      <c r="EL307" s="8"/>
      <c r="EM307" s="8"/>
      <c r="EN307" s="8"/>
      <c r="EO307" s="8"/>
      <c r="EP307" s="8"/>
      <c r="EQ307" s="8"/>
      <c r="ER307" s="8"/>
      <c r="ES307" s="8"/>
      <c r="ET307" s="8"/>
      <c r="EU307" s="8"/>
      <c r="EV307" s="8"/>
      <c r="EW307" s="8"/>
      <c r="EX307" s="8"/>
      <c r="EY307" s="8"/>
      <c r="EZ307" s="8"/>
      <c r="FA307" s="8"/>
      <c r="FB307" s="8"/>
      <c r="FC307" s="8"/>
      <c r="FD307" s="8"/>
      <c r="FE307" s="8"/>
      <c r="FF307" s="8"/>
      <c r="FG307" s="9"/>
      <c r="FH307" s="8"/>
      <c r="FI307" s="8"/>
      <c r="FJ307" s="8"/>
      <c r="FK307" s="8"/>
      <c r="FL307" s="8"/>
      <c r="FM307" s="8"/>
      <c r="FN307" s="8"/>
      <c r="FO307" s="8"/>
      <c r="FP307" s="8"/>
      <c r="FQ307" s="8"/>
      <c r="FR307" s="8"/>
      <c r="FS307" s="8"/>
      <c r="FT307" s="8"/>
      <c r="FU307" s="8"/>
      <c r="FV307" s="8"/>
      <c r="FW307" s="8"/>
      <c r="FX307" s="8"/>
      <c r="FY307" s="8"/>
      <c r="FZ307" s="8"/>
      <c r="GA307" s="8"/>
      <c r="GB307" s="8"/>
      <c r="GC307" s="8"/>
      <c r="GD307" s="8"/>
      <c r="GE307" s="8"/>
      <c r="GF307" s="8"/>
      <c r="GG307" s="8"/>
      <c r="GH307" s="8"/>
      <c r="GI307" s="9"/>
      <c r="GJ307" s="8"/>
      <c r="GK307" s="8"/>
    </row>
    <row r="308" spans="1:193" s="2" customFormat="1" ht="17.100000000000001" customHeight="1">
      <c r="A308" s="33" t="s">
        <v>287</v>
      </c>
      <c r="B308" s="24">
        <v>1115.5</v>
      </c>
      <c r="C308" s="24">
        <v>853.65705000000003</v>
      </c>
      <c r="D308" s="4">
        <f t="shared" si="145"/>
        <v>0.76526853428955632</v>
      </c>
      <c r="E308" s="10">
        <v>15</v>
      </c>
      <c r="F308" s="5">
        <f t="shared" si="169"/>
        <v>1</v>
      </c>
      <c r="G308" s="5">
        <v>10</v>
      </c>
      <c r="H308" s="5"/>
      <c r="I308" s="5"/>
      <c r="J308" s="4">
        <f t="shared" si="170"/>
        <v>1.121652883120698</v>
      </c>
      <c r="K308" s="5">
        <v>10</v>
      </c>
      <c r="L308" s="5"/>
      <c r="M308" s="5"/>
      <c r="N308" s="4">
        <f t="shared" si="171"/>
        <v>1.2297045101088646</v>
      </c>
      <c r="O308" s="5">
        <v>15</v>
      </c>
      <c r="P308" s="5"/>
      <c r="Q308" s="5"/>
      <c r="R308" s="4">
        <f t="shared" si="172"/>
        <v>0.97980970437469272</v>
      </c>
      <c r="S308" s="5">
        <v>10</v>
      </c>
      <c r="T308" s="5"/>
      <c r="U308" s="5"/>
      <c r="V308" s="4">
        <f t="shared" si="173"/>
        <v>0.56826104195481786</v>
      </c>
      <c r="W308" s="5">
        <v>10</v>
      </c>
      <c r="X308" s="5" t="s">
        <v>400</v>
      </c>
      <c r="Y308" s="5" t="s">
        <v>400</v>
      </c>
      <c r="Z308" s="5" t="s">
        <v>400</v>
      </c>
      <c r="AA308" s="5"/>
      <c r="AB308" s="31">
        <f t="shared" si="157"/>
        <v>0.95174045657826289</v>
      </c>
      <c r="AC308" s="32">
        <v>582</v>
      </c>
      <c r="AD308" s="24">
        <f t="shared" si="146"/>
        <v>476.18181818181813</v>
      </c>
      <c r="AE308" s="24">
        <f t="shared" si="147"/>
        <v>453.2</v>
      </c>
      <c r="AF308" s="24">
        <f t="shared" si="148"/>
        <v>-22.981818181818142</v>
      </c>
      <c r="AG308" s="24">
        <v>45.6</v>
      </c>
      <c r="AH308" s="24">
        <v>40.299999999999997</v>
      </c>
      <c r="AI308" s="24">
        <v>52.1</v>
      </c>
      <c r="AJ308" s="24">
        <v>52.3</v>
      </c>
      <c r="AK308" s="24">
        <v>59.4</v>
      </c>
      <c r="AL308" s="24">
        <v>43.2</v>
      </c>
      <c r="AM308" s="24">
        <v>53.7</v>
      </c>
      <c r="AN308" s="24">
        <v>60.4</v>
      </c>
      <c r="AO308" s="24"/>
      <c r="AP308" s="24">
        <f t="shared" si="149"/>
        <v>46.2</v>
      </c>
      <c r="AQ308" s="46"/>
      <c r="AR308" s="24">
        <f t="shared" si="150"/>
        <v>46.2</v>
      </c>
      <c r="AS308" s="24"/>
      <c r="AT308" s="24">
        <f t="shared" si="151"/>
        <v>46.2</v>
      </c>
      <c r="AU308" s="24">
        <v>37.799999999999997</v>
      </c>
      <c r="AV308" s="24">
        <f t="shared" si="158"/>
        <v>8.4</v>
      </c>
      <c r="AW308" s="41"/>
      <c r="AX308" s="41"/>
      <c r="AY308" s="41"/>
      <c r="AZ308" s="1"/>
      <c r="BA308" s="1"/>
      <c r="BB308" s="1"/>
      <c r="BC308" s="1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9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  <c r="CW308" s="8"/>
      <c r="CX308" s="8"/>
      <c r="CY308" s="8"/>
      <c r="CZ308" s="8"/>
      <c r="DA308" s="8"/>
      <c r="DB308" s="8"/>
      <c r="DC308" s="9"/>
      <c r="DD308" s="8"/>
      <c r="DE308" s="8"/>
      <c r="DF308" s="8"/>
      <c r="DG308" s="8"/>
      <c r="DH308" s="8"/>
      <c r="DI308" s="8"/>
      <c r="DJ308" s="8"/>
      <c r="DK308" s="8"/>
      <c r="DL308" s="8"/>
      <c r="DM308" s="8"/>
      <c r="DN308" s="8"/>
      <c r="DO308" s="8"/>
      <c r="DP308" s="8"/>
      <c r="DQ308" s="8"/>
      <c r="DR308" s="8"/>
      <c r="DS308" s="8"/>
      <c r="DT308" s="8"/>
      <c r="DU308" s="8"/>
      <c r="DV308" s="8"/>
      <c r="DW308" s="8"/>
      <c r="DX308" s="8"/>
      <c r="DY308" s="8"/>
      <c r="DZ308" s="8"/>
      <c r="EA308" s="8"/>
      <c r="EB308" s="8"/>
      <c r="EC308" s="8"/>
      <c r="ED308" s="8"/>
      <c r="EE308" s="9"/>
      <c r="EF308" s="8"/>
      <c r="EG308" s="8"/>
      <c r="EH308" s="8"/>
      <c r="EI308" s="8"/>
      <c r="EJ308" s="8"/>
      <c r="EK308" s="8"/>
      <c r="EL308" s="8"/>
      <c r="EM308" s="8"/>
      <c r="EN308" s="8"/>
      <c r="EO308" s="8"/>
      <c r="EP308" s="8"/>
      <c r="EQ308" s="8"/>
      <c r="ER308" s="8"/>
      <c r="ES308" s="8"/>
      <c r="ET308" s="8"/>
      <c r="EU308" s="8"/>
      <c r="EV308" s="8"/>
      <c r="EW308" s="8"/>
      <c r="EX308" s="8"/>
      <c r="EY308" s="8"/>
      <c r="EZ308" s="8"/>
      <c r="FA308" s="8"/>
      <c r="FB308" s="8"/>
      <c r="FC308" s="8"/>
      <c r="FD308" s="8"/>
      <c r="FE308" s="8"/>
      <c r="FF308" s="8"/>
      <c r="FG308" s="9"/>
      <c r="FH308" s="8"/>
      <c r="FI308" s="8"/>
      <c r="FJ308" s="8"/>
      <c r="FK308" s="8"/>
      <c r="FL308" s="8"/>
      <c r="FM308" s="8"/>
      <c r="FN308" s="8"/>
      <c r="FO308" s="8"/>
      <c r="FP308" s="8"/>
      <c r="FQ308" s="8"/>
      <c r="FR308" s="8"/>
      <c r="FS308" s="8"/>
      <c r="FT308" s="8"/>
      <c r="FU308" s="8"/>
      <c r="FV308" s="8"/>
      <c r="FW308" s="8"/>
      <c r="FX308" s="8"/>
      <c r="FY308" s="8"/>
      <c r="FZ308" s="8"/>
      <c r="GA308" s="8"/>
      <c r="GB308" s="8"/>
      <c r="GC308" s="8"/>
      <c r="GD308" s="8"/>
      <c r="GE308" s="8"/>
      <c r="GF308" s="8"/>
      <c r="GG308" s="8"/>
      <c r="GH308" s="8"/>
      <c r="GI308" s="9"/>
      <c r="GJ308" s="8"/>
      <c r="GK308" s="8"/>
    </row>
    <row r="309" spans="1:193" s="2" customFormat="1" ht="17.100000000000001" customHeight="1">
      <c r="A309" s="33" t="s">
        <v>288</v>
      </c>
      <c r="B309" s="24">
        <v>3163</v>
      </c>
      <c r="C309" s="24">
        <v>1350.9020600000001</v>
      </c>
      <c r="D309" s="4">
        <f t="shared" si="145"/>
        <v>0.42709518178944045</v>
      </c>
      <c r="E309" s="10">
        <v>15</v>
      </c>
      <c r="F309" s="5">
        <f t="shared" si="169"/>
        <v>1</v>
      </c>
      <c r="G309" s="5">
        <v>10</v>
      </c>
      <c r="H309" s="5"/>
      <c r="I309" s="5"/>
      <c r="J309" s="4">
        <f t="shared" si="170"/>
        <v>1.121652883120698</v>
      </c>
      <c r="K309" s="5">
        <v>10</v>
      </c>
      <c r="L309" s="5"/>
      <c r="M309" s="5"/>
      <c r="N309" s="4">
        <f t="shared" si="171"/>
        <v>1.2297045101088646</v>
      </c>
      <c r="O309" s="5">
        <v>15</v>
      </c>
      <c r="P309" s="5"/>
      <c r="Q309" s="5"/>
      <c r="R309" s="4">
        <f t="shared" si="172"/>
        <v>0.97980970437469272</v>
      </c>
      <c r="S309" s="5">
        <v>10</v>
      </c>
      <c r="T309" s="5"/>
      <c r="U309" s="5"/>
      <c r="V309" s="4">
        <f t="shared" si="173"/>
        <v>0.56826104195481786</v>
      </c>
      <c r="W309" s="5">
        <v>10</v>
      </c>
      <c r="X309" s="5" t="s">
        <v>400</v>
      </c>
      <c r="Y309" s="5" t="s">
        <v>400</v>
      </c>
      <c r="Z309" s="5" t="s">
        <v>400</v>
      </c>
      <c r="AA309" s="5"/>
      <c r="AB309" s="31">
        <f t="shared" si="157"/>
        <v>0.87927473818538082</v>
      </c>
      <c r="AC309" s="32">
        <v>917</v>
      </c>
      <c r="AD309" s="24">
        <f t="shared" si="146"/>
        <v>750.27272727272725</v>
      </c>
      <c r="AE309" s="24">
        <f t="shared" si="147"/>
        <v>659.7</v>
      </c>
      <c r="AF309" s="24">
        <f t="shared" si="148"/>
        <v>-90.572727272727207</v>
      </c>
      <c r="AG309" s="24">
        <v>61.3</v>
      </c>
      <c r="AH309" s="24">
        <v>51</v>
      </c>
      <c r="AI309" s="24">
        <v>0</v>
      </c>
      <c r="AJ309" s="24">
        <v>9.3000000000000007</v>
      </c>
      <c r="AK309" s="24">
        <v>10.199999999999999</v>
      </c>
      <c r="AL309" s="24">
        <v>96</v>
      </c>
      <c r="AM309" s="24">
        <v>84.4</v>
      </c>
      <c r="AN309" s="24">
        <v>6.7</v>
      </c>
      <c r="AO309" s="24">
        <v>237</v>
      </c>
      <c r="AP309" s="24">
        <f t="shared" si="149"/>
        <v>103.8</v>
      </c>
      <c r="AQ309" s="46"/>
      <c r="AR309" s="24">
        <f t="shared" si="150"/>
        <v>103.8</v>
      </c>
      <c r="AS309" s="24">
        <f>MIN(AR309,4.6)</f>
        <v>4.5999999999999996</v>
      </c>
      <c r="AT309" s="24">
        <f t="shared" si="151"/>
        <v>99.2</v>
      </c>
      <c r="AU309" s="24">
        <v>31.6</v>
      </c>
      <c r="AV309" s="24">
        <f t="shared" si="158"/>
        <v>67.599999999999994</v>
      </c>
      <c r="AW309" s="41"/>
      <c r="AX309" s="41"/>
      <c r="AY309" s="41"/>
      <c r="AZ309" s="1"/>
      <c r="BA309" s="1"/>
      <c r="BB309" s="1"/>
      <c r="BC309" s="1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9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  <c r="CX309" s="8"/>
      <c r="CY309" s="8"/>
      <c r="CZ309" s="8"/>
      <c r="DA309" s="8"/>
      <c r="DB309" s="8"/>
      <c r="DC309" s="9"/>
      <c r="DD309" s="8"/>
      <c r="DE309" s="8"/>
      <c r="DF309" s="8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  <c r="DT309" s="8"/>
      <c r="DU309" s="8"/>
      <c r="DV309" s="8"/>
      <c r="DW309" s="8"/>
      <c r="DX309" s="8"/>
      <c r="DY309" s="8"/>
      <c r="DZ309" s="8"/>
      <c r="EA309" s="8"/>
      <c r="EB309" s="8"/>
      <c r="EC309" s="8"/>
      <c r="ED309" s="8"/>
      <c r="EE309" s="9"/>
      <c r="EF309" s="8"/>
      <c r="EG309" s="8"/>
      <c r="EH309" s="8"/>
      <c r="EI309" s="8"/>
      <c r="EJ309" s="8"/>
      <c r="EK309" s="8"/>
      <c r="EL309" s="8"/>
      <c r="EM309" s="8"/>
      <c r="EN309" s="8"/>
      <c r="EO309" s="8"/>
      <c r="EP309" s="8"/>
      <c r="EQ309" s="8"/>
      <c r="ER309" s="8"/>
      <c r="ES309" s="8"/>
      <c r="ET309" s="8"/>
      <c r="EU309" s="8"/>
      <c r="EV309" s="8"/>
      <c r="EW309" s="8"/>
      <c r="EX309" s="8"/>
      <c r="EY309" s="8"/>
      <c r="EZ309" s="8"/>
      <c r="FA309" s="8"/>
      <c r="FB309" s="8"/>
      <c r="FC309" s="8"/>
      <c r="FD309" s="8"/>
      <c r="FE309" s="8"/>
      <c r="FF309" s="8"/>
      <c r="FG309" s="9"/>
      <c r="FH309" s="8"/>
      <c r="FI309" s="8"/>
      <c r="FJ309" s="8"/>
      <c r="FK309" s="8"/>
      <c r="FL309" s="8"/>
      <c r="FM309" s="8"/>
      <c r="FN309" s="8"/>
      <c r="FO309" s="8"/>
      <c r="FP309" s="8"/>
      <c r="FQ309" s="8"/>
      <c r="FR309" s="8"/>
      <c r="FS309" s="8"/>
      <c r="FT309" s="8"/>
      <c r="FU309" s="8"/>
      <c r="FV309" s="8"/>
      <c r="FW309" s="8"/>
      <c r="FX309" s="8"/>
      <c r="FY309" s="8"/>
      <c r="FZ309" s="8"/>
      <c r="GA309" s="8"/>
      <c r="GB309" s="8"/>
      <c r="GC309" s="8"/>
      <c r="GD309" s="8"/>
      <c r="GE309" s="8"/>
      <c r="GF309" s="8"/>
      <c r="GG309" s="8"/>
      <c r="GH309" s="8"/>
      <c r="GI309" s="9"/>
      <c r="GJ309" s="8"/>
      <c r="GK309" s="8"/>
    </row>
    <row r="310" spans="1:193" s="2" customFormat="1" ht="17.100000000000001" customHeight="1">
      <c r="A310" s="33" t="s">
        <v>289</v>
      </c>
      <c r="B310" s="24">
        <v>3088.9</v>
      </c>
      <c r="C310" s="24">
        <v>1789.8995199999999</v>
      </c>
      <c r="D310" s="4">
        <f t="shared" si="145"/>
        <v>0.57946178898637046</v>
      </c>
      <c r="E310" s="10">
        <v>15</v>
      </c>
      <c r="F310" s="5">
        <f t="shared" si="169"/>
        <v>1</v>
      </c>
      <c r="G310" s="5">
        <v>10</v>
      </c>
      <c r="H310" s="5"/>
      <c r="I310" s="5"/>
      <c r="J310" s="4">
        <f t="shared" si="170"/>
        <v>1.121652883120698</v>
      </c>
      <c r="K310" s="5">
        <v>10</v>
      </c>
      <c r="L310" s="5"/>
      <c r="M310" s="5"/>
      <c r="N310" s="4">
        <f t="shared" si="171"/>
        <v>1.2297045101088646</v>
      </c>
      <c r="O310" s="5">
        <v>15</v>
      </c>
      <c r="P310" s="5"/>
      <c r="Q310" s="5"/>
      <c r="R310" s="4">
        <f t="shared" si="172"/>
        <v>0.97980970437469272</v>
      </c>
      <c r="S310" s="5">
        <v>10</v>
      </c>
      <c r="T310" s="5"/>
      <c r="U310" s="5"/>
      <c r="V310" s="4">
        <f t="shared" si="173"/>
        <v>0.56826104195481786</v>
      </c>
      <c r="W310" s="5">
        <v>10</v>
      </c>
      <c r="X310" s="5" t="s">
        <v>400</v>
      </c>
      <c r="Y310" s="5" t="s">
        <v>400</v>
      </c>
      <c r="Z310" s="5" t="s">
        <v>400</v>
      </c>
      <c r="AA310" s="5"/>
      <c r="AB310" s="31">
        <f t="shared" si="157"/>
        <v>0.91192472544186587</v>
      </c>
      <c r="AC310" s="32">
        <v>1126</v>
      </c>
      <c r="AD310" s="24">
        <f t="shared" si="146"/>
        <v>921.27272727272725</v>
      </c>
      <c r="AE310" s="24">
        <f t="shared" si="147"/>
        <v>840.1</v>
      </c>
      <c r="AF310" s="24">
        <f t="shared" si="148"/>
        <v>-81.172727272727229</v>
      </c>
      <c r="AG310" s="24">
        <v>47.2</v>
      </c>
      <c r="AH310" s="24">
        <v>51.9</v>
      </c>
      <c r="AI310" s="24">
        <v>170.8</v>
      </c>
      <c r="AJ310" s="24">
        <v>75.3</v>
      </c>
      <c r="AK310" s="24">
        <v>68.099999999999994</v>
      </c>
      <c r="AL310" s="24">
        <v>94.2</v>
      </c>
      <c r="AM310" s="24">
        <v>177.1</v>
      </c>
      <c r="AN310" s="24">
        <v>54.5</v>
      </c>
      <c r="AO310" s="24"/>
      <c r="AP310" s="24">
        <f t="shared" si="149"/>
        <v>101</v>
      </c>
      <c r="AQ310" s="46"/>
      <c r="AR310" s="24">
        <f t="shared" si="150"/>
        <v>101</v>
      </c>
      <c r="AS310" s="24"/>
      <c r="AT310" s="24">
        <f t="shared" si="151"/>
        <v>101</v>
      </c>
      <c r="AU310" s="24">
        <v>48.2</v>
      </c>
      <c r="AV310" s="24">
        <f t="shared" si="158"/>
        <v>52.8</v>
      </c>
      <c r="AW310" s="41"/>
      <c r="AX310" s="41"/>
      <c r="AY310" s="41"/>
      <c r="AZ310" s="1"/>
      <c r="BA310" s="1"/>
      <c r="BB310" s="1"/>
      <c r="BC310" s="1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9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8"/>
      <c r="CY310" s="8"/>
      <c r="CZ310" s="8"/>
      <c r="DA310" s="8"/>
      <c r="DB310" s="8"/>
      <c r="DC310" s="9"/>
      <c r="DD310" s="8"/>
      <c r="DE310" s="8"/>
      <c r="DF310" s="8"/>
      <c r="DG310" s="8"/>
      <c r="DH310" s="8"/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  <c r="DT310" s="8"/>
      <c r="DU310" s="8"/>
      <c r="DV310" s="8"/>
      <c r="DW310" s="8"/>
      <c r="DX310" s="8"/>
      <c r="DY310" s="8"/>
      <c r="DZ310" s="8"/>
      <c r="EA310" s="8"/>
      <c r="EB310" s="8"/>
      <c r="EC310" s="8"/>
      <c r="ED310" s="8"/>
      <c r="EE310" s="9"/>
      <c r="EF310" s="8"/>
      <c r="EG310" s="8"/>
      <c r="EH310" s="8"/>
      <c r="EI310" s="8"/>
      <c r="EJ310" s="8"/>
      <c r="EK310" s="8"/>
      <c r="EL310" s="8"/>
      <c r="EM310" s="8"/>
      <c r="EN310" s="8"/>
      <c r="EO310" s="8"/>
      <c r="EP310" s="8"/>
      <c r="EQ310" s="8"/>
      <c r="ER310" s="8"/>
      <c r="ES310" s="8"/>
      <c r="ET310" s="8"/>
      <c r="EU310" s="8"/>
      <c r="EV310" s="8"/>
      <c r="EW310" s="8"/>
      <c r="EX310" s="8"/>
      <c r="EY310" s="8"/>
      <c r="EZ310" s="8"/>
      <c r="FA310" s="8"/>
      <c r="FB310" s="8"/>
      <c r="FC310" s="8"/>
      <c r="FD310" s="8"/>
      <c r="FE310" s="8"/>
      <c r="FF310" s="8"/>
      <c r="FG310" s="9"/>
      <c r="FH310" s="8"/>
      <c r="FI310" s="8"/>
      <c r="FJ310" s="8"/>
      <c r="FK310" s="8"/>
      <c r="FL310" s="8"/>
      <c r="FM310" s="8"/>
      <c r="FN310" s="8"/>
      <c r="FO310" s="8"/>
      <c r="FP310" s="8"/>
      <c r="FQ310" s="8"/>
      <c r="FR310" s="8"/>
      <c r="FS310" s="8"/>
      <c r="FT310" s="8"/>
      <c r="FU310" s="8"/>
      <c r="FV310" s="8"/>
      <c r="FW310" s="8"/>
      <c r="FX310" s="8"/>
      <c r="FY310" s="8"/>
      <c r="FZ310" s="8"/>
      <c r="GA310" s="8"/>
      <c r="GB310" s="8"/>
      <c r="GC310" s="8"/>
      <c r="GD310" s="8"/>
      <c r="GE310" s="8"/>
      <c r="GF310" s="8"/>
      <c r="GG310" s="8"/>
      <c r="GH310" s="8"/>
      <c r="GI310" s="9"/>
      <c r="GJ310" s="8"/>
      <c r="GK310" s="8"/>
    </row>
    <row r="311" spans="1:193" s="2" customFormat="1" ht="17.100000000000001" customHeight="1">
      <c r="A311" s="33" t="s">
        <v>290</v>
      </c>
      <c r="B311" s="24">
        <v>22793.7</v>
      </c>
      <c r="C311" s="24">
        <v>18075.012999999999</v>
      </c>
      <c r="D311" s="4">
        <f t="shared" si="145"/>
        <v>0.79298284175013267</v>
      </c>
      <c r="E311" s="10">
        <v>15</v>
      </c>
      <c r="F311" s="5">
        <f t="shared" si="169"/>
        <v>1</v>
      </c>
      <c r="G311" s="5">
        <v>10</v>
      </c>
      <c r="H311" s="5"/>
      <c r="I311" s="5"/>
      <c r="J311" s="4">
        <f t="shared" si="170"/>
        <v>1.121652883120698</v>
      </c>
      <c r="K311" s="5">
        <v>10</v>
      </c>
      <c r="L311" s="5"/>
      <c r="M311" s="5"/>
      <c r="N311" s="4">
        <f t="shared" si="171"/>
        <v>1.2297045101088646</v>
      </c>
      <c r="O311" s="5">
        <v>15</v>
      </c>
      <c r="P311" s="5"/>
      <c r="Q311" s="5"/>
      <c r="R311" s="4">
        <f t="shared" si="172"/>
        <v>0.97980970437469272</v>
      </c>
      <c r="S311" s="5">
        <v>10</v>
      </c>
      <c r="T311" s="5"/>
      <c r="U311" s="5"/>
      <c r="V311" s="4">
        <f t="shared" si="173"/>
        <v>0.56826104195481786</v>
      </c>
      <c r="W311" s="5">
        <v>10</v>
      </c>
      <c r="X311" s="5" t="s">
        <v>400</v>
      </c>
      <c r="Y311" s="5" t="s">
        <v>400</v>
      </c>
      <c r="Z311" s="5" t="s">
        <v>400</v>
      </c>
      <c r="AA311" s="5"/>
      <c r="AB311" s="31">
        <f t="shared" si="157"/>
        <v>0.95767923674838629</v>
      </c>
      <c r="AC311" s="32">
        <v>61</v>
      </c>
      <c r="AD311" s="24">
        <f t="shared" si="146"/>
        <v>49.909090909090914</v>
      </c>
      <c r="AE311" s="24">
        <f t="shared" si="147"/>
        <v>47.8</v>
      </c>
      <c r="AF311" s="24">
        <f t="shared" si="148"/>
        <v>-2.1090909090909165</v>
      </c>
      <c r="AG311" s="24">
        <v>6.1</v>
      </c>
      <c r="AH311" s="24">
        <v>4.9000000000000004</v>
      </c>
      <c r="AI311" s="24">
        <v>4.2</v>
      </c>
      <c r="AJ311" s="24">
        <v>5.8</v>
      </c>
      <c r="AK311" s="24">
        <v>3.9</v>
      </c>
      <c r="AL311" s="24">
        <v>6.2</v>
      </c>
      <c r="AM311" s="24">
        <v>6.3</v>
      </c>
      <c r="AN311" s="24">
        <v>4.2</v>
      </c>
      <c r="AO311" s="24">
        <v>0.4</v>
      </c>
      <c r="AP311" s="24">
        <f t="shared" si="149"/>
        <v>5.8</v>
      </c>
      <c r="AQ311" s="46"/>
      <c r="AR311" s="24">
        <f t="shared" si="150"/>
        <v>5.8</v>
      </c>
      <c r="AS311" s="24"/>
      <c r="AT311" s="24">
        <f t="shared" si="151"/>
        <v>5.8</v>
      </c>
      <c r="AU311" s="24">
        <v>5.2</v>
      </c>
      <c r="AV311" s="24">
        <f t="shared" si="158"/>
        <v>0.6</v>
      </c>
      <c r="AW311" s="41"/>
      <c r="AX311" s="41"/>
      <c r="AY311" s="41"/>
      <c r="AZ311" s="1"/>
      <c r="BA311" s="1"/>
      <c r="BB311" s="1"/>
      <c r="BC311" s="1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9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  <c r="CX311" s="8"/>
      <c r="CY311" s="8"/>
      <c r="CZ311" s="8"/>
      <c r="DA311" s="8"/>
      <c r="DB311" s="8"/>
      <c r="DC311" s="9"/>
      <c r="DD311" s="8"/>
      <c r="DE311" s="8"/>
      <c r="DF311" s="8"/>
      <c r="DG311" s="8"/>
      <c r="DH311" s="8"/>
      <c r="DI311" s="8"/>
      <c r="DJ311" s="8"/>
      <c r="DK311" s="8"/>
      <c r="DL311" s="8"/>
      <c r="DM311" s="8"/>
      <c r="DN311" s="8"/>
      <c r="DO311" s="8"/>
      <c r="DP311" s="8"/>
      <c r="DQ311" s="8"/>
      <c r="DR311" s="8"/>
      <c r="DS311" s="8"/>
      <c r="DT311" s="8"/>
      <c r="DU311" s="8"/>
      <c r="DV311" s="8"/>
      <c r="DW311" s="8"/>
      <c r="DX311" s="8"/>
      <c r="DY311" s="8"/>
      <c r="DZ311" s="8"/>
      <c r="EA311" s="8"/>
      <c r="EB311" s="8"/>
      <c r="EC311" s="8"/>
      <c r="ED311" s="8"/>
      <c r="EE311" s="9"/>
      <c r="EF311" s="8"/>
      <c r="EG311" s="8"/>
      <c r="EH311" s="8"/>
      <c r="EI311" s="8"/>
      <c r="EJ311" s="8"/>
      <c r="EK311" s="8"/>
      <c r="EL311" s="8"/>
      <c r="EM311" s="8"/>
      <c r="EN311" s="8"/>
      <c r="EO311" s="8"/>
      <c r="EP311" s="8"/>
      <c r="EQ311" s="8"/>
      <c r="ER311" s="8"/>
      <c r="ES311" s="8"/>
      <c r="ET311" s="8"/>
      <c r="EU311" s="8"/>
      <c r="EV311" s="8"/>
      <c r="EW311" s="8"/>
      <c r="EX311" s="8"/>
      <c r="EY311" s="8"/>
      <c r="EZ311" s="8"/>
      <c r="FA311" s="8"/>
      <c r="FB311" s="8"/>
      <c r="FC311" s="8"/>
      <c r="FD311" s="8"/>
      <c r="FE311" s="8"/>
      <c r="FF311" s="8"/>
      <c r="FG311" s="9"/>
      <c r="FH311" s="8"/>
      <c r="FI311" s="8"/>
      <c r="FJ311" s="8"/>
      <c r="FK311" s="8"/>
      <c r="FL311" s="8"/>
      <c r="FM311" s="8"/>
      <c r="FN311" s="8"/>
      <c r="FO311" s="8"/>
      <c r="FP311" s="8"/>
      <c r="FQ311" s="8"/>
      <c r="FR311" s="8"/>
      <c r="FS311" s="8"/>
      <c r="FT311" s="8"/>
      <c r="FU311" s="8"/>
      <c r="FV311" s="8"/>
      <c r="FW311" s="8"/>
      <c r="FX311" s="8"/>
      <c r="FY311" s="8"/>
      <c r="FZ311" s="8"/>
      <c r="GA311" s="8"/>
      <c r="GB311" s="8"/>
      <c r="GC311" s="8"/>
      <c r="GD311" s="8"/>
      <c r="GE311" s="8"/>
      <c r="GF311" s="8"/>
      <c r="GG311" s="8"/>
      <c r="GH311" s="8"/>
      <c r="GI311" s="9"/>
      <c r="GJ311" s="8"/>
      <c r="GK311" s="8"/>
    </row>
    <row r="312" spans="1:193" s="2" customFormat="1" ht="17.100000000000001" customHeight="1">
      <c r="A312" s="33" t="s">
        <v>291</v>
      </c>
      <c r="B312" s="24">
        <v>5540</v>
      </c>
      <c r="C312" s="24">
        <v>4299.8709800000006</v>
      </c>
      <c r="D312" s="4">
        <f t="shared" si="145"/>
        <v>0.77614999638989179</v>
      </c>
      <c r="E312" s="10">
        <v>15</v>
      </c>
      <c r="F312" s="5">
        <f t="shared" si="169"/>
        <v>1</v>
      </c>
      <c r="G312" s="5">
        <v>10</v>
      </c>
      <c r="H312" s="5"/>
      <c r="I312" s="5"/>
      <c r="J312" s="4">
        <f t="shared" si="170"/>
        <v>1.121652883120698</v>
      </c>
      <c r="K312" s="5">
        <v>10</v>
      </c>
      <c r="L312" s="5"/>
      <c r="M312" s="5"/>
      <c r="N312" s="4">
        <f t="shared" si="171"/>
        <v>1.2297045101088646</v>
      </c>
      <c r="O312" s="5">
        <v>15</v>
      </c>
      <c r="P312" s="5"/>
      <c r="Q312" s="5"/>
      <c r="R312" s="4">
        <f t="shared" si="172"/>
        <v>0.97980970437469272</v>
      </c>
      <c r="S312" s="5">
        <v>10</v>
      </c>
      <c r="T312" s="5"/>
      <c r="U312" s="5"/>
      <c r="V312" s="4">
        <f t="shared" si="173"/>
        <v>0.56826104195481786</v>
      </c>
      <c r="W312" s="5">
        <v>10</v>
      </c>
      <c r="X312" s="5" t="s">
        <v>400</v>
      </c>
      <c r="Y312" s="5" t="s">
        <v>400</v>
      </c>
      <c r="Z312" s="5" t="s">
        <v>400</v>
      </c>
      <c r="AA312" s="5"/>
      <c r="AB312" s="31">
        <f t="shared" si="157"/>
        <v>0.95407219845690627</v>
      </c>
      <c r="AC312" s="32">
        <v>291</v>
      </c>
      <c r="AD312" s="24">
        <f t="shared" si="146"/>
        <v>238.09090909090907</v>
      </c>
      <c r="AE312" s="24">
        <f t="shared" si="147"/>
        <v>227.2</v>
      </c>
      <c r="AF312" s="24">
        <f t="shared" si="148"/>
        <v>-10.890909090909076</v>
      </c>
      <c r="AG312" s="24">
        <v>21.7</v>
      </c>
      <c r="AH312" s="24">
        <v>31.8</v>
      </c>
      <c r="AI312" s="24">
        <v>26.1</v>
      </c>
      <c r="AJ312" s="24">
        <v>27.8</v>
      </c>
      <c r="AK312" s="24">
        <v>27.6</v>
      </c>
      <c r="AL312" s="24">
        <v>17.5</v>
      </c>
      <c r="AM312" s="24">
        <v>33.1</v>
      </c>
      <c r="AN312" s="24">
        <v>20.6</v>
      </c>
      <c r="AO312" s="24"/>
      <c r="AP312" s="24">
        <f t="shared" si="149"/>
        <v>21</v>
      </c>
      <c r="AQ312" s="46"/>
      <c r="AR312" s="24">
        <f t="shared" si="150"/>
        <v>21</v>
      </c>
      <c r="AS312" s="24"/>
      <c r="AT312" s="24">
        <f t="shared" si="151"/>
        <v>21</v>
      </c>
      <c r="AU312" s="24">
        <v>17.3</v>
      </c>
      <c r="AV312" s="24">
        <f t="shared" si="158"/>
        <v>3.7</v>
      </c>
      <c r="AW312" s="41"/>
      <c r="AX312" s="41"/>
      <c r="AY312" s="41"/>
      <c r="AZ312" s="1"/>
      <c r="BA312" s="1"/>
      <c r="BB312" s="1"/>
      <c r="BC312" s="1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9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8"/>
      <c r="CY312" s="8"/>
      <c r="CZ312" s="8"/>
      <c r="DA312" s="8"/>
      <c r="DB312" s="8"/>
      <c r="DC312" s="9"/>
      <c r="DD312" s="8"/>
      <c r="DE312" s="8"/>
      <c r="DF312" s="8"/>
      <c r="DG312" s="8"/>
      <c r="DH312" s="8"/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  <c r="DT312" s="8"/>
      <c r="DU312" s="8"/>
      <c r="DV312" s="8"/>
      <c r="DW312" s="8"/>
      <c r="DX312" s="8"/>
      <c r="DY312" s="8"/>
      <c r="DZ312" s="8"/>
      <c r="EA312" s="8"/>
      <c r="EB312" s="8"/>
      <c r="EC312" s="8"/>
      <c r="ED312" s="8"/>
      <c r="EE312" s="9"/>
      <c r="EF312" s="8"/>
      <c r="EG312" s="8"/>
      <c r="EH312" s="8"/>
      <c r="EI312" s="8"/>
      <c r="EJ312" s="8"/>
      <c r="EK312" s="8"/>
      <c r="EL312" s="8"/>
      <c r="EM312" s="8"/>
      <c r="EN312" s="8"/>
      <c r="EO312" s="8"/>
      <c r="EP312" s="8"/>
      <c r="EQ312" s="8"/>
      <c r="ER312" s="8"/>
      <c r="ES312" s="8"/>
      <c r="ET312" s="8"/>
      <c r="EU312" s="8"/>
      <c r="EV312" s="8"/>
      <c r="EW312" s="8"/>
      <c r="EX312" s="8"/>
      <c r="EY312" s="8"/>
      <c r="EZ312" s="8"/>
      <c r="FA312" s="8"/>
      <c r="FB312" s="8"/>
      <c r="FC312" s="8"/>
      <c r="FD312" s="8"/>
      <c r="FE312" s="8"/>
      <c r="FF312" s="8"/>
      <c r="FG312" s="9"/>
      <c r="FH312" s="8"/>
      <c r="FI312" s="8"/>
      <c r="FJ312" s="8"/>
      <c r="FK312" s="8"/>
      <c r="FL312" s="8"/>
      <c r="FM312" s="8"/>
      <c r="FN312" s="8"/>
      <c r="FO312" s="8"/>
      <c r="FP312" s="8"/>
      <c r="FQ312" s="8"/>
      <c r="FR312" s="8"/>
      <c r="FS312" s="8"/>
      <c r="FT312" s="8"/>
      <c r="FU312" s="8"/>
      <c r="FV312" s="8"/>
      <c r="FW312" s="8"/>
      <c r="FX312" s="8"/>
      <c r="FY312" s="8"/>
      <c r="FZ312" s="8"/>
      <c r="GA312" s="8"/>
      <c r="GB312" s="8"/>
      <c r="GC312" s="8"/>
      <c r="GD312" s="8"/>
      <c r="GE312" s="8"/>
      <c r="GF312" s="8"/>
      <c r="GG312" s="8"/>
      <c r="GH312" s="8"/>
      <c r="GI312" s="9"/>
      <c r="GJ312" s="8"/>
      <c r="GK312" s="8"/>
    </row>
    <row r="313" spans="1:193" s="2" customFormat="1" ht="17.100000000000001" customHeight="1">
      <c r="A313" s="33" t="s">
        <v>292</v>
      </c>
      <c r="B313" s="24">
        <v>4408.1000000000004</v>
      </c>
      <c r="C313" s="24">
        <v>3610.6861600000002</v>
      </c>
      <c r="D313" s="4">
        <f t="shared" ref="D313:D376" si="174">IF(E313=0,0,IF(B313=0,1,IF(C313&lt;0,0,IF(C313/B313&gt;1.2,IF((C313/B313-1.2)*0.1+1.2&gt;1.3,1.3,(C313/B313-1.2)*0.1+1.2),C313/B313))))</f>
        <v>0.81910259749098246</v>
      </c>
      <c r="E313" s="10">
        <v>15</v>
      </c>
      <c r="F313" s="5">
        <f t="shared" si="169"/>
        <v>1</v>
      </c>
      <c r="G313" s="5">
        <v>10</v>
      </c>
      <c r="H313" s="5"/>
      <c r="I313" s="5"/>
      <c r="J313" s="4">
        <f t="shared" si="170"/>
        <v>1.121652883120698</v>
      </c>
      <c r="K313" s="5">
        <v>10</v>
      </c>
      <c r="L313" s="5"/>
      <c r="M313" s="5"/>
      <c r="N313" s="4">
        <f t="shared" si="171"/>
        <v>1.2297045101088646</v>
      </c>
      <c r="O313" s="5">
        <v>15</v>
      </c>
      <c r="P313" s="5"/>
      <c r="Q313" s="5"/>
      <c r="R313" s="4">
        <f t="shared" si="172"/>
        <v>0.97980970437469272</v>
      </c>
      <c r="S313" s="5">
        <v>10</v>
      </c>
      <c r="T313" s="5"/>
      <c r="U313" s="5"/>
      <c r="V313" s="4">
        <f t="shared" si="173"/>
        <v>0.56826104195481786</v>
      </c>
      <c r="W313" s="5">
        <v>10</v>
      </c>
      <c r="X313" s="5" t="s">
        <v>400</v>
      </c>
      <c r="Y313" s="5" t="s">
        <v>400</v>
      </c>
      <c r="Z313" s="5" t="s">
        <v>400</v>
      </c>
      <c r="AA313" s="5"/>
      <c r="AB313" s="31">
        <f t="shared" si="157"/>
        <v>0.96327632726428269</v>
      </c>
      <c r="AC313" s="32">
        <v>303</v>
      </c>
      <c r="AD313" s="24">
        <f t="shared" ref="AD313:AD376" si="175">AC313/11*9</f>
        <v>247.90909090909093</v>
      </c>
      <c r="AE313" s="24">
        <f t="shared" ref="AE313:AE376" si="176">ROUND(AB313*AD313,1)</f>
        <v>238.8</v>
      </c>
      <c r="AF313" s="24">
        <f t="shared" ref="AF313:AF376" si="177">AE313-AD313</f>
        <v>-9.1090909090909236</v>
      </c>
      <c r="AG313" s="24">
        <v>21.3</v>
      </c>
      <c r="AH313" s="24">
        <v>33.4</v>
      </c>
      <c r="AI313" s="24">
        <v>16.3</v>
      </c>
      <c r="AJ313" s="24">
        <v>18.2</v>
      </c>
      <c r="AK313" s="24">
        <v>31.6</v>
      </c>
      <c r="AL313" s="24">
        <v>19.7</v>
      </c>
      <c r="AM313" s="24">
        <v>22.6</v>
      </c>
      <c r="AN313" s="24">
        <v>16.899999999999999</v>
      </c>
      <c r="AO313" s="24">
        <v>26.9</v>
      </c>
      <c r="AP313" s="24">
        <f t="shared" ref="AP313:AP376" si="178">ROUND(AE313-SUM(AG313:AO313),1)</f>
        <v>31.9</v>
      </c>
      <c r="AQ313" s="46"/>
      <c r="AR313" s="24">
        <f t="shared" ref="AR313:AR376" si="179">IF(OR(AP313&lt;0,AQ313="+"),0,AP313)</f>
        <v>31.9</v>
      </c>
      <c r="AS313" s="24"/>
      <c r="AT313" s="24">
        <f t="shared" ref="AT313:AT376" si="180">ROUND(AR313-AS313,1)</f>
        <v>31.9</v>
      </c>
      <c r="AU313" s="24">
        <v>30.4</v>
      </c>
      <c r="AV313" s="24">
        <f t="shared" si="158"/>
        <v>1.5</v>
      </c>
      <c r="AW313" s="41"/>
      <c r="AX313" s="41"/>
      <c r="AY313" s="41"/>
      <c r="AZ313" s="1"/>
      <c r="BA313" s="1"/>
      <c r="BB313" s="1"/>
      <c r="BC313" s="1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9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8"/>
      <c r="CX313" s="8"/>
      <c r="CY313" s="8"/>
      <c r="CZ313" s="8"/>
      <c r="DA313" s="8"/>
      <c r="DB313" s="8"/>
      <c r="DC313" s="9"/>
      <c r="DD313" s="8"/>
      <c r="DE313" s="8"/>
      <c r="DF313" s="8"/>
      <c r="DG313" s="8"/>
      <c r="DH313" s="8"/>
      <c r="DI313" s="8"/>
      <c r="DJ313" s="8"/>
      <c r="DK313" s="8"/>
      <c r="DL313" s="8"/>
      <c r="DM313" s="8"/>
      <c r="DN313" s="8"/>
      <c r="DO313" s="8"/>
      <c r="DP313" s="8"/>
      <c r="DQ313" s="8"/>
      <c r="DR313" s="8"/>
      <c r="DS313" s="8"/>
      <c r="DT313" s="8"/>
      <c r="DU313" s="8"/>
      <c r="DV313" s="8"/>
      <c r="DW313" s="8"/>
      <c r="DX313" s="8"/>
      <c r="DY313" s="8"/>
      <c r="DZ313" s="8"/>
      <c r="EA313" s="8"/>
      <c r="EB313" s="8"/>
      <c r="EC313" s="8"/>
      <c r="ED313" s="8"/>
      <c r="EE313" s="9"/>
      <c r="EF313" s="8"/>
      <c r="EG313" s="8"/>
      <c r="EH313" s="8"/>
      <c r="EI313" s="8"/>
      <c r="EJ313" s="8"/>
      <c r="EK313" s="8"/>
      <c r="EL313" s="8"/>
      <c r="EM313" s="8"/>
      <c r="EN313" s="8"/>
      <c r="EO313" s="8"/>
      <c r="EP313" s="8"/>
      <c r="EQ313" s="8"/>
      <c r="ER313" s="8"/>
      <c r="ES313" s="8"/>
      <c r="ET313" s="8"/>
      <c r="EU313" s="8"/>
      <c r="EV313" s="8"/>
      <c r="EW313" s="8"/>
      <c r="EX313" s="8"/>
      <c r="EY313" s="8"/>
      <c r="EZ313" s="8"/>
      <c r="FA313" s="8"/>
      <c r="FB313" s="8"/>
      <c r="FC313" s="8"/>
      <c r="FD313" s="8"/>
      <c r="FE313" s="8"/>
      <c r="FF313" s="8"/>
      <c r="FG313" s="9"/>
      <c r="FH313" s="8"/>
      <c r="FI313" s="8"/>
      <c r="FJ313" s="8"/>
      <c r="FK313" s="8"/>
      <c r="FL313" s="8"/>
      <c r="FM313" s="8"/>
      <c r="FN313" s="8"/>
      <c r="FO313" s="8"/>
      <c r="FP313" s="8"/>
      <c r="FQ313" s="8"/>
      <c r="FR313" s="8"/>
      <c r="FS313" s="8"/>
      <c r="FT313" s="8"/>
      <c r="FU313" s="8"/>
      <c r="FV313" s="8"/>
      <c r="FW313" s="8"/>
      <c r="FX313" s="8"/>
      <c r="FY313" s="8"/>
      <c r="FZ313" s="8"/>
      <c r="GA313" s="8"/>
      <c r="GB313" s="8"/>
      <c r="GC313" s="8"/>
      <c r="GD313" s="8"/>
      <c r="GE313" s="8"/>
      <c r="GF313" s="8"/>
      <c r="GG313" s="8"/>
      <c r="GH313" s="8"/>
      <c r="GI313" s="9"/>
      <c r="GJ313" s="8"/>
      <c r="GK313" s="8"/>
    </row>
    <row r="314" spans="1:193" s="2" customFormat="1" ht="17.100000000000001" customHeight="1">
      <c r="A314" s="33" t="s">
        <v>293</v>
      </c>
      <c r="B314" s="24">
        <v>15369.8</v>
      </c>
      <c r="C314" s="24">
        <v>9096.7430999999997</v>
      </c>
      <c r="D314" s="4">
        <f t="shared" si="174"/>
        <v>0.59185826100534811</v>
      </c>
      <c r="E314" s="10">
        <v>15</v>
      </c>
      <c r="F314" s="5">
        <f t="shared" si="169"/>
        <v>1</v>
      </c>
      <c r="G314" s="5">
        <v>10</v>
      </c>
      <c r="H314" s="5"/>
      <c r="I314" s="5"/>
      <c r="J314" s="4">
        <f t="shared" si="170"/>
        <v>1.121652883120698</v>
      </c>
      <c r="K314" s="5">
        <v>10</v>
      </c>
      <c r="L314" s="5"/>
      <c r="M314" s="5"/>
      <c r="N314" s="4">
        <f t="shared" si="171"/>
        <v>1.2297045101088646</v>
      </c>
      <c r="O314" s="5">
        <v>15</v>
      </c>
      <c r="P314" s="5"/>
      <c r="Q314" s="5"/>
      <c r="R314" s="4">
        <f t="shared" si="172"/>
        <v>0.97980970437469272</v>
      </c>
      <c r="S314" s="5">
        <v>10</v>
      </c>
      <c r="T314" s="5"/>
      <c r="U314" s="5"/>
      <c r="V314" s="4">
        <f t="shared" si="173"/>
        <v>0.56826104195481786</v>
      </c>
      <c r="W314" s="5">
        <v>10</v>
      </c>
      <c r="X314" s="5" t="s">
        <v>400</v>
      </c>
      <c r="Y314" s="5" t="s">
        <v>400</v>
      </c>
      <c r="Z314" s="5" t="s">
        <v>400</v>
      </c>
      <c r="AA314" s="5"/>
      <c r="AB314" s="31">
        <f t="shared" ref="AB314:AB377" si="181">(D314*E314+F314*G314+J314*K314+N314*O314+R314*S314+V314*W314)/(E314+G314+K314+O314+S314+W314)</f>
        <v>0.91458111230307537</v>
      </c>
      <c r="AC314" s="32">
        <v>542</v>
      </c>
      <c r="AD314" s="24">
        <f t="shared" si="175"/>
        <v>443.45454545454544</v>
      </c>
      <c r="AE314" s="24">
        <f t="shared" si="176"/>
        <v>405.6</v>
      </c>
      <c r="AF314" s="24">
        <f t="shared" si="177"/>
        <v>-37.854545454545416</v>
      </c>
      <c r="AG314" s="24">
        <v>43.8</v>
      </c>
      <c r="AH314" s="24">
        <v>41.3</v>
      </c>
      <c r="AI314" s="24">
        <v>77.900000000000006</v>
      </c>
      <c r="AJ314" s="24">
        <v>49.6</v>
      </c>
      <c r="AK314" s="24">
        <v>39.1</v>
      </c>
      <c r="AL314" s="24">
        <v>13.2</v>
      </c>
      <c r="AM314" s="24">
        <v>54</v>
      </c>
      <c r="AN314" s="24">
        <v>43.3</v>
      </c>
      <c r="AO314" s="24"/>
      <c r="AP314" s="24">
        <f t="shared" si="178"/>
        <v>43.4</v>
      </c>
      <c r="AQ314" s="46"/>
      <c r="AR314" s="24">
        <f t="shared" si="179"/>
        <v>43.4</v>
      </c>
      <c r="AS314" s="24"/>
      <c r="AT314" s="24">
        <f t="shared" si="180"/>
        <v>43.4</v>
      </c>
      <c r="AU314" s="24">
        <v>19.100000000000001</v>
      </c>
      <c r="AV314" s="24">
        <f t="shared" ref="AV314:AV377" si="182">ROUND(AT314-AU314,1)</f>
        <v>24.3</v>
      </c>
      <c r="AW314" s="41"/>
      <c r="AX314" s="41"/>
      <c r="AY314" s="41"/>
      <c r="AZ314" s="1"/>
      <c r="BA314" s="1"/>
      <c r="BB314" s="1"/>
      <c r="BC314" s="1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9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  <c r="CX314" s="8"/>
      <c r="CY314" s="8"/>
      <c r="CZ314" s="8"/>
      <c r="DA314" s="8"/>
      <c r="DB314" s="8"/>
      <c r="DC314" s="9"/>
      <c r="DD314" s="8"/>
      <c r="DE314" s="8"/>
      <c r="DF314" s="8"/>
      <c r="DG314" s="8"/>
      <c r="DH314" s="8"/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  <c r="DT314" s="8"/>
      <c r="DU314" s="8"/>
      <c r="DV314" s="8"/>
      <c r="DW314" s="8"/>
      <c r="DX314" s="8"/>
      <c r="DY314" s="8"/>
      <c r="DZ314" s="8"/>
      <c r="EA314" s="8"/>
      <c r="EB314" s="8"/>
      <c r="EC314" s="8"/>
      <c r="ED314" s="8"/>
      <c r="EE314" s="9"/>
      <c r="EF314" s="8"/>
      <c r="EG314" s="8"/>
      <c r="EH314" s="8"/>
      <c r="EI314" s="8"/>
      <c r="EJ314" s="8"/>
      <c r="EK314" s="8"/>
      <c r="EL314" s="8"/>
      <c r="EM314" s="8"/>
      <c r="EN314" s="8"/>
      <c r="EO314" s="8"/>
      <c r="EP314" s="8"/>
      <c r="EQ314" s="8"/>
      <c r="ER314" s="8"/>
      <c r="ES314" s="8"/>
      <c r="ET314" s="8"/>
      <c r="EU314" s="8"/>
      <c r="EV314" s="8"/>
      <c r="EW314" s="8"/>
      <c r="EX314" s="8"/>
      <c r="EY314" s="8"/>
      <c r="EZ314" s="8"/>
      <c r="FA314" s="8"/>
      <c r="FB314" s="8"/>
      <c r="FC314" s="8"/>
      <c r="FD314" s="8"/>
      <c r="FE314" s="8"/>
      <c r="FF314" s="8"/>
      <c r="FG314" s="9"/>
      <c r="FH314" s="8"/>
      <c r="FI314" s="8"/>
      <c r="FJ314" s="8"/>
      <c r="FK314" s="8"/>
      <c r="FL314" s="8"/>
      <c r="FM314" s="8"/>
      <c r="FN314" s="8"/>
      <c r="FO314" s="8"/>
      <c r="FP314" s="8"/>
      <c r="FQ314" s="8"/>
      <c r="FR314" s="8"/>
      <c r="FS314" s="8"/>
      <c r="FT314" s="8"/>
      <c r="FU314" s="8"/>
      <c r="FV314" s="8"/>
      <c r="FW314" s="8"/>
      <c r="FX314" s="8"/>
      <c r="FY314" s="8"/>
      <c r="FZ314" s="8"/>
      <c r="GA314" s="8"/>
      <c r="GB314" s="8"/>
      <c r="GC314" s="8"/>
      <c r="GD314" s="8"/>
      <c r="GE314" s="8"/>
      <c r="GF314" s="8"/>
      <c r="GG314" s="8"/>
      <c r="GH314" s="8"/>
      <c r="GI314" s="9"/>
      <c r="GJ314" s="8"/>
      <c r="GK314" s="8"/>
    </row>
    <row r="315" spans="1:193" s="2" customFormat="1" ht="17.100000000000001" customHeight="1">
      <c r="A315" s="17" t="s">
        <v>294</v>
      </c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24"/>
      <c r="AV315" s="24"/>
      <c r="AW315" s="41"/>
      <c r="AX315" s="41"/>
      <c r="AY315" s="41"/>
      <c r="AZ315" s="1"/>
      <c r="BA315" s="1"/>
      <c r="BB315" s="1"/>
      <c r="BC315" s="1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9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/>
      <c r="CX315" s="8"/>
      <c r="CY315" s="8"/>
      <c r="CZ315" s="8"/>
      <c r="DA315" s="8"/>
      <c r="DB315" s="8"/>
      <c r="DC315" s="9"/>
      <c r="DD315" s="8"/>
      <c r="DE315" s="8"/>
      <c r="DF315" s="8"/>
      <c r="DG315" s="8"/>
      <c r="DH315" s="8"/>
      <c r="DI315" s="8"/>
      <c r="DJ315" s="8"/>
      <c r="DK315" s="8"/>
      <c r="DL315" s="8"/>
      <c r="DM315" s="8"/>
      <c r="DN315" s="8"/>
      <c r="DO315" s="8"/>
      <c r="DP315" s="8"/>
      <c r="DQ315" s="8"/>
      <c r="DR315" s="8"/>
      <c r="DS315" s="8"/>
      <c r="DT315" s="8"/>
      <c r="DU315" s="8"/>
      <c r="DV315" s="8"/>
      <c r="DW315" s="8"/>
      <c r="DX315" s="8"/>
      <c r="DY315" s="8"/>
      <c r="DZ315" s="8"/>
      <c r="EA315" s="8"/>
      <c r="EB315" s="8"/>
      <c r="EC315" s="8"/>
      <c r="ED315" s="8"/>
      <c r="EE315" s="9"/>
      <c r="EF315" s="8"/>
      <c r="EG315" s="8"/>
      <c r="EH315" s="8"/>
      <c r="EI315" s="8"/>
      <c r="EJ315" s="8"/>
      <c r="EK315" s="8"/>
      <c r="EL315" s="8"/>
      <c r="EM315" s="8"/>
      <c r="EN315" s="8"/>
      <c r="EO315" s="8"/>
      <c r="EP315" s="8"/>
      <c r="EQ315" s="8"/>
      <c r="ER315" s="8"/>
      <c r="ES315" s="8"/>
      <c r="ET315" s="8"/>
      <c r="EU315" s="8"/>
      <c r="EV315" s="8"/>
      <c r="EW315" s="8"/>
      <c r="EX315" s="8"/>
      <c r="EY315" s="8"/>
      <c r="EZ315" s="8"/>
      <c r="FA315" s="8"/>
      <c r="FB315" s="8"/>
      <c r="FC315" s="8"/>
      <c r="FD315" s="8"/>
      <c r="FE315" s="8"/>
      <c r="FF315" s="8"/>
      <c r="FG315" s="9"/>
      <c r="FH315" s="8"/>
      <c r="FI315" s="8"/>
      <c r="FJ315" s="8"/>
      <c r="FK315" s="8"/>
      <c r="FL315" s="8"/>
      <c r="FM315" s="8"/>
      <c r="FN315" s="8"/>
      <c r="FO315" s="8"/>
      <c r="FP315" s="8"/>
      <c r="FQ315" s="8"/>
      <c r="FR315" s="8"/>
      <c r="FS315" s="8"/>
      <c r="FT315" s="8"/>
      <c r="FU315" s="8"/>
      <c r="FV315" s="8"/>
      <c r="FW315" s="8"/>
      <c r="FX315" s="8"/>
      <c r="FY315" s="8"/>
      <c r="FZ315" s="8"/>
      <c r="GA315" s="8"/>
      <c r="GB315" s="8"/>
      <c r="GC315" s="8"/>
      <c r="GD315" s="8"/>
      <c r="GE315" s="8"/>
      <c r="GF315" s="8"/>
      <c r="GG315" s="8"/>
      <c r="GH315" s="8"/>
      <c r="GI315" s="9"/>
      <c r="GJ315" s="8"/>
      <c r="GK315" s="8"/>
    </row>
    <row r="316" spans="1:193" s="2" customFormat="1" ht="17.100000000000001" customHeight="1">
      <c r="A316" s="33" t="s">
        <v>295</v>
      </c>
      <c r="B316" s="24">
        <v>7181.3</v>
      </c>
      <c r="C316" s="24">
        <v>6076.6746399999993</v>
      </c>
      <c r="D316" s="4">
        <f t="shared" si="174"/>
        <v>0.84618030718672099</v>
      </c>
      <c r="E316" s="10">
        <v>15</v>
      </c>
      <c r="F316" s="5">
        <f>F$50</f>
        <v>1</v>
      </c>
      <c r="G316" s="5">
        <v>10</v>
      </c>
      <c r="H316" s="5"/>
      <c r="I316" s="5"/>
      <c r="J316" s="4">
        <f>J$50</f>
        <v>0.99280716784464906</v>
      </c>
      <c r="K316" s="5">
        <v>10</v>
      </c>
      <c r="L316" s="5"/>
      <c r="M316" s="5"/>
      <c r="N316" s="4">
        <f>N$50</f>
        <v>1.2292381367000436</v>
      </c>
      <c r="O316" s="5">
        <v>15</v>
      </c>
      <c r="P316" s="5"/>
      <c r="Q316" s="5"/>
      <c r="R316" s="4">
        <f>R$50</f>
        <v>0.9640887640449437</v>
      </c>
      <c r="S316" s="5">
        <v>10</v>
      </c>
      <c r="T316" s="5"/>
      <c r="U316" s="5"/>
      <c r="V316" s="4">
        <f>V$50</f>
        <v>1.2134377777777776</v>
      </c>
      <c r="W316" s="5">
        <v>10</v>
      </c>
      <c r="X316" s="5" t="s">
        <v>400</v>
      </c>
      <c r="Y316" s="5" t="s">
        <v>400</v>
      </c>
      <c r="Z316" s="5" t="s">
        <v>400</v>
      </c>
      <c r="AA316" s="5"/>
      <c r="AB316" s="31">
        <f t="shared" si="181"/>
        <v>1.040494482213931</v>
      </c>
      <c r="AC316" s="32">
        <v>64</v>
      </c>
      <c r="AD316" s="24">
        <f t="shared" si="175"/>
        <v>52.363636363636367</v>
      </c>
      <c r="AE316" s="24">
        <f t="shared" si="176"/>
        <v>54.5</v>
      </c>
      <c r="AF316" s="24">
        <f t="shared" si="177"/>
        <v>2.1363636363636331</v>
      </c>
      <c r="AG316" s="24">
        <v>7</v>
      </c>
      <c r="AH316" s="24">
        <v>1.9</v>
      </c>
      <c r="AI316" s="24">
        <v>8.4</v>
      </c>
      <c r="AJ316" s="24">
        <v>2.7</v>
      </c>
      <c r="AK316" s="24">
        <v>6.9</v>
      </c>
      <c r="AL316" s="24">
        <v>5.6</v>
      </c>
      <c r="AM316" s="24">
        <v>9.3000000000000007</v>
      </c>
      <c r="AN316" s="24">
        <v>4.8</v>
      </c>
      <c r="AO316" s="24"/>
      <c r="AP316" s="24">
        <f t="shared" si="178"/>
        <v>7.9</v>
      </c>
      <c r="AQ316" s="46"/>
      <c r="AR316" s="24">
        <f t="shared" si="179"/>
        <v>7.9</v>
      </c>
      <c r="AS316" s="24"/>
      <c r="AT316" s="24">
        <f t="shared" si="180"/>
        <v>7.9</v>
      </c>
      <c r="AU316" s="24">
        <v>2.2000000000000002</v>
      </c>
      <c r="AV316" s="24">
        <f t="shared" si="182"/>
        <v>5.7</v>
      </c>
      <c r="AW316" s="41"/>
      <c r="AX316" s="41"/>
      <c r="AY316" s="41"/>
      <c r="AZ316" s="1"/>
      <c r="BA316" s="1"/>
      <c r="BB316" s="1"/>
      <c r="BC316" s="1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9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  <c r="CW316" s="8"/>
      <c r="CX316" s="8"/>
      <c r="CY316" s="8"/>
      <c r="CZ316" s="8"/>
      <c r="DA316" s="8"/>
      <c r="DB316" s="8"/>
      <c r="DC316" s="9"/>
      <c r="DD316" s="8"/>
      <c r="DE316" s="8"/>
      <c r="DF316" s="8"/>
      <c r="DG316" s="8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/>
      <c r="DT316" s="8"/>
      <c r="DU316" s="8"/>
      <c r="DV316" s="8"/>
      <c r="DW316" s="8"/>
      <c r="DX316" s="8"/>
      <c r="DY316" s="8"/>
      <c r="DZ316" s="8"/>
      <c r="EA316" s="8"/>
      <c r="EB316" s="8"/>
      <c r="EC316" s="8"/>
      <c r="ED316" s="8"/>
      <c r="EE316" s="9"/>
      <c r="EF316" s="8"/>
      <c r="EG316" s="8"/>
      <c r="EH316" s="8"/>
      <c r="EI316" s="8"/>
      <c r="EJ316" s="8"/>
      <c r="EK316" s="8"/>
      <c r="EL316" s="8"/>
      <c r="EM316" s="8"/>
      <c r="EN316" s="8"/>
      <c r="EO316" s="8"/>
      <c r="EP316" s="8"/>
      <c r="EQ316" s="8"/>
      <c r="ER316" s="8"/>
      <c r="ES316" s="8"/>
      <c r="ET316" s="8"/>
      <c r="EU316" s="8"/>
      <c r="EV316" s="8"/>
      <c r="EW316" s="8"/>
      <c r="EX316" s="8"/>
      <c r="EY316" s="8"/>
      <c r="EZ316" s="8"/>
      <c r="FA316" s="8"/>
      <c r="FB316" s="8"/>
      <c r="FC316" s="8"/>
      <c r="FD316" s="8"/>
      <c r="FE316" s="8"/>
      <c r="FF316" s="8"/>
      <c r="FG316" s="9"/>
      <c r="FH316" s="8"/>
      <c r="FI316" s="8"/>
      <c r="FJ316" s="8"/>
      <c r="FK316" s="8"/>
      <c r="FL316" s="8"/>
      <c r="FM316" s="8"/>
      <c r="FN316" s="8"/>
      <c r="FO316" s="8"/>
      <c r="FP316" s="8"/>
      <c r="FQ316" s="8"/>
      <c r="FR316" s="8"/>
      <c r="FS316" s="8"/>
      <c r="FT316" s="8"/>
      <c r="FU316" s="8"/>
      <c r="FV316" s="8"/>
      <c r="FW316" s="8"/>
      <c r="FX316" s="8"/>
      <c r="FY316" s="8"/>
      <c r="FZ316" s="8"/>
      <c r="GA316" s="8"/>
      <c r="GB316" s="8"/>
      <c r="GC316" s="8"/>
      <c r="GD316" s="8"/>
      <c r="GE316" s="8"/>
      <c r="GF316" s="8"/>
      <c r="GG316" s="8"/>
      <c r="GH316" s="8"/>
      <c r="GI316" s="9"/>
      <c r="GJ316" s="8"/>
      <c r="GK316" s="8"/>
    </row>
    <row r="317" spans="1:193" s="2" customFormat="1" ht="17.100000000000001" customHeight="1">
      <c r="A317" s="33" t="s">
        <v>296</v>
      </c>
      <c r="B317" s="24">
        <v>11457.7</v>
      </c>
      <c r="C317" s="24">
        <v>8441.6876499999998</v>
      </c>
      <c r="D317" s="4">
        <f t="shared" si="174"/>
        <v>0.73676982727772589</v>
      </c>
      <c r="E317" s="10">
        <v>15</v>
      </c>
      <c r="F317" s="5">
        <f t="shared" ref="F317:F330" si="183">F$50</f>
        <v>1</v>
      </c>
      <c r="G317" s="5">
        <v>10</v>
      </c>
      <c r="H317" s="5"/>
      <c r="I317" s="5"/>
      <c r="J317" s="4">
        <f t="shared" ref="J317:J330" si="184">J$50</f>
        <v>0.99280716784464906</v>
      </c>
      <c r="K317" s="5">
        <v>10</v>
      </c>
      <c r="L317" s="5"/>
      <c r="M317" s="5"/>
      <c r="N317" s="4">
        <f t="shared" ref="N317:N330" si="185">N$50</f>
        <v>1.2292381367000436</v>
      </c>
      <c r="O317" s="5">
        <v>15</v>
      </c>
      <c r="P317" s="5"/>
      <c r="Q317" s="5"/>
      <c r="R317" s="4">
        <f t="shared" ref="R317:R330" si="186">R$50</f>
        <v>0.9640887640449437</v>
      </c>
      <c r="S317" s="5">
        <v>10</v>
      </c>
      <c r="T317" s="5"/>
      <c r="U317" s="5"/>
      <c r="V317" s="4">
        <f t="shared" ref="V317:V330" si="187">V$50</f>
        <v>1.2134377777777776</v>
      </c>
      <c r="W317" s="5">
        <v>10</v>
      </c>
      <c r="X317" s="5" t="s">
        <v>400</v>
      </c>
      <c r="Y317" s="5" t="s">
        <v>400</v>
      </c>
      <c r="Z317" s="5" t="s">
        <v>400</v>
      </c>
      <c r="AA317" s="5"/>
      <c r="AB317" s="31">
        <f t="shared" si="181"/>
        <v>1.0170493793762891</v>
      </c>
      <c r="AC317" s="32">
        <v>125</v>
      </c>
      <c r="AD317" s="24">
        <f t="shared" si="175"/>
        <v>102.27272727272727</v>
      </c>
      <c r="AE317" s="24">
        <f t="shared" si="176"/>
        <v>104</v>
      </c>
      <c r="AF317" s="24">
        <f t="shared" si="177"/>
        <v>1.7272727272727337</v>
      </c>
      <c r="AG317" s="24">
        <v>7.8</v>
      </c>
      <c r="AH317" s="24">
        <v>9.3000000000000007</v>
      </c>
      <c r="AI317" s="24">
        <v>15.2</v>
      </c>
      <c r="AJ317" s="24">
        <v>10.9</v>
      </c>
      <c r="AK317" s="24">
        <v>9</v>
      </c>
      <c r="AL317" s="24">
        <v>11.4</v>
      </c>
      <c r="AM317" s="24">
        <v>15.9</v>
      </c>
      <c r="AN317" s="24">
        <v>8.5</v>
      </c>
      <c r="AO317" s="24"/>
      <c r="AP317" s="24">
        <f t="shared" si="178"/>
        <v>16</v>
      </c>
      <c r="AQ317" s="46"/>
      <c r="AR317" s="24">
        <f t="shared" si="179"/>
        <v>16</v>
      </c>
      <c r="AS317" s="24"/>
      <c r="AT317" s="24">
        <f t="shared" si="180"/>
        <v>16</v>
      </c>
      <c r="AU317" s="24">
        <v>2.5</v>
      </c>
      <c r="AV317" s="24">
        <f t="shared" si="182"/>
        <v>13.5</v>
      </c>
      <c r="AW317" s="41"/>
      <c r="AX317" s="41"/>
      <c r="AY317" s="41"/>
      <c r="BA317" s="1"/>
      <c r="BB317" s="1"/>
      <c r="BC317" s="1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9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  <c r="CW317" s="8"/>
      <c r="CX317" s="8"/>
      <c r="CY317" s="8"/>
      <c r="CZ317" s="8"/>
      <c r="DA317" s="8"/>
      <c r="DB317" s="8"/>
      <c r="DC317" s="9"/>
      <c r="DD317" s="8"/>
      <c r="DE317" s="8"/>
      <c r="DF317" s="8"/>
      <c r="DG317" s="8"/>
      <c r="DH317" s="8"/>
      <c r="DI317" s="8"/>
      <c r="DJ317" s="8"/>
      <c r="DK317" s="8"/>
      <c r="DL317" s="8"/>
      <c r="DM317" s="8"/>
      <c r="DN317" s="8"/>
      <c r="DO317" s="8"/>
      <c r="DP317" s="8"/>
      <c r="DQ317" s="8"/>
      <c r="DR317" s="8"/>
      <c r="DS317" s="8"/>
      <c r="DT317" s="8"/>
      <c r="DU317" s="8"/>
      <c r="DV317" s="8"/>
      <c r="DW317" s="8"/>
      <c r="DX317" s="8"/>
      <c r="DY317" s="8"/>
      <c r="DZ317" s="8"/>
      <c r="EA317" s="8"/>
      <c r="EB317" s="8"/>
      <c r="EC317" s="8"/>
      <c r="ED317" s="8"/>
      <c r="EE317" s="9"/>
      <c r="EF317" s="8"/>
      <c r="EG317" s="8"/>
      <c r="EH317" s="8"/>
      <c r="EI317" s="8"/>
      <c r="EJ317" s="8"/>
      <c r="EK317" s="8"/>
      <c r="EL317" s="8"/>
      <c r="EM317" s="8"/>
      <c r="EN317" s="8"/>
      <c r="EO317" s="8"/>
      <c r="EP317" s="8"/>
      <c r="EQ317" s="8"/>
      <c r="ER317" s="8"/>
      <c r="ES317" s="8"/>
      <c r="ET317" s="8"/>
      <c r="EU317" s="8"/>
      <c r="EV317" s="8"/>
      <c r="EW317" s="8"/>
      <c r="EX317" s="8"/>
      <c r="EY317" s="8"/>
      <c r="EZ317" s="8"/>
      <c r="FA317" s="8"/>
      <c r="FB317" s="8"/>
      <c r="FC317" s="8"/>
      <c r="FD317" s="8"/>
      <c r="FE317" s="8"/>
      <c r="FF317" s="8"/>
      <c r="FG317" s="9"/>
      <c r="FH317" s="8"/>
      <c r="FI317" s="8"/>
      <c r="FJ317" s="8"/>
      <c r="FK317" s="8"/>
      <c r="FL317" s="8"/>
      <c r="FM317" s="8"/>
      <c r="FN317" s="8"/>
      <c r="FO317" s="8"/>
      <c r="FP317" s="8"/>
      <c r="FQ317" s="8"/>
      <c r="FR317" s="8"/>
      <c r="FS317" s="8"/>
      <c r="FT317" s="8"/>
      <c r="FU317" s="8"/>
      <c r="FV317" s="8"/>
      <c r="FW317" s="8"/>
      <c r="FX317" s="8"/>
      <c r="FY317" s="8"/>
      <c r="FZ317" s="8"/>
      <c r="GA317" s="8"/>
      <c r="GB317" s="8"/>
      <c r="GC317" s="8"/>
      <c r="GD317" s="8"/>
      <c r="GE317" s="8"/>
      <c r="GF317" s="8"/>
      <c r="GG317" s="8"/>
      <c r="GH317" s="8"/>
      <c r="GI317" s="9"/>
      <c r="GJ317" s="8"/>
      <c r="GK317" s="8"/>
    </row>
    <row r="318" spans="1:193" s="2" customFormat="1" ht="17.100000000000001" customHeight="1">
      <c r="A318" s="33" t="s">
        <v>297</v>
      </c>
      <c r="B318" s="24">
        <v>3740.1</v>
      </c>
      <c r="C318" s="24">
        <v>2877.93532</v>
      </c>
      <c r="D318" s="4">
        <f t="shared" si="174"/>
        <v>0.76948084810566564</v>
      </c>
      <c r="E318" s="10">
        <v>15</v>
      </c>
      <c r="F318" s="5">
        <f t="shared" si="183"/>
        <v>1</v>
      </c>
      <c r="G318" s="5">
        <v>10</v>
      </c>
      <c r="H318" s="5"/>
      <c r="I318" s="5"/>
      <c r="J318" s="4">
        <f t="shared" si="184"/>
        <v>0.99280716784464906</v>
      </c>
      <c r="K318" s="5">
        <v>10</v>
      </c>
      <c r="L318" s="5"/>
      <c r="M318" s="5"/>
      <c r="N318" s="4">
        <f t="shared" si="185"/>
        <v>1.2292381367000436</v>
      </c>
      <c r="O318" s="5">
        <v>15</v>
      </c>
      <c r="P318" s="5"/>
      <c r="Q318" s="5"/>
      <c r="R318" s="4">
        <f t="shared" si="186"/>
        <v>0.9640887640449437</v>
      </c>
      <c r="S318" s="5">
        <v>10</v>
      </c>
      <c r="T318" s="5"/>
      <c r="U318" s="5"/>
      <c r="V318" s="4">
        <f t="shared" si="187"/>
        <v>1.2134377777777776</v>
      </c>
      <c r="W318" s="5">
        <v>10</v>
      </c>
      <c r="X318" s="5" t="s">
        <v>400</v>
      </c>
      <c r="Y318" s="5" t="s">
        <v>400</v>
      </c>
      <c r="Z318" s="5" t="s">
        <v>400</v>
      </c>
      <c r="AA318" s="5"/>
      <c r="AB318" s="31">
        <f t="shared" si="181"/>
        <v>1.0240588838394191</v>
      </c>
      <c r="AC318" s="32">
        <v>707</v>
      </c>
      <c r="AD318" s="24">
        <f t="shared" si="175"/>
        <v>578.45454545454538</v>
      </c>
      <c r="AE318" s="24">
        <f t="shared" si="176"/>
        <v>592.4</v>
      </c>
      <c r="AF318" s="24">
        <f t="shared" si="177"/>
        <v>13.945454545454595</v>
      </c>
      <c r="AG318" s="24">
        <v>74</v>
      </c>
      <c r="AH318" s="24">
        <v>59.5</v>
      </c>
      <c r="AI318" s="24">
        <v>0</v>
      </c>
      <c r="AJ318" s="24">
        <v>64.7</v>
      </c>
      <c r="AK318" s="24">
        <v>67.900000000000006</v>
      </c>
      <c r="AL318" s="24">
        <v>79.2</v>
      </c>
      <c r="AM318" s="24">
        <v>107.5</v>
      </c>
      <c r="AN318" s="24">
        <v>43.1</v>
      </c>
      <c r="AO318" s="24">
        <v>36.200000000000003</v>
      </c>
      <c r="AP318" s="24">
        <f t="shared" si="178"/>
        <v>60.3</v>
      </c>
      <c r="AQ318" s="46"/>
      <c r="AR318" s="24">
        <f t="shared" si="179"/>
        <v>60.3</v>
      </c>
      <c r="AS318" s="24"/>
      <c r="AT318" s="24">
        <f t="shared" si="180"/>
        <v>60.3</v>
      </c>
      <c r="AU318" s="24">
        <v>0</v>
      </c>
      <c r="AV318" s="24">
        <f t="shared" si="182"/>
        <v>60.3</v>
      </c>
      <c r="AW318" s="41"/>
      <c r="AX318" s="41"/>
      <c r="AY318" s="41"/>
      <c r="AZ318" s="1"/>
      <c r="BA318" s="1"/>
      <c r="BB318" s="1"/>
      <c r="BC318" s="1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9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8"/>
      <c r="CX318" s="8"/>
      <c r="CY318" s="8"/>
      <c r="CZ318" s="8"/>
      <c r="DA318" s="8"/>
      <c r="DB318" s="8"/>
      <c r="DC318" s="9"/>
      <c r="DD318" s="8"/>
      <c r="DE318" s="8"/>
      <c r="DF318" s="8"/>
      <c r="DG318" s="8"/>
      <c r="DH318" s="8"/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  <c r="DT318" s="8"/>
      <c r="DU318" s="8"/>
      <c r="DV318" s="8"/>
      <c r="DW318" s="8"/>
      <c r="DX318" s="8"/>
      <c r="DY318" s="8"/>
      <c r="DZ318" s="8"/>
      <c r="EA318" s="8"/>
      <c r="EB318" s="8"/>
      <c r="EC318" s="8"/>
      <c r="ED318" s="8"/>
      <c r="EE318" s="9"/>
      <c r="EF318" s="8"/>
      <c r="EG318" s="8"/>
      <c r="EH318" s="8"/>
      <c r="EI318" s="8"/>
      <c r="EJ318" s="8"/>
      <c r="EK318" s="8"/>
      <c r="EL318" s="8"/>
      <c r="EM318" s="8"/>
      <c r="EN318" s="8"/>
      <c r="EO318" s="8"/>
      <c r="EP318" s="8"/>
      <c r="EQ318" s="8"/>
      <c r="ER318" s="8"/>
      <c r="ES318" s="8"/>
      <c r="ET318" s="8"/>
      <c r="EU318" s="8"/>
      <c r="EV318" s="8"/>
      <c r="EW318" s="8"/>
      <c r="EX318" s="8"/>
      <c r="EY318" s="8"/>
      <c r="EZ318" s="8"/>
      <c r="FA318" s="8"/>
      <c r="FB318" s="8"/>
      <c r="FC318" s="8"/>
      <c r="FD318" s="8"/>
      <c r="FE318" s="8"/>
      <c r="FF318" s="8"/>
      <c r="FG318" s="9"/>
      <c r="FH318" s="8"/>
      <c r="FI318" s="8"/>
      <c r="FJ318" s="8"/>
      <c r="FK318" s="8"/>
      <c r="FL318" s="8"/>
      <c r="FM318" s="8"/>
      <c r="FN318" s="8"/>
      <c r="FO318" s="8"/>
      <c r="FP318" s="8"/>
      <c r="FQ318" s="8"/>
      <c r="FR318" s="8"/>
      <c r="FS318" s="8"/>
      <c r="FT318" s="8"/>
      <c r="FU318" s="8"/>
      <c r="FV318" s="8"/>
      <c r="FW318" s="8"/>
      <c r="FX318" s="8"/>
      <c r="FY318" s="8"/>
      <c r="FZ318" s="8"/>
      <c r="GA318" s="8"/>
      <c r="GB318" s="8"/>
      <c r="GC318" s="8"/>
      <c r="GD318" s="8"/>
      <c r="GE318" s="8"/>
      <c r="GF318" s="8"/>
      <c r="GG318" s="8"/>
      <c r="GH318" s="8"/>
      <c r="GI318" s="9"/>
      <c r="GJ318" s="8"/>
      <c r="GK318" s="8"/>
    </row>
    <row r="319" spans="1:193" s="2" customFormat="1" ht="17.100000000000001" customHeight="1">
      <c r="A319" s="33" t="s">
        <v>298</v>
      </c>
      <c r="B319" s="24">
        <v>1415.5</v>
      </c>
      <c r="C319" s="24">
        <v>787.50250000000005</v>
      </c>
      <c r="D319" s="4">
        <f t="shared" si="174"/>
        <v>0.55634228187919466</v>
      </c>
      <c r="E319" s="10">
        <v>15</v>
      </c>
      <c r="F319" s="5">
        <f t="shared" si="183"/>
        <v>1</v>
      </c>
      <c r="G319" s="5">
        <v>10</v>
      </c>
      <c r="H319" s="5"/>
      <c r="I319" s="5"/>
      <c r="J319" s="4">
        <f t="shared" si="184"/>
        <v>0.99280716784464906</v>
      </c>
      <c r="K319" s="5">
        <v>10</v>
      </c>
      <c r="L319" s="5"/>
      <c r="M319" s="5"/>
      <c r="N319" s="4">
        <f t="shared" si="185"/>
        <v>1.2292381367000436</v>
      </c>
      <c r="O319" s="5">
        <v>15</v>
      </c>
      <c r="P319" s="5"/>
      <c r="Q319" s="5"/>
      <c r="R319" s="4">
        <f t="shared" si="186"/>
        <v>0.9640887640449437</v>
      </c>
      <c r="S319" s="5">
        <v>10</v>
      </c>
      <c r="T319" s="5"/>
      <c r="U319" s="5"/>
      <c r="V319" s="4">
        <f t="shared" si="187"/>
        <v>1.2134377777777776</v>
      </c>
      <c r="W319" s="5">
        <v>10</v>
      </c>
      <c r="X319" s="5" t="s">
        <v>400</v>
      </c>
      <c r="Y319" s="5" t="s">
        <v>400</v>
      </c>
      <c r="Z319" s="5" t="s">
        <v>400</v>
      </c>
      <c r="AA319" s="5"/>
      <c r="AB319" s="31">
        <f t="shared" si="181"/>
        <v>0.97838633393374685</v>
      </c>
      <c r="AC319" s="32">
        <v>1001</v>
      </c>
      <c r="AD319" s="24">
        <f t="shared" si="175"/>
        <v>819</v>
      </c>
      <c r="AE319" s="24">
        <f t="shared" si="176"/>
        <v>801.3</v>
      </c>
      <c r="AF319" s="24">
        <f t="shared" si="177"/>
        <v>-17.700000000000045</v>
      </c>
      <c r="AG319" s="24">
        <v>65</v>
      </c>
      <c r="AH319" s="24">
        <v>116.8</v>
      </c>
      <c r="AI319" s="24">
        <v>131.5</v>
      </c>
      <c r="AJ319" s="24">
        <v>67.099999999999994</v>
      </c>
      <c r="AK319" s="24">
        <v>95.3</v>
      </c>
      <c r="AL319" s="24">
        <v>123.9</v>
      </c>
      <c r="AM319" s="24">
        <v>69.900000000000006</v>
      </c>
      <c r="AN319" s="24">
        <v>58.2</v>
      </c>
      <c r="AO319" s="24"/>
      <c r="AP319" s="24">
        <f t="shared" si="178"/>
        <v>73.599999999999994</v>
      </c>
      <c r="AQ319" s="46"/>
      <c r="AR319" s="24">
        <f t="shared" si="179"/>
        <v>73.599999999999994</v>
      </c>
      <c r="AS319" s="24"/>
      <c r="AT319" s="24">
        <f t="shared" si="180"/>
        <v>73.599999999999994</v>
      </c>
      <c r="AU319" s="24">
        <v>0</v>
      </c>
      <c r="AV319" s="24">
        <f t="shared" si="182"/>
        <v>73.599999999999994</v>
      </c>
      <c r="AW319" s="41"/>
      <c r="AX319" s="41"/>
      <c r="AY319" s="41"/>
      <c r="AZ319" s="1"/>
      <c r="BA319" s="1"/>
      <c r="BB319" s="1"/>
      <c r="BC319" s="1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9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/>
      <c r="CT319" s="8"/>
      <c r="CU319" s="8"/>
      <c r="CV319" s="8"/>
      <c r="CW319" s="8"/>
      <c r="CX319" s="8"/>
      <c r="CY319" s="8"/>
      <c r="CZ319" s="8"/>
      <c r="DA319" s="8"/>
      <c r="DB319" s="8"/>
      <c r="DC319" s="9"/>
      <c r="DD319" s="8"/>
      <c r="DE319" s="8"/>
      <c r="DF319" s="8"/>
      <c r="DG319" s="8"/>
      <c r="DH319" s="8"/>
      <c r="DI319" s="8"/>
      <c r="DJ319" s="8"/>
      <c r="DK319" s="8"/>
      <c r="DL319" s="8"/>
      <c r="DM319" s="8"/>
      <c r="DN319" s="8"/>
      <c r="DO319" s="8"/>
      <c r="DP319" s="8"/>
      <c r="DQ319" s="8"/>
      <c r="DR319" s="8"/>
      <c r="DS319" s="8"/>
      <c r="DT319" s="8"/>
      <c r="DU319" s="8"/>
      <c r="DV319" s="8"/>
      <c r="DW319" s="8"/>
      <c r="DX319" s="8"/>
      <c r="DY319" s="8"/>
      <c r="DZ319" s="8"/>
      <c r="EA319" s="8"/>
      <c r="EB319" s="8"/>
      <c r="EC319" s="8"/>
      <c r="ED319" s="8"/>
      <c r="EE319" s="9"/>
      <c r="EF319" s="8"/>
      <c r="EG319" s="8"/>
      <c r="EH319" s="8"/>
      <c r="EI319" s="8"/>
      <c r="EJ319" s="8"/>
      <c r="EK319" s="8"/>
      <c r="EL319" s="8"/>
      <c r="EM319" s="8"/>
      <c r="EN319" s="8"/>
      <c r="EO319" s="8"/>
      <c r="EP319" s="8"/>
      <c r="EQ319" s="8"/>
      <c r="ER319" s="8"/>
      <c r="ES319" s="8"/>
      <c r="ET319" s="8"/>
      <c r="EU319" s="8"/>
      <c r="EV319" s="8"/>
      <c r="EW319" s="8"/>
      <c r="EX319" s="8"/>
      <c r="EY319" s="8"/>
      <c r="EZ319" s="8"/>
      <c r="FA319" s="8"/>
      <c r="FB319" s="8"/>
      <c r="FC319" s="8"/>
      <c r="FD319" s="8"/>
      <c r="FE319" s="8"/>
      <c r="FF319" s="8"/>
      <c r="FG319" s="9"/>
      <c r="FH319" s="8"/>
      <c r="FI319" s="8"/>
      <c r="FJ319" s="8"/>
      <c r="FK319" s="8"/>
      <c r="FL319" s="8"/>
      <c r="FM319" s="8"/>
      <c r="FN319" s="8"/>
      <c r="FO319" s="8"/>
      <c r="FP319" s="8"/>
      <c r="FQ319" s="8"/>
      <c r="FR319" s="8"/>
      <c r="FS319" s="8"/>
      <c r="FT319" s="8"/>
      <c r="FU319" s="8"/>
      <c r="FV319" s="8"/>
      <c r="FW319" s="8"/>
      <c r="FX319" s="8"/>
      <c r="FY319" s="8"/>
      <c r="FZ319" s="8"/>
      <c r="GA319" s="8"/>
      <c r="GB319" s="8"/>
      <c r="GC319" s="8"/>
      <c r="GD319" s="8"/>
      <c r="GE319" s="8"/>
      <c r="GF319" s="8"/>
      <c r="GG319" s="8"/>
      <c r="GH319" s="8"/>
      <c r="GI319" s="9"/>
      <c r="GJ319" s="8"/>
      <c r="GK319" s="8"/>
    </row>
    <row r="320" spans="1:193" s="2" customFormat="1" ht="17.100000000000001" customHeight="1">
      <c r="A320" s="33" t="s">
        <v>299</v>
      </c>
      <c r="B320" s="24">
        <v>1009.8</v>
      </c>
      <c r="C320" s="24">
        <v>830.39026000000001</v>
      </c>
      <c r="D320" s="4">
        <f t="shared" si="174"/>
        <v>0.82233141216082395</v>
      </c>
      <c r="E320" s="10">
        <v>15</v>
      </c>
      <c r="F320" s="5">
        <f t="shared" si="183"/>
        <v>1</v>
      </c>
      <c r="G320" s="5">
        <v>10</v>
      </c>
      <c r="H320" s="5"/>
      <c r="I320" s="5"/>
      <c r="J320" s="4">
        <f t="shared" si="184"/>
        <v>0.99280716784464906</v>
      </c>
      <c r="K320" s="5">
        <v>10</v>
      </c>
      <c r="L320" s="5"/>
      <c r="M320" s="5"/>
      <c r="N320" s="4">
        <f t="shared" si="185"/>
        <v>1.2292381367000436</v>
      </c>
      <c r="O320" s="5">
        <v>15</v>
      </c>
      <c r="P320" s="5"/>
      <c r="Q320" s="5"/>
      <c r="R320" s="4">
        <f t="shared" si="186"/>
        <v>0.9640887640449437</v>
      </c>
      <c r="S320" s="5">
        <v>10</v>
      </c>
      <c r="T320" s="5"/>
      <c r="U320" s="5"/>
      <c r="V320" s="4">
        <f t="shared" si="187"/>
        <v>1.2134377777777776</v>
      </c>
      <c r="W320" s="5">
        <v>10</v>
      </c>
      <c r="X320" s="5" t="s">
        <v>400</v>
      </c>
      <c r="Y320" s="5" t="s">
        <v>400</v>
      </c>
      <c r="Z320" s="5" t="s">
        <v>400</v>
      </c>
      <c r="AA320" s="5"/>
      <c r="AB320" s="31">
        <f t="shared" si="181"/>
        <v>1.0353840047083818</v>
      </c>
      <c r="AC320" s="32">
        <v>789</v>
      </c>
      <c r="AD320" s="24">
        <f t="shared" si="175"/>
        <v>645.54545454545462</v>
      </c>
      <c r="AE320" s="24">
        <f t="shared" si="176"/>
        <v>668.4</v>
      </c>
      <c r="AF320" s="24">
        <f t="shared" si="177"/>
        <v>22.854545454545359</v>
      </c>
      <c r="AG320" s="24">
        <v>74.400000000000006</v>
      </c>
      <c r="AH320" s="24">
        <v>15.9</v>
      </c>
      <c r="AI320" s="24">
        <v>82.6</v>
      </c>
      <c r="AJ320" s="24">
        <v>76</v>
      </c>
      <c r="AK320" s="24">
        <v>55.2</v>
      </c>
      <c r="AL320" s="24">
        <v>92.5</v>
      </c>
      <c r="AM320" s="24">
        <v>127.5</v>
      </c>
      <c r="AN320" s="24">
        <v>51.8</v>
      </c>
      <c r="AO320" s="24"/>
      <c r="AP320" s="24">
        <f t="shared" si="178"/>
        <v>92.5</v>
      </c>
      <c r="AQ320" s="46"/>
      <c r="AR320" s="24">
        <f t="shared" si="179"/>
        <v>92.5</v>
      </c>
      <c r="AS320" s="24"/>
      <c r="AT320" s="24">
        <f t="shared" si="180"/>
        <v>92.5</v>
      </c>
      <c r="AU320" s="24">
        <v>19.2</v>
      </c>
      <c r="AV320" s="24">
        <f t="shared" si="182"/>
        <v>73.3</v>
      </c>
      <c r="AW320" s="41"/>
      <c r="AX320" s="41"/>
      <c r="AY320" s="41"/>
      <c r="BB320" s="1"/>
      <c r="BC320" s="1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9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  <c r="CW320" s="8"/>
      <c r="CX320" s="8"/>
      <c r="CY320" s="8"/>
      <c r="CZ320" s="8"/>
      <c r="DA320" s="8"/>
      <c r="DB320" s="8"/>
      <c r="DC320" s="9"/>
      <c r="DD320" s="8"/>
      <c r="DE320" s="8"/>
      <c r="DF320" s="8"/>
      <c r="DG320" s="8"/>
      <c r="DH320" s="8"/>
      <c r="DI320" s="8"/>
      <c r="DJ320" s="8"/>
      <c r="DK320" s="8"/>
      <c r="DL320" s="8"/>
      <c r="DM320" s="8"/>
      <c r="DN320" s="8"/>
      <c r="DO320" s="8"/>
      <c r="DP320" s="8"/>
      <c r="DQ320" s="8"/>
      <c r="DR320" s="8"/>
      <c r="DS320" s="8"/>
      <c r="DT320" s="8"/>
      <c r="DU320" s="8"/>
      <c r="DV320" s="8"/>
      <c r="DW320" s="8"/>
      <c r="DX320" s="8"/>
      <c r="DY320" s="8"/>
      <c r="DZ320" s="8"/>
      <c r="EA320" s="8"/>
      <c r="EB320" s="8"/>
      <c r="EC320" s="8"/>
      <c r="ED320" s="8"/>
      <c r="EE320" s="9"/>
      <c r="EF320" s="8"/>
      <c r="EG320" s="8"/>
      <c r="EH320" s="8"/>
      <c r="EI320" s="8"/>
      <c r="EJ320" s="8"/>
      <c r="EK320" s="8"/>
      <c r="EL320" s="8"/>
      <c r="EM320" s="8"/>
      <c r="EN320" s="8"/>
      <c r="EO320" s="8"/>
      <c r="EP320" s="8"/>
      <c r="EQ320" s="8"/>
      <c r="ER320" s="8"/>
      <c r="ES320" s="8"/>
      <c r="ET320" s="8"/>
      <c r="EU320" s="8"/>
      <c r="EV320" s="8"/>
      <c r="EW320" s="8"/>
      <c r="EX320" s="8"/>
      <c r="EY320" s="8"/>
      <c r="EZ320" s="8"/>
      <c r="FA320" s="8"/>
      <c r="FB320" s="8"/>
      <c r="FC320" s="8"/>
      <c r="FD320" s="8"/>
      <c r="FE320" s="8"/>
      <c r="FF320" s="8"/>
      <c r="FG320" s="9"/>
      <c r="FH320" s="8"/>
      <c r="FI320" s="8"/>
      <c r="FJ320" s="8"/>
      <c r="FK320" s="8"/>
      <c r="FL320" s="8"/>
      <c r="FM320" s="8"/>
      <c r="FN320" s="8"/>
      <c r="FO320" s="8"/>
      <c r="FP320" s="8"/>
      <c r="FQ320" s="8"/>
      <c r="FR320" s="8"/>
      <c r="FS320" s="8"/>
      <c r="FT320" s="8"/>
      <c r="FU320" s="8"/>
      <c r="FV320" s="8"/>
      <c r="FW320" s="8"/>
      <c r="FX320" s="8"/>
      <c r="FY320" s="8"/>
      <c r="FZ320" s="8"/>
      <c r="GA320" s="8"/>
      <c r="GB320" s="8"/>
      <c r="GC320" s="8"/>
      <c r="GD320" s="8"/>
      <c r="GE320" s="8"/>
      <c r="GF320" s="8"/>
      <c r="GG320" s="8"/>
      <c r="GH320" s="8"/>
      <c r="GI320" s="9"/>
      <c r="GJ320" s="8"/>
      <c r="GK320" s="8"/>
    </row>
    <row r="321" spans="1:193" s="2" customFormat="1" ht="17.100000000000001" customHeight="1">
      <c r="A321" s="33" t="s">
        <v>300</v>
      </c>
      <c r="B321" s="24">
        <v>2895.8</v>
      </c>
      <c r="C321" s="24">
        <v>2708.7427899999998</v>
      </c>
      <c r="D321" s="4">
        <f t="shared" si="174"/>
        <v>0.93540396090890243</v>
      </c>
      <c r="E321" s="10">
        <v>15</v>
      </c>
      <c r="F321" s="5">
        <f t="shared" si="183"/>
        <v>1</v>
      </c>
      <c r="G321" s="5">
        <v>10</v>
      </c>
      <c r="H321" s="5"/>
      <c r="I321" s="5"/>
      <c r="J321" s="4">
        <f t="shared" si="184"/>
        <v>0.99280716784464906</v>
      </c>
      <c r="K321" s="5">
        <v>10</v>
      </c>
      <c r="L321" s="5"/>
      <c r="M321" s="5"/>
      <c r="N321" s="4">
        <f t="shared" si="185"/>
        <v>1.2292381367000436</v>
      </c>
      <c r="O321" s="5">
        <v>15</v>
      </c>
      <c r="P321" s="5"/>
      <c r="Q321" s="5"/>
      <c r="R321" s="4">
        <f t="shared" si="186"/>
        <v>0.9640887640449437</v>
      </c>
      <c r="S321" s="5">
        <v>10</v>
      </c>
      <c r="T321" s="5"/>
      <c r="U321" s="5"/>
      <c r="V321" s="4">
        <f t="shared" si="187"/>
        <v>1.2134377777777776</v>
      </c>
      <c r="W321" s="5">
        <v>10</v>
      </c>
      <c r="X321" s="5" t="s">
        <v>400</v>
      </c>
      <c r="Y321" s="5" t="s">
        <v>400</v>
      </c>
      <c r="Z321" s="5" t="s">
        <v>400</v>
      </c>
      <c r="AA321" s="5"/>
      <c r="AB321" s="31">
        <f t="shared" si="181"/>
        <v>1.0596138365829699</v>
      </c>
      <c r="AC321" s="32">
        <v>604</v>
      </c>
      <c r="AD321" s="24">
        <f t="shared" si="175"/>
        <v>494.18181818181813</v>
      </c>
      <c r="AE321" s="24">
        <f t="shared" si="176"/>
        <v>523.6</v>
      </c>
      <c r="AF321" s="24">
        <f t="shared" si="177"/>
        <v>29.418181818181893</v>
      </c>
      <c r="AG321" s="24">
        <v>62.9</v>
      </c>
      <c r="AH321" s="24">
        <v>45</v>
      </c>
      <c r="AI321" s="24">
        <v>58.3</v>
      </c>
      <c r="AJ321" s="24">
        <v>62.2</v>
      </c>
      <c r="AK321" s="24">
        <v>64.8</v>
      </c>
      <c r="AL321" s="24">
        <v>65</v>
      </c>
      <c r="AM321" s="24">
        <v>65.3</v>
      </c>
      <c r="AN321" s="24">
        <v>30.5</v>
      </c>
      <c r="AO321" s="24">
        <v>1.7</v>
      </c>
      <c r="AP321" s="24">
        <f t="shared" si="178"/>
        <v>67.900000000000006</v>
      </c>
      <c r="AQ321" s="46"/>
      <c r="AR321" s="24">
        <f t="shared" si="179"/>
        <v>67.900000000000006</v>
      </c>
      <c r="AS321" s="24"/>
      <c r="AT321" s="24">
        <f t="shared" si="180"/>
        <v>67.900000000000006</v>
      </c>
      <c r="AU321" s="24">
        <v>23.8</v>
      </c>
      <c r="AV321" s="24">
        <f t="shared" si="182"/>
        <v>44.1</v>
      </c>
      <c r="AW321" s="41"/>
      <c r="AX321" s="41"/>
      <c r="AY321" s="41"/>
      <c r="AZ321" s="1"/>
      <c r="BA321" s="1"/>
      <c r="BB321" s="1"/>
      <c r="BC321" s="1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9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8"/>
      <c r="CU321" s="8"/>
      <c r="CV321" s="8"/>
      <c r="CW321" s="8"/>
      <c r="CX321" s="8"/>
      <c r="CY321" s="8"/>
      <c r="CZ321" s="8"/>
      <c r="DA321" s="8"/>
      <c r="DB321" s="8"/>
      <c r="DC321" s="9"/>
      <c r="DD321" s="8"/>
      <c r="DE321" s="8"/>
      <c r="DF321" s="8"/>
      <c r="DG321" s="8"/>
      <c r="DH321" s="8"/>
      <c r="DI321" s="8"/>
      <c r="DJ321" s="8"/>
      <c r="DK321" s="8"/>
      <c r="DL321" s="8"/>
      <c r="DM321" s="8"/>
      <c r="DN321" s="8"/>
      <c r="DO321" s="8"/>
      <c r="DP321" s="8"/>
      <c r="DQ321" s="8"/>
      <c r="DR321" s="8"/>
      <c r="DS321" s="8"/>
      <c r="DT321" s="8"/>
      <c r="DU321" s="8"/>
      <c r="DV321" s="8"/>
      <c r="DW321" s="8"/>
      <c r="DX321" s="8"/>
      <c r="DY321" s="8"/>
      <c r="DZ321" s="8"/>
      <c r="EA321" s="8"/>
      <c r="EB321" s="8"/>
      <c r="EC321" s="8"/>
      <c r="ED321" s="8"/>
      <c r="EE321" s="9"/>
      <c r="EF321" s="8"/>
      <c r="EG321" s="8"/>
      <c r="EH321" s="8"/>
      <c r="EI321" s="8"/>
      <c r="EJ321" s="8"/>
      <c r="EK321" s="8"/>
      <c r="EL321" s="8"/>
      <c r="EM321" s="8"/>
      <c r="EN321" s="8"/>
      <c r="EO321" s="8"/>
      <c r="EP321" s="8"/>
      <c r="EQ321" s="8"/>
      <c r="ER321" s="8"/>
      <c r="ES321" s="8"/>
      <c r="ET321" s="8"/>
      <c r="EU321" s="8"/>
      <c r="EV321" s="8"/>
      <c r="EW321" s="8"/>
      <c r="EX321" s="8"/>
      <c r="EY321" s="8"/>
      <c r="EZ321" s="8"/>
      <c r="FA321" s="8"/>
      <c r="FB321" s="8"/>
      <c r="FC321" s="8"/>
      <c r="FD321" s="8"/>
      <c r="FE321" s="8"/>
      <c r="FF321" s="8"/>
      <c r="FG321" s="9"/>
      <c r="FH321" s="8"/>
      <c r="FI321" s="8"/>
      <c r="FJ321" s="8"/>
      <c r="FK321" s="8"/>
      <c r="FL321" s="8"/>
      <c r="FM321" s="8"/>
      <c r="FN321" s="8"/>
      <c r="FO321" s="8"/>
      <c r="FP321" s="8"/>
      <c r="FQ321" s="8"/>
      <c r="FR321" s="8"/>
      <c r="FS321" s="8"/>
      <c r="FT321" s="8"/>
      <c r="FU321" s="8"/>
      <c r="FV321" s="8"/>
      <c r="FW321" s="8"/>
      <c r="FX321" s="8"/>
      <c r="FY321" s="8"/>
      <c r="FZ321" s="8"/>
      <c r="GA321" s="8"/>
      <c r="GB321" s="8"/>
      <c r="GC321" s="8"/>
      <c r="GD321" s="8"/>
      <c r="GE321" s="8"/>
      <c r="GF321" s="8"/>
      <c r="GG321" s="8"/>
      <c r="GH321" s="8"/>
      <c r="GI321" s="9"/>
      <c r="GJ321" s="8"/>
      <c r="GK321" s="8"/>
    </row>
    <row r="322" spans="1:193" s="2" customFormat="1" ht="17.100000000000001" customHeight="1">
      <c r="A322" s="33" t="s">
        <v>301</v>
      </c>
      <c r="B322" s="24">
        <v>5723.1</v>
      </c>
      <c r="C322" s="24">
        <v>2231.2968499999997</v>
      </c>
      <c r="D322" s="4">
        <f t="shared" si="174"/>
        <v>0.38987556568992321</v>
      </c>
      <c r="E322" s="10">
        <v>15</v>
      </c>
      <c r="F322" s="5">
        <f t="shared" si="183"/>
        <v>1</v>
      </c>
      <c r="G322" s="5">
        <v>10</v>
      </c>
      <c r="H322" s="5"/>
      <c r="I322" s="5"/>
      <c r="J322" s="4">
        <f t="shared" si="184"/>
        <v>0.99280716784464906</v>
      </c>
      <c r="K322" s="5">
        <v>10</v>
      </c>
      <c r="L322" s="5"/>
      <c r="M322" s="5"/>
      <c r="N322" s="4">
        <f t="shared" si="185"/>
        <v>1.2292381367000436</v>
      </c>
      <c r="O322" s="5">
        <v>15</v>
      </c>
      <c r="P322" s="5"/>
      <c r="Q322" s="5"/>
      <c r="R322" s="4">
        <f t="shared" si="186"/>
        <v>0.9640887640449437</v>
      </c>
      <c r="S322" s="5">
        <v>10</v>
      </c>
      <c r="T322" s="5"/>
      <c r="U322" s="5"/>
      <c r="V322" s="4">
        <f t="shared" si="187"/>
        <v>1.2134377777777776</v>
      </c>
      <c r="W322" s="5">
        <v>10</v>
      </c>
      <c r="X322" s="5" t="s">
        <v>400</v>
      </c>
      <c r="Y322" s="5" t="s">
        <v>400</v>
      </c>
      <c r="Z322" s="5" t="s">
        <v>400</v>
      </c>
      <c r="AA322" s="5"/>
      <c r="AB322" s="31">
        <f t="shared" si="181"/>
        <v>0.94271489475033143</v>
      </c>
      <c r="AC322" s="32">
        <v>19</v>
      </c>
      <c r="AD322" s="24">
        <f t="shared" si="175"/>
        <v>15.545454545454545</v>
      </c>
      <c r="AE322" s="24">
        <f t="shared" si="176"/>
        <v>14.7</v>
      </c>
      <c r="AF322" s="24">
        <f t="shared" si="177"/>
        <v>-0.84545454545454568</v>
      </c>
      <c r="AG322" s="24">
        <v>0.8</v>
      </c>
      <c r="AH322" s="24">
        <v>1.8</v>
      </c>
      <c r="AI322" s="24">
        <v>0</v>
      </c>
      <c r="AJ322" s="24">
        <v>0.6</v>
      </c>
      <c r="AK322" s="24">
        <v>1.1000000000000001</v>
      </c>
      <c r="AL322" s="24">
        <v>1.4</v>
      </c>
      <c r="AM322" s="24">
        <v>1.6</v>
      </c>
      <c r="AN322" s="24">
        <v>0.1</v>
      </c>
      <c r="AO322" s="24">
        <v>5</v>
      </c>
      <c r="AP322" s="24">
        <f t="shared" si="178"/>
        <v>2.2999999999999998</v>
      </c>
      <c r="AQ322" s="46"/>
      <c r="AR322" s="24">
        <f t="shared" si="179"/>
        <v>2.2999999999999998</v>
      </c>
      <c r="AS322" s="24">
        <f>MIN(AR322,0.9)</f>
        <v>0.9</v>
      </c>
      <c r="AT322" s="24">
        <f t="shared" si="180"/>
        <v>1.4</v>
      </c>
      <c r="AU322" s="24">
        <v>0</v>
      </c>
      <c r="AV322" s="24">
        <f t="shared" si="182"/>
        <v>1.4</v>
      </c>
      <c r="AW322" s="41"/>
      <c r="AX322" s="41"/>
      <c r="AY322" s="41"/>
      <c r="AZ322" s="1"/>
      <c r="BA322" s="1"/>
      <c r="BB322" s="1"/>
      <c r="BC322" s="1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9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  <c r="CW322" s="8"/>
      <c r="CX322" s="8"/>
      <c r="CY322" s="8"/>
      <c r="CZ322" s="8"/>
      <c r="DA322" s="8"/>
      <c r="DB322" s="8"/>
      <c r="DC322" s="9"/>
      <c r="DD322" s="8"/>
      <c r="DE322" s="8"/>
      <c r="DF322" s="8"/>
      <c r="DG322" s="8"/>
      <c r="DH322" s="8"/>
      <c r="DI322" s="8"/>
      <c r="DJ322" s="8"/>
      <c r="DK322" s="8"/>
      <c r="DL322" s="8"/>
      <c r="DM322" s="8"/>
      <c r="DN322" s="8"/>
      <c r="DO322" s="8"/>
      <c r="DP322" s="8"/>
      <c r="DQ322" s="8"/>
      <c r="DR322" s="8"/>
      <c r="DS322" s="8"/>
      <c r="DT322" s="8"/>
      <c r="DU322" s="8"/>
      <c r="DV322" s="8"/>
      <c r="DW322" s="8"/>
      <c r="DX322" s="8"/>
      <c r="DY322" s="8"/>
      <c r="DZ322" s="8"/>
      <c r="EA322" s="8"/>
      <c r="EB322" s="8"/>
      <c r="EC322" s="8"/>
      <c r="ED322" s="8"/>
      <c r="EE322" s="9"/>
      <c r="EF322" s="8"/>
      <c r="EG322" s="8"/>
      <c r="EH322" s="8"/>
      <c r="EI322" s="8"/>
      <c r="EJ322" s="8"/>
      <c r="EK322" s="8"/>
      <c r="EL322" s="8"/>
      <c r="EM322" s="8"/>
      <c r="EN322" s="8"/>
      <c r="EO322" s="8"/>
      <c r="EP322" s="8"/>
      <c r="EQ322" s="8"/>
      <c r="ER322" s="8"/>
      <c r="ES322" s="8"/>
      <c r="ET322" s="8"/>
      <c r="EU322" s="8"/>
      <c r="EV322" s="8"/>
      <c r="EW322" s="8"/>
      <c r="EX322" s="8"/>
      <c r="EY322" s="8"/>
      <c r="EZ322" s="8"/>
      <c r="FA322" s="8"/>
      <c r="FB322" s="8"/>
      <c r="FC322" s="8"/>
      <c r="FD322" s="8"/>
      <c r="FE322" s="8"/>
      <c r="FF322" s="8"/>
      <c r="FG322" s="9"/>
      <c r="FH322" s="8"/>
      <c r="FI322" s="8"/>
      <c r="FJ322" s="8"/>
      <c r="FK322" s="8"/>
      <c r="FL322" s="8"/>
      <c r="FM322" s="8"/>
      <c r="FN322" s="8"/>
      <c r="FO322" s="8"/>
      <c r="FP322" s="8"/>
      <c r="FQ322" s="8"/>
      <c r="FR322" s="8"/>
      <c r="FS322" s="8"/>
      <c r="FT322" s="8"/>
      <c r="FU322" s="8"/>
      <c r="FV322" s="8"/>
      <c r="FW322" s="8"/>
      <c r="FX322" s="8"/>
      <c r="FY322" s="8"/>
      <c r="FZ322" s="8"/>
      <c r="GA322" s="8"/>
      <c r="GB322" s="8"/>
      <c r="GC322" s="8"/>
      <c r="GD322" s="8"/>
      <c r="GE322" s="8"/>
      <c r="GF322" s="8"/>
      <c r="GG322" s="8"/>
      <c r="GH322" s="8"/>
      <c r="GI322" s="9"/>
      <c r="GJ322" s="8"/>
      <c r="GK322" s="8"/>
    </row>
    <row r="323" spans="1:193" s="2" customFormat="1" ht="17.100000000000001" customHeight="1">
      <c r="A323" s="33" t="s">
        <v>302</v>
      </c>
      <c r="B323" s="24">
        <v>2308.4</v>
      </c>
      <c r="C323" s="24">
        <v>1507.6546100000003</v>
      </c>
      <c r="D323" s="4">
        <f t="shared" si="174"/>
        <v>0.65311670854271364</v>
      </c>
      <c r="E323" s="10">
        <v>15</v>
      </c>
      <c r="F323" s="5">
        <f t="shared" si="183"/>
        <v>1</v>
      </c>
      <c r="G323" s="5">
        <v>10</v>
      </c>
      <c r="H323" s="5"/>
      <c r="I323" s="5"/>
      <c r="J323" s="4">
        <f t="shared" si="184"/>
        <v>0.99280716784464906</v>
      </c>
      <c r="K323" s="5">
        <v>10</v>
      </c>
      <c r="L323" s="5"/>
      <c r="M323" s="5"/>
      <c r="N323" s="4">
        <f t="shared" si="185"/>
        <v>1.2292381367000436</v>
      </c>
      <c r="O323" s="5">
        <v>15</v>
      </c>
      <c r="P323" s="5"/>
      <c r="Q323" s="5"/>
      <c r="R323" s="4">
        <f t="shared" si="186"/>
        <v>0.9640887640449437</v>
      </c>
      <c r="S323" s="5">
        <v>10</v>
      </c>
      <c r="T323" s="5"/>
      <c r="U323" s="5"/>
      <c r="V323" s="4">
        <f t="shared" si="187"/>
        <v>1.2134377777777776</v>
      </c>
      <c r="W323" s="5">
        <v>10</v>
      </c>
      <c r="X323" s="5" t="s">
        <v>400</v>
      </c>
      <c r="Y323" s="5" t="s">
        <v>400</v>
      </c>
      <c r="Z323" s="5" t="s">
        <v>400</v>
      </c>
      <c r="AA323" s="5"/>
      <c r="AB323" s="31">
        <f t="shared" si="181"/>
        <v>0.99912371107592945</v>
      </c>
      <c r="AC323" s="32">
        <v>576</v>
      </c>
      <c r="AD323" s="24">
        <f t="shared" si="175"/>
        <v>471.27272727272731</v>
      </c>
      <c r="AE323" s="24">
        <f t="shared" si="176"/>
        <v>470.9</v>
      </c>
      <c r="AF323" s="24">
        <f t="shared" si="177"/>
        <v>-0.37272727272733164</v>
      </c>
      <c r="AG323" s="24">
        <v>22.1</v>
      </c>
      <c r="AH323" s="24">
        <v>65.400000000000006</v>
      </c>
      <c r="AI323" s="24">
        <v>30.5</v>
      </c>
      <c r="AJ323" s="24">
        <v>23.7</v>
      </c>
      <c r="AK323" s="24">
        <v>41.9</v>
      </c>
      <c r="AL323" s="24">
        <v>61.9</v>
      </c>
      <c r="AM323" s="24">
        <v>115.1</v>
      </c>
      <c r="AN323" s="24">
        <v>28.4</v>
      </c>
      <c r="AO323" s="24"/>
      <c r="AP323" s="24">
        <f t="shared" si="178"/>
        <v>81.900000000000006</v>
      </c>
      <c r="AQ323" s="46"/>
      <c r="AR323" s="24">
        <f t="shared" si="179"/>
        <v>81.900000000000006</v>
      </c>
      <c r="AS323" s="24"/>
      <c r="AT323" s="24">
        <f t="shared" si="180"/>
        <v>81.900000000000006</v>
      </c>
      <c r="AU323" s="24">
        <v>11.2</v>
      </c>
      <c r="AV323" s="24">
        <f t="shared" si="182"/>
        <v>70.7</v>
      </c>
      <c r="AW323" s="41"/>
      <c r="AX323" s="41"/>
      <c r="AY323" s="41"/>
      <c r="AZ323" s="1"/>
      <c r="BA323" s="1"/>
      <c r="BB323" s="1"/>
      <c r="BC323" s="1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9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  <c r="CW323" s="8"/>
      <c r="CX323" s="8"/>
      <c r="CY323" s="8"/>
      <c r="CZ323" s="8"/>
      <c r="DA323" s="8"/>
      <c r="DB323" s="8"/>
      <c r="DC323" s="9"/>
      <c r="DD323" s="8"/>
      <c r="DE323" s="8"/>
      <c r="DF323" s="8"/>
      <c r="DG323" s="8"/>
      <c r="DH323" s="8"/>
      <c r="DI323" s="8"/>
      <c r="DJ323" s="8"/>
      <c r="DK323" s="8"/>
      <c r="DL323" s="8"/>
      <c r="DM323" s="8"/>
      <c r="DN323" s="8"/>
      <c r="DO323" s="8"/>
      <c r="DP323" s="8"/>
      <c r="DQ323" s="8"/>
      <c r="DR323" s="8"/>
      <c r="DS323" s="8"/>
      <c r="DT323" s="8"/>
      <c r="DU323" s="8"/>
      <c r="DV323" s="8"/>
      <c r="DW323" s="8"/>
      <c r="DX323" s="8"/>
      <c r="DY323" s="8"/>
      <c r="DZ323" s="8"/>
      <c r="EA323" s="8"/>
      <c r="EB323" s="8"/>
      <c r="EC323" s="8"/>
      <c r="ED323" s="8"/>
      <c r="EE323" s="9"/>
      <c r="EF323" s="8"/>
      <c r="EG323" s="8"/>
      <c r="EH323" s="8"/>
      <c r="EI323" s="8"/>
      <c r="EJ323" s="8"/>
      <c r="EK323" s="8"/>
      <c r="EL323" s="8"/>
      <c r="EM323" s="8"/>
      <c r="EN323" s="8"/>
      <c r="EO323" s="8"/>
      <c r="EP323" s="8"/>
      <c r="EQ323" s="8"/>
      <c r="ER323" s="8"/>
      <c r="ES323" s="8"/>
      <c r="ET323" s="8"/>
      <c r="EU323" s="8"/>
      <c r="EV323" s="8"/>
      <c r="EW323" s="8"/>
      <c r="EX323" s="8"/>
      <c r="EY323" s="8"/>
      <c r="EZ323" s="8"/>
      <c r="FA323" s="8"/>
      <c r="FB323" s="8"/>
      <c r="FC323" s="8"/>
      <c r="FD323" s="8"/>
      <c r="FE323" s="8"/>
      <c r="FF323" s="8"/>
      <c r="FG323" s="9"/>
      <c r="FH323" s="8"/>
      <c r="FI323" s="8"/>
      <c r="FJ323" s="8"/>
      <c r="FK323" s="8"/>
      <c r="FL323" s="8"/>
      <c r="FM323" s="8"/>
      <c r="FN323" s="8"/>
      <c r="FO323" s="8"/>
      <c r="FP323" s="8"/>
      <c r="FQ323" s="8"/>
      <c r="FR323" s="8"/>
      <c r="FS323" s="8"/>
      <c r="FT323" s="8"/>
      <c r="FU323" s="8"/>
      <c r="FV323" s="8"/>
      <c r="FW323" s="8"/>
      <c r="FX323" s="8"/>
      <c r="FY323" s="8"/>
      <c r="FZ323" s="8"/>
      <c r="GA323" s="8"/>
      <c r="GB323" s="8"/>
      <c r="GC323" s="8"/>
      <c r="GD323" s="8"/>
      <c r="GE323" s="8"/>
      <c r="GF323" s="8"/>
      <c r="GG323" s="8"/>
      <c r="GH323" s="8"/>
      <c r="GI323" s="9"/>
      <c r="GJ323" s="8"/>
      <c r="GK323" s="8"/>
    </row>
    <row r="324" spans="1:193" s="2" customFormat="1" ht="17.100000000000001" customHeight="1">
      <c r="A324" s="33" t="s">
        <v>303</v>
      </c>
      <c r="B324" s="24">
        <v>1333.3</v>
      </c>
      <c r="C324" s="24">
        <v>1299.1020000000003</v>
      </c>
      <c r="D324" s="4">
        <f t="shared" si="174"/>
        <v>0.97435085877146954</v>
      </c>
      <c r="E324" s="10">
        <v>15</v>
      </c>
      <c r="F324" s="5">
        <f t="shared" si="183"/>
        <v>1</v>
      </c>
      <c r="G324" s="5">
        <v>10</v>
      </c>
      <c r="H324" s="5"/>
      <c r="I324" s="5"/>
      <c r="J324" s="4">
        <f t="shared" si="184"/>
        <v>0.99280716784464906</v>
      </c>
      <c r="K324" s="5">
        <v>10</v>
      </c>
      <c r="L324" s="5"/>
      <c r="M324" s="5"/>
      <c r="N324" s="4">
        <f t="shared" si="185"/>
        <v>1.2292381367000436</v>
      </c>
      <c r="O324" s="5">
        <v>15</v>
      </c>
      <c r="P324" s="5"/>
      <c r="Q324" s="5"/>
      <c r="R324" s="4">
        <f t="shared" si="186"/>
        <v>0.9640887640449437</v>
      </c>
      <c r="S324" s="5">
        <v>10</v>
      </c>
      <c r="T324" s="5"/>
      <c r="U324" s="5"/>
      <c r="V324" s="4">
        <f t="shared" si="187"/>
        <v>1.2134377777777776</v>
      </c>
      <c r="W324" s="5">
        <v>10</v>
      </c>
      <c r="X324" s="5" t="s">
        <v>400</v>
      </c>
      <c r="Y324" s="5" t="s">
        <v>400</v>
      </c>
      <c r="Z324" s="5" t="s">
        <v>400</v>
      </c>
      <c r="AA324" s="5"/>
      <c r="AB324" s="31">
        <f t="shared" si="181"/>
        <v>1.0679596004106628</v>
      </c>
      <c r="AC324" s="32">
        <v>1076</v>
      </c>
      <c r="AD324" s="24">
        <f t="shared" si="175"/>
        <v>880.36363636363626</v>
      </c>
      <c r="AE324" s="24">
        <f t="shared" si="176"/>
        <v>940.2</v>
      </c>
      <c r="AF324" s="24">
        <f t="shared" si="177"/>
        <v>59.836363636363785</v>
      </c>
      <c r="AG324" s="24">
        <v>93.1</v>
      </c>
      <c r="AH324" s="24">
        <v>121.6</v>
      </c>
      <c r="AI324" s="24">
        <v>0</v>
      </c>
      <c r="AJ324" s="24">
        <v>201.4</v>
      </c>
      <c r="AK324" s="24">
        <v>96.5</v>
      </c>
      <c r="AL324" s="24">
        <v>82.6</v>
      </c>
      <c r="AM324" s="24">
        <v>150.1</v>
      </c>
      <c r="AN324" s="24">
        <v>89.8</v>
      </c>
      <c r="AO324" s="24"/>
      <c r="AP324" s="24">
        <f t="shared" si="178"/>
        <v>105.1</v>
      </c>
      <c r="AQ324" s="46"/>
      <c r="AR324" s="24">
        <f t="shared" si="179"/>
        <v>105.1</v>
      </c>
      <c r="AS324" s="24"/>
      <c r="AT324" s="24">
        <f t="shared" si="180"/>
        <v>105.1</v>
      </c>
      <c r="AU324" s="24">
        <v>33.799999999999997</v>
      </c>
      <c r="AV324" s="24">
        <f t="shared" si="182"/>
        <v>71.3</v>
      </c>
      <c r="AW324" s="41"/>
      <c r="AX324" s="41"/>
      <c r="AY324" s="41"/>
      <c r="AZ324" s="1"/>
      <c r="BA324" s="1"/>
      <c r="BB324" s="1"/>
      <c r="BC324" s="1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9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  <c r="CW324" s="8"/>
      <c r="CX324" s="8"/>
      <c r="CY324" s="8"/>
      <c r="CZ324" s="8"/>
      <c r="DA324" s="8"/>
      <c r="DB324" s="8"/>
      <c r="DC324" s="9"/>
      <c r="DD324" s="8"/>
      <c r="DE324" s="8"/>
      <c r="DF324" s="8"/>
      <c r="DG324" s="8"/>
      <c r="DH324" s="8"/>
      <c r="DI324" s="8"/>
      <c r="DJ324" s="8"/>
      <c r="DK324" s="8"/>
      <c r="DL324" s="8"/>
      <c r="DM324" s="8"/>
      <c r="DN324" s="8"/>
      <c r="DO324" s="8"/>
      <c r="DP324" s="8"/>
      <c r="DQ324" s="8"/>
      <c r="DR324" s="8"/>
      <c r="DS324" s="8"/>
      <c r="DT324" s="8"/>
      <c r="DU324" s="8"/>
      <c r="DV324" s="8"/>
      <c r="DW324" s="8"/>
      <c r="DX324" s="8"/>
      <c r="DY324" s="8"/>
      <c r="DZ324" s="8"/>
      <c r="EA324" s="8"/>
      <c r="EB324" s="8"/>
      <c r="EC324" s="8"/>
      <c r="ED324" s="8"/>
      <c r="EE324" s="9"/>
      <c r="EF324" s="8"/>
      <c r="EG324" s="8"/>
      <c r="EH324" s="8"/>
      <c r="EI324" s="8"/>
      <c r="EJ324" s="8"/>
      <c r="EK324" s="8"/>
      <c r="EL324" s="8"/>
      <c r="EM324" s="8"/>
      <c r="EN324" s="8"/>
      <c r="EO324" s="8"/>
      <c r="EP324" s="8"/>
      <c r="EQ324" s="8"/>
      <c r="ER324" s="8"/>
      <c r="ES324" s="8"/>
      <c r="ET324" s="8"/>
      <c r="EU324" s="8"/>
      <c r="EV324" s="8"/>
      <c r="EW324" s="8"/>
      <c r="EX324" s="8"/>
      <c r="EY324" s="8"/>
      <c r="EZ324" s="8"/>
      <c r="FA324" s="8"/>
      <c r="FB324" s="8"/>
      <c r="FC324" s="8"/>
      <c r="FD324" s="8"/>
      <c r="FE324" s="8"/>
      <c r="FF324" s="8"/>
      <c r="FG324" s="9"/>
      <c r="FH324" s="8"/>
      <c r="FI324" s="8"/>
      <c r="FJ324" s="8"/>
      <c r="FK324" s="8"/>
      <c r="FL324" s="8"/>
      <c r="FM324" s="8"/>
      <c r="FN324" s="8"/>
      <c r="FO324" s="8"/>
      <c r="FP324" s="8"/>
      <c r="FQ324" s="8"/>
      <c r="FR324" s="8"/>
      <c r="FS324" s="8"/>
      <c r="FT324" s="8"/>
      <c r="FU324" s="8"/>
      <c r="FV324" s="8"/>
      <c r="FW324" s="8"/>
      <c r="FX324" s="8"/>
      <c r="FY324" s="8"/>
      <c r="FZ324" s="8"/>
      <c r="GA324" s="8"/>
      <c r="GB324" s="8"/>
      <c r="GC324" s="8"/>
      <c r="GD324" s="8"/>
      <c r="GE324" s="8"/>
      <c r="GF324" s="8"/>
      <c r="GG324" s="8"/>
      <c r="GH324" s="8"/>
      <c r="GI324" s="9"/>
      <c r="GJ324" s="8"/>
      <c r="GK324" s="8"/>
    </row>
    <row r="325" spans="1:193" s="2" customFormat="1" ht="17.100000000000001" customHeight="1">
      <c r="A325" s="33" t="s">
        <v>304</v>
      </c>
      <c r="B325" s="24">
        <v>2895.8</v>
      </c>
      <c r="C325" s="24">
        <v>1823.0595800000001</v>
      </c>
      <c r="D325" s="4">
        <f t="shared" si="174"/>
        <v>0.62955300089785204</v>
      </c>
      <c r="E325" s="10">
        <v>15</v>
      </c>
      <c r="F325" s="5">
        <f t="shared" si="183"/>
        <v>1</v>
      </c>
      <c r="G325" s="5">
        <v>10</v>
      </c>
      <c r="H325" s="5"/>
      <c r="I325" s="5"/>
      <c r="J325" s="4">
        <f t="shared" si="184"/>
        <v>0.99280716784464906</v>
      </c>
      <c r="K325" s="5">
        <v>10</v>
      </c>
      <c r="L325" s="5"/>
      <c r="M325" s="5"/>
      <c r="N325" s="4">
        <f t="shared" si="185"/>
        <v>1.2292381367000436</v>
      </c>
      <c r="O325" s="5">
        <v>15</v>
      </c>
      <c r="P325" s="5"/>
      <c r="Q325" s="5"/>
      <c r="R325" s="4">
        <f t="shared" si="186"/>
        <v>0.9640887640449437</v>
      </c>
      <c r="S325" s="5">
        <v>10</v>
      </c>
      <c r="T325" s="5"/>
      <c r="U325" s="5"/>
      <c r="V325" s="4">
        <f t="shared" si="187"/>
        <v>1.2134377777777776</v>
      </c>
      <c r="W325" s="5">
        <v>10</v>
      </c>
      <c r="X325" s="5" t="s">
        <v>400</v>
      </c>
      <c r="Y325" s="5" t="s">
        <v>400</v>
      </c>
      <c r="Z325" s="5" t="s">
        <v>400</v>
      </c>
      <c r="AA325" s="5"/>
      <c r="AB325" s="31">
        <f t="shared" si="181"/>
        <v>0.99407434515203053</v>
      </c>
      <c r="AC325" s="32">
        <v>261</v>
      </c>
      <c r="AD325" s="24">
        <f t="shared" si="175"/>
        <v>213.54545454545453</v>
      </c>
      <c r="AE325" s="24">
        <f t="shared" si="176"/>
        <v>212.3</v>
      </c>
      <c r="AF325" s="24">
        <f t="shared" si="177"/>
        <v>-1.2454545454545212</v>
      </c>
      <c r="AG325" s="24">
        <v>15.4</v>
      </c>
      <c r="AH325" s="24">
        <v>29</v>
      </c>
      <c r="AI325" s="24">
        <v>0</v>
      </c>
      <c r="AJ325" s="24">
        <v>15.9</v>
      </c>
      <c r="AK325" s="24">
        <v>8</v>
      </c>
      <c r="AL325" s="24">
        <v>19.3</v>
      </c>
      <c r="AM325" s="24">
        <v>51.5</v>
      </c>
      <c r="AN325" s="24">
        <v>15.2</v>
      </c>
      <c r="AO325" s="24">
        <v>29.3</v>
      </c>
      <c r="AP325" s="24">
        <f t="shared" si="178"/>
        <v>28.7</v>
      </c>
      <c r="AQ325" s="46"/>
      <c r="AR325" s="24">
        <f t="shared" si="179"/>
        <v>28.7</v>
      </c>
      <c r="AS325" s="24"/>
      <c r="AT325" s="24">
        <f t="shared" si="180"/>
        <v>28.7</v>
      </c>
      <c r="AU325" s="24">
        <v>0</v>
      </c>
      <c r="AV325" s="24">
        <f t="shared" si="182"/>
        <v>28.7</v>
      </c>
      <c r="AW325" s="41"/>
      <c r="AX325" s="41"/>
      <c r="AY325" s="41"/>
      <c r="AZ325" s="1"/>
      <c r="BA325" s="1"/>
      <c r="BB325" s="1"/>
      <c r="BC325" s="1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9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/>
      <c r="CS325" s="8"/>
      <c r="CT325" s="8"/>
      <c r="CU325" s="8"/>
      <c r="CV325" s="8"/>
      <c r="CW325" s="8"/>
      <c r="CX325" s="8"/>
      <c r="CY325" s="8"/>
      <c r="CZ325" s="8"/>
      <c r="DA325" s="8"/>
      <c r="DB325" s="8"/>
      <c r="DC325" s="9"/>
      <c r="DD325" s="8"/>
      <c r="DE325" s="8"/>
      <c r="DF325" s="8"/>
      <c r="DG325" s="8"/>
      <c r="DH325" s="8"/>
      <c r="DI325" s="8"/>
      <c r="DJ325" s="8"/>
      <c r="DK325" s="8"/>
      <c r="DL325" s="8"/>
      <c r="DM325" s="8"/>
      <c r="DN325" s="8"/>
      <c r="DO325" s="8"/>
      <c r="DP325" s="8"/>
      <c r="DQ325" s="8"/>
      <c r="DR325" s="8"/>
      <c r="DS325" s="8"/>
      <c r="DT325" s="8"/>
      <c r="DU325" s="8"/>
      <c r="DV325" s="8"/>
      <c r="DW325" s="8"/>
      <c r="DX325" s="8"/>
      <c r="DY325" s="8"/>
      <c r="DZ325" s="8"/>
      <c r="EA325" s="8"/>
      <c r="EB325" s="8"/>
      <c r="EC325" s="8"/>
      <c r="ED325" s="8"/>
      <c r="EE325" s="9"/>
      <c r="EF325" s="8"/>
      <c r="EG325" s="8"/>
      <c r="EH325" s="8"/>
      <c r="EI325" s="8"/>
      <c r="EJ325" s="8"/>
      <c r="EK325" s="8"/>
      <c r="EL325" s="8"/>
      <c r="EM325" s="8"/>
      <c r="EN325" s="8"/>
      <c r="EO325" s="8"/>
      <c r="EP325" s="8"/>
      <c r="EQ325" s="8"/>
      <c r="ER325" s="8"/>
      <c r="ES325" s="8"/>
      <c r="ET325" s="8"/>
      <c r="EU325" s="8"/>
      <c r="EV325" s="8"/>
      <c r="EW325" s="8"/>
      <c r="EX325" s="8"/>
      <c r="EY325" s="8"/>
      <c r="EZ325" s="8"/>
      <c r="FA325" s="8"/>
      <c r="FB325" s="8"/>
      <c r="FC325" s="8"/>
      <c r="FD325" s="8"/>
      <c r="FE325" s="8"/>
      <c r="FF325" s="8"/>
      <c r="FG325" s="9"/>
      <c r="FH325" s="8"/>
      <c r="FI325" s="8"/>
      <c r="FJ325" s="8"/>
      <c r="FK325" s="8"/>
      <c r="FL325" s="8"/>
      <c r="FM325" s="8"/>
      <c r="FN325" s="8"/>
      <c r="FO325" s="8"/>
      <c r="FP325" s="8"/>
      <c r="FQ325" s="8"/>
      <c r="FR325" s="8"/>
      <c r="FS325" s="8"/>
      <c r="FT325" s="8"/>
      <c r="FU325" s="8"/>
      <c r="FV325" s="8"/>
      <c r="FW325" s="8"/>
      <c r="FX325" s="8"/>
      <c r="FY325" s="8"/>
      <c r="FZ325" s="8"/>
      <c r="GA325" s="8"/>
      <c r="GB325" s="8"/>
      <c r="GC325" s="8"/>
      <c r="GD325" s="8"/>
      <c r="GE325" s="8"/>
      <c r="GF325" s="8"/>
      <c r="GG325" s="8"/>
      <c r="GH325" s="8"/>
      <c r="GI325" s="9"/>
      <c r="GJ325" s="8"/>
      <c r="GK325" s="8"/>
    </row>
    <row r="326" spans="1:193" s="2" customFormat="1" ht="17.100000000000001" customHeight="1">
      <c r="A326" s="33" t="s">
        <v>305</v>
      </c>
      <c r="B326" s="24">
        <v>635.6</v>
      </c>
      <c r="C326" s="24">
        <v>376.54294000000004</v>
      </c>
      <c r="D326" s="4">
        <f t="shared" si="174"/>
        <v>0.59242123977344241</v>
      </c>
      <c r="E326" s="10">
        <v>15</v>
      </c>
      <c r="F326" s="5">
        <f t="shared" si="183"/>
        <v>1</v>
      </c>
      <c r="G326" s="5">
        <v>10</v>
      </c>
      <c r="H326" s="5"/>
      <c r="I326" s="5"/>
      <c r="J326" s="4">
        <f t="shared" si="184"/>
        <v>0.99280716784464906</v>
      </c>
      <c r="K326" s="5">
        <v>10</v>
      </c>
      <c r="L326" s="5"/>
      <c r="M326" s="5"/>
      <c r="N326" s="4">
        <f t="shared" si="185"/>
        <v>1.2292381367000436</v>
      </c>
      <c r="O326" s="5">
        <v>15</v>
      </c>
      <c r="P326" s="5"/>
      <c r="Q326" s="5"/>
      <c r="R326" s="4">
        <f t="shared" si="186"/>
        <v>0.9640887640449437</v>
      </c>
      <c r="S326" s="5">
        <v>10</v>
      </c>
      <c r="T326" s="5"/>
      <c r="U326" s="5"/>
      <c r="V326" s="4">
        <f t="shared" si="187"/>
        <v>1.2134377777777776</v>
      </c>
      <c r="W326" s="5">
        <v>10</v>
      </c>
      <c r="X326" s="5" t="s">
        <v>400</v>
      </c>
      <c r="Y326" s="5" t="s">
        <v>400</v>
      </c>
      <c r="Z326" s="5" t="s">
        <v>400</v>
      </c>
      <c r="AA326" s="5"/>
      <c r="AB326" s="31">
        <f t="shared" si="181"/>
        <v>0.98611753919679979</v>
      </c>
      <c r="AC326" s="32">
        <v>1061</v>
      </c>
      <c r="AD326" s="24">
        <f t="shared" si="175"/>
        <v>868.09090909090912</v>
      </c>
      <c r="AE326" s="24">
        <f t="shared" si="176"/>
        <v>856</v>
      </c>
      <c r="AF326" s="24">
        <f t="shared" si="177"/>
        <v>-12.090909090909122</v>
      </c>
      <c r="AG326" s="24">
        <v>54.1</v>
      </c>
      <c r="AH326" s="24">
        <v>74.5</v>
      </c>
      <c r="AI326" s="24">
        <v>107.1</v>
      </c>
      <c r="AJ326" s="24">
        <v>73.5</v>
      </c>
      <c r="AK326" s="24">
        <v>93</v>
      </c>
      <c r="AL326" s="24">
        <v>95.8</v>
      </c>
      <c r="AM326" s="24">
        <v>153.4</v>
      </c>
      <c r="AN326" s="24">
        <v>108.2</v>
      </c>
      <c r="AO326" s="24"/>
      <c r="AP326" s="24">
        <f t="shared" si="178"/>
        <v>96.4</v>
      </c>
      <c r="AQ326" s="46"/>
      <c r="AR326" s="24">
        <f t="shared" si="179"/>
        <v>96.4</v>
      </c>
      <c r="AS326" s="24"/>
      <c r="AT326" s="24">
        <f t="shared" si="180"/>
        <v>96.4</v>
      </c>
      <c r="AU326" s="24">
        <v>0</v>
      </c>
      <c r="AV326" s="24">
        <f t="shared" si="182"/>
        <v>96.4</v>
      </c>
      <c r="AW326" s="41"/>
      <c r="AX326" s="41"/>
      <c r="AY326" s="41"/>
      <c r="AZ326" s="1"/>
      <c r="BA326" s="1"/>
      <c r="BB326" s="1"/>
      <c r="BC326" s="1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9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  <c r="CW326" s="8"/>
      <c r="CX326" s="8"/>
      <c r="CY326" s="8"/>
      <c r="CZ326" s="8"/>
      <c r="DA326" s="8"/>
      <c r="DB326" s="8"/>
      <c r="DC326" s="9"/>
      <c r="DD326" s="8"/>
      <c r="DE326" s="8"/>
      <c r="DF326" s="8"/>
      <c r="DG326" s="8"/>
      <c r="DH326" s="8"/>
      <c r="DI326" s="8"/>
      <c r="DJ326" s="8"/>
      <c r="DK326" s="8"/>
      <c r="DL326" s="8"/>
      <c r="DM326" s="8"/>
      <c r="DN326" s="8"/>
      <c r="DO326" s="8"/>
      <c r="DP326" s="8"/>
      <c r="DQ326" s="8"/>
      <c r="DR326" s="8"/>
      <c r="DS326" s="8"/>
      <c r="DT326" s="8"/>
      <c r="DU326" s="8"/>
      <c r="DV326" s="8"/>
      <c r="DW326" s="8"/>
      <c r="DX326" s="8"/>
      <c r="DY326" s="8"/>
      <c r="DZ326" s="8"/>
      <c r="EA326" s="8"/>
      <c r="EB326" s="8"/>
      <c r="EC326" s="8"/>
      <c r="ED326" s="8"/>
      <c r="EE326" s="9"/>
      <c r="EF326" s="8"/>
      <c r="EG326" s="8"/>
      <c r="EH326" s="8"/>
      <c r="EI326" s="8"/>
      <c r="EJ326" s="8"/>
      <c r="EK326" s="8"/>
      <c r="EL326" s="8"/>
      <c r="EM326" s="8"/>
      <c r="EN326" s="8"/>
      <c r="EO326" s="8"/>
      <c r="EP326" s="8"/>
      <c r="EQ326" s="8"/>
      <c r="ER326" s="8"/>
      <c r="ES326" s="8"/>
      <c r="ET326" s="8"/>
      <c r="EU326" s="8"/>
      <c r="EV326" s="8"/>
      <c r="EW326" s="8"/>
      <c r="EX326" s="8"/>
      <c r="EY326" s="8"/>
      <c r="EZ326" s="8"/>
      <c r="FA326" s="8"/>
      <c r="FB326" s="8"/>
      <c r="FC326" s="8"/>
      <c r="FD326" s="8"/>
      <c r="FE326" s="8"/>
      <c r="FF326" s="8"/>
      <c r="FG326" s="9"/>
      <c r="FH326" s="8"/>
      <c r="FI326" s="8"/>
      <c r="FJ326" s="8"/>
      <c r="FK326" s="8"/>
      <c r="FL326" s="8"/>
      <c r="FM326" s="8"/>
      <c r="FN326" s="8"/>
      <c r="FO326" s="8"/>
      <c r="FP326" s="8"/>
      <c r="FQ326" s="8"/>
      <c r="FR326" s="8"/>
      <c r="FS326" s="8"/>
      <c r="FT326" s="8"/>
      <c r="FU326" s="8"/>
      <c r="FV326" s="8"/>
      <c r="FW326" s="8"/>
      <c r="FX326" s="8"/>
      <c r="FY326" s="8"/>
      <c r="FZ326" s="8"/>
      <c r="GA326" s="8"/>
      <c r="GB326" s="8"/>
      <c r="GC326" s="8"/>
      <c r="GD326" s="8"/>
      <c r="GE326" s="8"/>
      <c r="GF326" s="8"/>
      <c r="GG326" s="8"/>
      <c r="GH326" s="8"/>
      <c r="GI326" s="9"/>
      <c r="GJ326" s="8"/>
      <c r="GK326" s="8"/>
    </row>
    <row r="327" spans="1:193" s="2" customFormat="1" ht="17.100000000000001" customHeight="1">
      <c r="A327" s="33" t="s">
        <v>306</v>
      </c>
      <c r="B327" s="24">
        <v>1753.2</v>
      </c>
      <c r="C327" s="24">
        <v>1594.1331999999998</v>
      </c>
      <c r="D327" s="4">
        <f t="shared" si="174"/>
        <v>0.90927059091946139</v>
      </c>
      <c r="E327" s="10">
        <v>15</v>
      </c>
      <c r="F327" s="5">
        <f t="shared" si="183"/>
        <v>1</v>
      </c>
      <c r="G327" s="5">
        <v>10</v>
      </c>
      <c r="H327" s="5"/>
      <c r="I327" s="5"/>
      <c r="J327" s="4">
        <f t="shared" si="184"/>
        <v>0.99280716784464906</v>
      </c>
      <c r="K327" s="5">
        <v>10</v>
      </c>
      <c r="L327" s="5"/>
      <c r="M327" s="5"/>
      <c r="N327" s="4">
        <f t="shared" si="185"/>
        <v>1.2292381367000436</v>
      </c>
      <c r="O327" s="5">
        <v>15</v>
      </c>
      <c r="P327" s="5"/>
      <c r="Q327" s="5"/>
      <c r="R327" s="4">
        <f t="shared" si="186"/>
        <v>0.9640887640449437</v>
      </c>
      <c r="S327" s="5">
        <v>10</v>
      </c>
      <c r="T327" s="5"/>
      <c r="U327" s="5"/>
      <c r="V327" s="4">
        <f t="shared" si="187"/>
        <v>1.2134377777777776</v>
      </c>
      <c r="W327" s="5">
        <v>10</v>
      </c>
      <c r="X327" s="5" t="s">
        <v>400</v>
      </c>
      <c r="Y327" s="5" t="s">
        <v>400</v>
      </c>
      <c r="Z327" s="5" t="s">
        <v>400</v>
      </c>
      <c r="AA327" s="5"/>
      <c r="AB327" s="31">
        <f t="shared" si="181"/>
        <v>1.0540138287280896</v>
      </c>
      <c r="AC327" s="32">
        <v>978</v>
      </c>
      <c r="AD327" s="24">
        <f t="shared" si="175"/>
        <v>800.18181818181813</v>
      </c>
      <c r="AE327" s="24">
        <f t="shared" si="176"/>
        <v>843.4</v>
      </c>
      <c r="AF327" s="24">
        <f t="shared" si="177"/>
        <v>43.218181818181847</v>
      </c>
      <c r="AG327" s="24">
        <v>98.9</v>
      </c>
      <c r="AH327" s="24">
        <v>63.1</v>
      </c>
      <c r="AI327" s="24">
        <v>43.8</v>
      </c>
      <c r="AJ327" s="24">
        <v>74.099999999999994</v>
      </c>
      <c r="AK327" s="24">
        <v>69.900000000000006</v>
      </c>
      <c r="AL327" s="24">
        <v>98</v>
      </c>
      <c r="AM327" s="24">
        <v>160.4</v>
      </c>
      <c r="AN327" s="24">
        <v>74.3</v>
      </c>
      <c r="AO327" s="24">
        <v>24.7</v>
      </c>
      <c r="AP327" s="24">
        <f t="shared" si="178"/>
        <v>136.19999999999999</v>
      </c>
      <c r="AQ327" s="46"/>
      <c r="AR327" s="24">
        <f t="shared" si="179"/>
        <v>136.19999999999999</v>
      </c>
      <c r="AS327" s="24"/>
      <c r="AT327" s="24">
        <f t="shared" si="180"/>
        <v>136.19999999999999</v>
      </c>
      <c r="AU327" s="24">
        <v>60.2</v>
      </c>
      <c r="AV327" s="24">
        <f t="shared" si="182"/>
        <v>76</v>
      </c>
      <c r="AW327" s="41"/>
      <c r="AX327" s="41"/>
      <c r="AY327" s="41"/>
      <c r="AZ327" s="1"/>
      <c r="BA327" s="1"/>
      <c r="BB327" s="1"/>
      <c r="BC327" s="1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9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8"/>
      <c r="CU327" s="8"/>
      <c r="CV327" s="8"/>
      <c r="CW327" s="8"/>
      <c r="CX327" s="8"/>
      <c r="CY327" s="8"/>
      <c r="CZ327" s="8"/>
      <c r="DA327" s="8"/>
      <c r="DB327" s="8"/>
      <c r="DC327" s="9"/>
      <c r="DD327" s="8"/>
      <c r="DE327" s="8"/>
      <c r="DF327" s="8"/>
      <c r="DG327" s="8"/>
      <c r="DH327" s="8"/>
      <c r="DI327" s="8"/>
      <c r="DJ327" s="8"/>
      <c r="DK327" s="8"/>
      <c r="DL327" s="8"/>
      <c r="DM327" s="8"/>
      <c r="DN327" s="8"/>
      <c r="DO327" s="8"/>
      <c r="DP327" s="8"/>
      <c r="DQ327" s="8"/>
      <c r="DR327" s="8"/>
      <c r="DS327" s="8"/>
      <c r="DT327" s="8"/>
      <c r="DU327" s="8"/>
      <c r="DV327" s="8"/>
      <c r="DW327" s="8"/>
      <c r="DX327" s="8"/>
      <c r="DY327" s="8"/>
      <c r="DZ327" s="8"/>
      <c r="EA327" s="8"/>
      <c r="EB327" s="8"/>
      <c r="EC327" s="8"/>
      <c r="ED327" s="8"/>
      <c r="EE327" s="9"/>
      <c r="EF327" s="8"/>
      <c r="EG327" s="8"/>
      <c r="EH327" s="8"/>
      <c r="EI327" s="8"/>
      <c r="EJ327" s="8"/>
      <c r="EK327" s="8"/>
      <c r="EL327" s="8"/>
      <c r="EM327" s="8"/>
      <c r="EN327" s="8"/>
      <c r="EO327" s="8"/>
      <c r="EP327" s="8"/>
      <c r="EQ327" s="8"/>
      <c r="ER327" s="8"/>
      <c r="ES327" s="8"/>
      <c r="ET327" s="8"/>
      <c r="EU327" s="8"/>
      <c r="EV327" s="8"/>
      <c r="EW327" s="8"/>
      <c r="EX327" s="8"/>
      <c r="EY327" s="8"/>
      <c r="EZ327" s="8"/>
      <c r="FA327" s="8"/>
      <c r="FB327" s="8"/>
      <c r="FC327" s="8"/>
      <c r="FD327" s="8"/>
      <c r="FE327" s="8"/>
      <c r="FF327" s="8"/>
      <c r="FG327" s="9"/>
      <c r="FH327" s="8"/>
      <c r="FI327" s="8"/>
      <c r="FJ327" s="8"/>
      <c r="FK327" s="8"/>
      <c r="FL327" s="8"/>
      <c r="FM327" s="8"/>
      <c r="FN327" s="8"/>
      <c r="FO327" s="8"/>
      <c r="FP327" s="8"/>
      <c r="FQ327" s="8"/>
      <c r="FR327" s="8"/>
      <c r="FS327" s="8"/>
      <c r="FT327" s="8"/>
      <c r="FU327" s="8"/>
      <c r="FV327" s="8"/>
      <c r="FW327" s="8"/>
      <c r="FX327" s="8"/>
      <c r="FY327" s="8"/>
      <c r="FZ327" s="8"/>
      <c r="GA327" s="8"/>
      <c r="GB327" s="8"/>
      <c r="GC327" s="8"/>
      <c r="GD327" s="8"/>
      <c r="GE327" s="8"/>
      <c r="GF327" s="8"/>
      <c r="GG327" s="8"/>
      <c r="GH327" s="8"/>
      <c r="GI327" s="9"/>
      <c r="GJ327" s="8"/>
      <c r="GK327" s="8"/>
    </row>
    <row r="328" spans="1:193" s="2" customFormat="1" ht="17.100000000000001" customHeight="1">
      <c r="A328" s="33" t="s">
        <v>307</v>
      </c>
      <c r="B328" s="24">
        <v>782.9</v>
      </c>
      <c r="C328" s="24">
        <v>322.35037999999992</v>
      </c>
      <c r="D328" s="4">
        <f t="shared" si="174"/>
        <v>0.41173889385617568</v>
      </c>
      <c r="E328" s="10">
        <v>15</v>
      </c>
      <c r="F328" s="5">
        <f t="shared" si="183"/>
        <v>1</v>
      </c>
      <c r="G328" s="5">
        <v>10</v>
      </c>
      <c r="H328" s="5"/>
      <c r="I328" s="5"/>
      <c r="J328" s="4">
        <f t="shared" si="184"/>
        <v>0.99280716784464906</v>
      </c>
      <c r="K328" s="5">
        <v>10</v>
      </c>
      <c r="L328" s="5"/>
      <c r="M328" s="5"/>
      <c r="N328" s="4">
        <f t="shared" si="185"/>
        <v>1.2292381367000436</v>
      </c>
      <c r="O328" s="5">
        <v>15</v>
      </c>
      <c r="P328" s="5"/>
      <c r="Q328" s="5"/>
      <c r="R328" s="4">
        <f t="shared" si="186"/>
        <v>0.9640887640449437</v>
      </c>
      <c r="S328" s="5">
        <v>10</v>
      </c>
      <c r="T328" s="5"/>
      <c r="U328" s="5"/>
      <c r="V328" s="4">
        <f t="shared" si="187"/>
        <v>1.2134377777777776</v>
      </c>
      <c r="W328" s="5">
        <v>10</v>
      </c>
      <c r="X328" s="5" t="s">
        <v>400</v>
      </c>
      <c r="Y328" s="5" t="s">
        <v>400</v>
      </c>
      <c r="Z328" s="5" t="s">
        <v>400</v>
      </c>
      <c r="AA328" s="5"/>
      <c r="AB328" s="31">
        <f t="shared" si="181"/>
        <v>0.94739989364309984</v>
      </c>
      <c r="AC328" s="32">
        <v>1157</v>
      </c>
      <c r="AD328" s="24">
        <f t="shared" si="175"/>
        <v>946.63636363636374</v>
      </c>
      <c r="AE328" s="24">
        <f t="shared" si="176"/>
        <v>896.8</v>
      </c>
      <c r="AF328" s="24">
        <f t="shared" si="177"/>
        <v>-49.836363636363785</v>
      </c>
      <c r="AG328" s="24">
        <v>28.2</v>
      </c>
      <c r="AH328" s="24">
        <v>26.2</v>
      </c>
      <c r="AI328" s="24">
        <v>150.5</v>
      </c>
      <c r="AJ328" s="24">
        <v>64.5</v>
      </c>
      <c r="AK328" s="24">
        <v>54.1</v>
      </c>
      <c r="AL328" s="24">
        <v>130.6</v>
      </c>
      <c r="AM328" s="24">
        <v>230.3</v>
      </c>
      <c r="AN328" s="24">
        <v>50.2</v>
      </c>
      <c r="AO328" s="24"/>
      <c r="AP328" s="24">
        <f t="shared" si="178"/>
        <v>162.19999999999999</v>
      </c>
      <c r="AQ328" s="46"/>
      <c r="AR328" s="24">
        <f t="shared" si="179"/>
        <v>162.19999999999999</v>
      </c>
      <c r="AS328" s="24"/>
      <c r="AT328" s="24">
        <f t="shared" si="180"/>
        <v>162.19999999999999</v>
      </c>
      <c r="AU328" s="24">
        <v>0</v>
      </c>
      <c r="AV328" s="24">
        <f t="shared" si="182"/>
        <v>162.19999999999999</v>
      </c>
      <c r="AW328" s="41"/>
      <c r="AX328" s="41"/>
      <c r="AY328" s="41"/>
      <c r="AZ328" s="1"/>
      <c r="BA328" s="1"/>
      <c r="BB328" s="1"/>
      <c r="BC328" s="1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9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8"/>
      <c r="CW328" s="8"/>
      <c r="CX328" s="8"/>
      <c r="CY328" s="8"/>
      <c r="CZ328" s="8"/>
      <c r="DA328" s="8"/>
      <c r="DB328" s="8"/>
      <c r="DC328" s="9"/>
      <c r="DD328" s="8"/>
      <c r="DE328" s="8"/>
      <c r="DF328" s="8"/>
      <c r="DG328" s="8"/>
      <c r="DH328" s="8"/>
      <c r="DI328" s="8"/>
      <c r="DJ328" s="8"/>
      <c r="DK328" s="8"/>
      <c r="DL328" s="8"/>
      <c r="DM328" s="8"/>
      <c r="DN328" s="8"/>
      <c r="DO328" s="8"/>
      <c r="DP328" s="8"/>
      <c r="DQ328" s="8"/>
      <c r="DR328" s="8"/>
      <c r="DS328" s="8"/>
      <c r="DT328" s="8"/>
      <c r="DU328" s="8"/>
      <c r="DV328" s="8"/>
      <c r="DW328" s="8"/>
      <c r="DX328" s="8"/>
      <c r="DY328" s="8"/>
      <c r="DZ328" s="8"/>
      <c r="EA328" s="8"/>
      <c r="EB328" s="8"/>
      <c r="EC328" s="8"/>
      <c r="ED328" s="8"/>
      <c r="EE328" s="9"/>
      <c r="EF328" s="8"/>
      <c r="EG328" s="8"/>
      <c r="EH328" s="8"/>
      <c r="EI328" s="8"/>
      <c r="EJ328" s="8"/>
      <c r="EK328" s="8"/>
      <c r="EL328" s="8"/>
      <c r="EM328" s="8"/>
      <c r="EN328" s="8"/>
      <c r="EO328" s="8"/>
      <c r="EP328" s="8"/>
      <c r="EQ328" s="8"/>
      <c r="ER328" s="8"/>
      <c r="ES328" s="8"/>
      <c r="ET328" s="8"/>
      <c r="EU328" s="8"/>
      <c r="EV328" s="8"/>
      <c r="EW328" s="8"/>
      <c r="EX328" s="8"/>
      <c r="EY328" s="8"/>
      <c r="EZ328" s="8"/>
      <c r="FA328" s="8"/>
      <c r="FB328" s="8"/>
      <c r="FC328" s="8"/>
      <c r="FD328" s="8"/>
      <c r="FE328" s="8"/>
      <c r="FF328" s="8"/>
      <c r="FG328" s="9"/>
      <c r="FH328" s="8"/>
      <c r="FI328" s="8"/>
      <c r="FJ328" s="8"/>
      <c r="FK328" s="8"/>
      <c r="FL328" s="8"/>
      <c r="FM328" s="8"/>
      <c r="FN328" s="8"/>
      <c r="FO328" s="8"/>
      <c r="FP328" s="8"/>
      <c r="FQ328" s="8"/>
      <c r="FR328" s="8"/>
      <c r="FS328" s="8"/>
      <c r="FT328" s="8"/>
      <c r="FU328" s="8"/>
      <c r="FV328" s="8"/>
      <c r="FW328" s="8"/>
      <c r="FX328" s="8"/>
      <c r="FY328" s="8"/>
      <c r="FZ328" s="8"/>
      <c r="GA328" s="8"/>
      <c r="GB328" s="8"/>
      <c r="GC328" s="8"/>
      <c r="GD328" s="8"/>
      <c r="GE328" s="8"/>
      <c r="GF328" s="8"/>
      <c r="GG328" s="8"/>
      <c r="GH328" s="8"/>
      <c r="GI328" s="9"/>
      <c r="GJ328" s="8"/>
      <c r="GK328" s="8"/>
    </row>
    <row r="329" spans="1:193" s="2" customFormat="1" ht="17.100000000000001" customHeight="1">
      <c r="A329" s="33" t="s">
        <v>308</v>
      </c>
      <c r="B329" s="24">
        <v>2457.1999999999998</v>
      </c>
      <c r="C329" s="24">
        <v>2493.1196799999998</v>
      </c>
      <c r="D329" s="4">
        <f t="shared" si="174"/>
        <v>1.0146181344619893</v>
      </c>
      <c r="E329" s="10">
        <v>15</v>
      </c>
      <c r="F329" s="5">
        <f t="shared" si="183"/>
        <v>1</v>
      </c>
      <c r="G329" s="5">
        <v>10</v>
      </c>
      <c r="H329" s="5"/>
      <c r="I329" s="5"/>
      <c r="J329" s="4">
        <f t="shared" si="184"/>
        <v>0.99280716784464906</v>
      </c>
      <c r="K329" s="5">
        <v>10</v>
      </c>
      <c r="L329" s="5"/>
      <c r="M329" s="5"/>
      <c r="N329" s="4">
        <f t="shared" si="185"/>
        <v>1.2292381367000436</v>
      </c>
      <c r="O329" s="5">
        <v>15</v>
      </c>
      <c r="P329" s="5"/>
      <c r="Q329" s="5"/>
      <c r="R329" s="4">
        <f t="shared" si="186"/>
        <v>0.9640887640449437</v>
      </c>
      <c r="S329" s="5">
        <v>10</v>
      </c>
      <c r="T329" s="5"/>
      <c r="U329" s="5"/>
      <c r="V329" s="4">
        <f t="shared" si="187"/>
        <v>1.2134377777777776</v>
      </c>
      <c r="W329" s="5">
        <v>10</v>
      </c>
      <c r="X329" s="5" t="s">
        <v>400</v>
      </c>
      <c r="Y329" s="5" t="s">
        <v>400</v>
      </c>
      <c r="Z329" s="5" t="s">
        <v>400</v>
      </c>
      <c r="AA329" s="5"/>
      <c r="AB329" s="31">
        <f t="shared" si="181"/>
        <v>1.0765883023443457</v>
      </c>
      <c r="AC329" s="32">
        <v>1126</v>
      </c>
      <c r="AD329" s="24">
        <f t="shared" si="175"/>
        <v>921.27272727272725</v>
      </c>
      <c r="AE329" s="24">
        <f t="shared" si="176"/>
        <v>991.8</v>
      </c>
      <c r="AF329" s="24">
        <f t="shared" si="177"/>
        <v>70.527272727272702</v>
      </c>
      <c r="AG329" s="24">
        <v>100.1</v>
      </c>
      <c r="AH329" s="24">
        <v>130.30000000000001</v>
      </c>
      <c r="AI329" s="24">
        <v>56.2</v>
      </c>
      <c r="AJ329" s="24">
        <v>120.8</v>
      </c>
      <c r="AK329" s="24">
        <v>86.9</v>
      </c>
      <c r="AL329" s="24">
        <v>133.1</v>
      </c>
      <c r="AM329" s="24">
        <v>91.4</v>
      </c>
      <c r="AN329" s="24">
        <v>86.1</v>
      </c>
      <c r="AO329" s="24">
        <v>44.2</v>
      </c>
      <c r="AP329" s="24">
        <f t="shared" si="178"/>
        <v>142.69999999999999</v>
      </c>
      <c r="AQ329" s="46"/>
      <c r="AR329" s="24">
        <f t="shared" si="179"/>
        <v>142.69999999999999</v>
      </c>
      <c r="AS329" s="24"/>
      <c r="AT329" s="24">
        <f t="shared" si="180"/>
        <v>142.69999999999999</v>
      </c>
      <c r="AU329" s="24">
        <v>76.099999999999994</v>
      </c>
      <c r="AV329" s="24">
        <f t="shared" si="182"/>
        <v>66.599999999999994</v>
      </c>
      <c r="AW329" s="41"/>
      <c r="AX329" s="41"/>
      <c r="AY329" s="41"/>
      <c r="AZ329" s="1"/>
      <c r="BA329" s="1"/>
      <c r="BB329" s="1"/>
      <c r="BC329" s="1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9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/>
      <c r="CT329" s="8"/>
      <c r="CU329" s="8"/>
      <c r="CV329" s="8"/>
      <c r="CW329" s="8"/>
      <c r="CX329" s="8"/>
      <c r="CY329" s="8"/>
      <c r="CZ329" s="8"/>
      <c r="DA329" s="8"/>
      <c r="DB329" s="8"/>
      <c r="DC329" s="9"/>
      <c r="DD329" s="8"/>
      <c r="DE329" s="8"/>
      <c r="DF329" s="8"/>
      <c r="DG329" s="8"/>
      <c r="DH329" s="8"/>
      <c r="DI329" s="8"/>
      <c r="DJ329" s="8"/>
      <c r="DK329" s="8"/>
      <c r="DL329" s="8"/>
      <c r="DM329" s="8"/>
      <c r="DN329" s="8"/>
      <c r="DO329" s="8"/>
      <c r="DP329" s="8"/>
      <c r="DQ329" s="8"/>
      <c r="DR329" s="8"/>
      <c r="DS329" s="8"/>
      <c r="DT329" s="8"/>
      <c r="DU329" s="8"/>
      <c r="DV329" s="8"/>
      <c r="DW329" s="8"/>
      <c r="DX329" s="8"/>
      <c r="DY329" s="8"/>
      <c r="DZ329" s="8"/>
      <c r="EA329" s="8"/>
      <c r="EB329" s="8"/>
      <c r="EC329" s="8"/>
      <c r="ED329" s="8"/>
      <c r="EE329" s="9"/>
      <c r="EF329" s="8"/>
      <c r="EG329" s="8"/>
      <c r="EH329" s="8"/>
      <c r="EI329" s="8"/>
      <c r="EJ329" s="8"/>
      <c r="EK329" s="8"/>
      <c r="EL329" s="8"/>
      <c r="EM329" s="8"/>
      <c r="EN329" s="8"/>
      <c r="EO329" s="8"/>
      <c r="EP329" s="8"/>
      <c r="EQ329" s="8"/>
      <c r="ER329" s="8"/>
      <c r="ES329" s="8"/>
      <c r="ET329" s="8"/>
      <c r="EU329" s="8"/>
      <c r="EV329" s="8"/>
      <c r="EW329" s="8"/>
      <c r="EX329" s="8"/>
      <c r="EY329" s="8"/>
      <c r="EZ329" s="8"/>
      <c r="FA329" s="8"/>
      <c r="FB329" s="8"/>
      <c r="FC329" s="8"/>
      <c r="FD329" s="8"/>
      <c r="FE329" s="8"/>
      <c r="FF329" s="8"/>
      <c r="FG329" s="9"/>
      <c r="FH329" s="8"/>
      <c r="FI329" s="8"/>
      <c r="FJ329" s="8"/>
      <c r="FK329" s="8"/>
      <c r="FL329" s="8"/>
      <c r="FM329" s="8"/>
      <c r="FN329" s="8"/>
      <c r="FO329" s="8"/>
      <c r="FP329" s="8"/>
      <c r="FQ329" s="8"/>
      <c r="FR329" s="8"/>
      <c r="FS329" s="8"/>
      <c r="FT329" s="8"/>
      <c r="FU329" s="8"/>
      <c r="FV329" s="8"/>
      <c r="FW329" s="8"/>
      <c r="FX329" s="8"/>
      <c r="FY329" s="8"/>
      <c r="FZ329" s="8"/>
      <c r="GA329" s="8"/>
      <c r="GB329" s="8"/>
      <c r="GC329" s="8"/>
      <c r="GD329" s="8"/>
      <c r="GE329" s="8"/>
      <c r="GF329" s="8"/>
      <c r="GG329" s="8"/>
      <c r="GH329" s="8"/>
      <c r="GI329" s="9"/>
      <c r="GJ329" s="8"/>
      <c r="GK329" s="8"/>
    </row>
    <row r="330" spans="1:193" s="2" customFormat="1" ht="17.100000000000001" customHeight="1">
      <c r="A330" s="33" t="s">
        <v>309</v>
      </c>
      <c r="B330" s="24">
        <v>711.3</v>
      </c>
      <c r="C330" s="24">
        <v>366.08359999999999</v>
      </c>
      <c r="D330" s="4">
        <f t="shared" si="174"/>
        <v>0.51466835371854358</v>
      </c>
      <c r="E330" s="10">
        <v>15</v>
      </c>
      <c r="F330" s="5">
        <f t="shared" si="183"/>
        <v>1</v>
      </c>
      <c r="G330" s="5">
        <v>10</v>
      </c>
      <c r="H330" s="5"/>
      <c r="I330" s="5"/>
      <c r="J330" s="4">
        <f t="shared" si="184"/>
        <v>0.99280716784464906</v>
      </c>
      <c r="K330" s="5">
        <v>10</v>
      </c>
      <c r="L330" s="5"/>
      <c r="M330" s="5"/>
      <c r="N330" s="4">
        <f t="shared" si="185"/>
        <v>1.2292381367000436</v>
      </c>
      <c r="O330" s="5">
        <v>15</v>
      </c>
      <c r="P330" s="5"/>
      <c r="Q330" s="5"/>
      <c r="R330" s="4">
        <f t="shared" si="186"/>
        <v>0.9640887640449437</v>
      </c>
      <c r="S330" s="5">
        <v>10</v>
      </c>
      <c r="T330" s="5"/>
      <c r="U330" s="5"/>
      <c r="V330" s="4">
        <f t="shared" si="187"/>
        <v>1.2134377777777776</v>
      </c>
      <c r="W330" s="5">
        <v>10</v>
      </c>
      <c r="X330" s="5" t="s">
        <v>400</v>
      </c>
      <c r="Y330" s="5" t="s">
        <v>400</v>
      </c>
      <c r="Z330" s="5" t="s">
        <v>400</v>
      </c>
      <c r="AA330" s="5"/>
      <c r="AB330" s="31">
        <f t="shared" si="181"/>
        <v>0.96945620647075015</v>
      </c>
      <c r="AC330" s="32">
        <v>618</v>
      </c>
      <c r="AD330" s="24">
        <f t="shared" si="175"/>
        <v>505.63636363636363</v>
      </c>
      <c r="AE330" s="24">
        <f t="shared" si="176"/>
        <v>490.2</v>
      </c>
      <c r="AF330" s="24">
        <f t="shared" si="177"/>
        <v>-15.436363636363637</v>
      </c>
      <c r="AG330" s="24">
        <v>32.9</v>
      </c>
      <c r="AH330" s="24">
        <v>26.6</v>
      </c>
      <c r="AI330" s="24">
        <v>71.5</v>
      </c>
      <c r="AJ330" s="24">
        <v>39.6</v>
      </c>
      <c r="AK330" s="24">
        <v>37.1</v>
      </c>
      <c r="AL330" s="24">
        <v>66.599999999999994</v>
      </c>
      <c r="AM330" s="24">
        <v>106.8</v>
      </c>
      <c r="AN330" s="24">
        <v>34.700000000000003</v>
      </c>
      <c r="AO330" s="24"/>
      <c r="AP330" s="24">
        <f t="shared" si="178"/>
        <v>74.400000000000006</v>
      </c>
      <c r="AQ330" s="46"/>
      <c r="AR330" s="24">
        <f t="shared" si="179"/>
        <v>74.400000000000006</v>
      </c>
      <c r="AS330" s="24"/>
      <c r="AT330" s="24">
        <f t="shared" si="180"/>
        <v>74.400000000000006</v>
      </c>
      <c r="AU330" s="24">
        <v>0</v>
      </c>
      <c r="AV330" s="24">
        <f t="shared" si="182"/>
        <v>74.400000000000006</v>
      </c>
      <c r="AW330" s="41"/>
      <c r="AX330" s="41"/>
      <c r="AY330" s="41"/>
      <c r="AZ330" s="1"/>
      <c r="BA330" s="1"/>
      <c r="BB330" s="1"/>
      <c r="BC330" s="1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9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  <c r="CW330" s="8"/>
      <c r="CX330" s="8"/>
      <c r="CY330" s="8"/>
      <c r="CZ330" s="8"/>
      <c r="DA330" s="8"/>
      <c r="DB330" s="8"/>
      <c r="DC330" s="9"/>
      <c r="DD330" s="8"/>
      <c r="DE330" s="8"/>
      <c r="DF330" s="8"/>
      <c r="DG330" s="8"/>
      <c r="DH330" s="8"/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  <c r="DT330" s="8"/>
      <c r="DU330" s="8"/>
      <c r="DV330" s="8"/>
      <c r="DW330" s="8"/>
      <c r="DX330" s="8"/>
      <c r="DY330" s="8"/>
      <c r="DZ330" s="8"/>
      <c r="EA330" s="8"/>
      <c r="EB330" s="8"/>
      <c r="EC330" s="8"/>
      <c r="ED330" s="8"/>
      <c r="EE330" s="9"/>
      <c r="EF330" s="8"/>
      <c r="EG330" s="8"/>
      <c r="EH330" s="8"/>
      <c r="EI330" s="8"/>
      <c r="EJ330" s="8"/>
      <c r="EK330" s="8"/>
      <c r="EL330" s="8"/>
      <c r="EM330" s="8"/>
      <c r="EN330" s="8"/>
      <c r="EO330" s="8"/>
      <c r="EP330" s="8"/>
      <c r="EQ330" s="8"/>
      <c r="ER330" s="8"/>
      <c r="ES330" s="8"/>
      <c r="ET330" s="8"/>
      <c r="EU330" s="8"/>
      <c r="EV330" s="8"/>
      <c r="EW330" s="8"/>
      <c r="EX330" s="8"/>
      <c r="EY330" s="8"/>
      <c r="EZ330" s="8"/>
      <c r="FA330" s="8"/>
      <c r="FB330" s="8"/>
      <c r="FC330" s="8"/>
      <c r="FD330" s="8"/>
      <c r="FE330" s="8"/>
      <c r="FF330" s="8"/>
      <c r="FG330" s="9"/>
      <c r="FH330" s="8"/>
      <c r="FI330" s="8"/>
      <c r="FJ330" s="8"/>
      <c r="FK330" s="8"/>
      <c r="FL330" s="8"/>
      <c r="FM330" s="8"/>
      <c r="FN330" s="8"/>
      <c r="FO330" s="8"/>
      <c r="FP330" s="8"/>
      <c r="FQ330" s="8"/>
      <c r="FR330" s="8"/>
      <c r="FS330" s="8"/>
      <c r="FT330" s="8"/>
      <c r="FU330" s="8"/>
      <c r="FV330" s="8"/>
      <c r="FW330" s="8"/>
      <c r="FX330" s="8"/>
      <c r="FY330" s="8"/>
      <c r="FZ330" s="8"/>
      <c r="GA330" s="8"/>
      <c r="GB330" s="8"/>
      <c r="GC330" s="8"/>
      <c r="GD330" s="8"/>
      <c r="GE330" s="8"/>
      <c r="GF330" s="8"/>
      <c r="GG330" s="8"/>
      <c r="GH330" s="8"/>
      <c r="GI330" s="9"/>
      <c r="GJ330" s="8"/>
      <c r="GK330" s="8"/>
    </row>
    <row r="331" spans="1:193" s="2" customFormat="1" ht="17.100000000000001" customHeight="1">
      <c r="A331" s="17" t="s">
        <v>310</v>
      </c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24"/>
      <c r="AV331" s="24"/>
      <c r="AW331" s="41"/>
      <c r="AX331" s="41"/>
      <c r="AY331" s="41"/>
      <c r="AZ331" s="1"/>
      <c r="BA331" s="1"/>
      <c r="BB331" s="1"/>
      <c r="BC331" s="1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9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  <c r="CW331" s="8"/>
      <c r="CX331" s="8"/>
      <c r="CY331" s="8"/>
      <c r="CZ331" s="8"/>
      <c r="DA331" s="8"/>
      <c r="DB331" s="8"/>
      <c r="DC331" s="9"/>
      <c r="DD331" s="8"/>
      <c r="DE331" s="8"/>
      <c r="DF331" s="8"/>
      <c r="DG331" s="8"/>
      <c r="DH331" s="8"/>
      <c r="DI331" s="8"/>
      <c r="DJ331" s="8"/>
      <c r="DK331" s="8"/>
      <c r="DL331" s="8"/>
      <c r="DM331" s="8"/>
      <c r="DN331" s="8"/>
      <c r="DO331" s="8"/>
      <c r="DP331" s="8"/>
      <c r="DQ331" s="8"/>
      <c r="DR331" s="8"/>
      <c r="DS331" s="8"/>
      <c r="DT331" s="8"/>
      <c r="DU331" s="8"/>
      <c r="DV331" s="8"/>
      <c r="DW331" s="8"/>
      <c r="DX331" s="8"/>
      <c r="DY331" s="8"/>
      <c r="DZ331" s="8"/>
      <c r="EA331" s="8"/>
      <c r="EB331" s="8"/>
      <c r="EC331" s="8"/>
      <c r="ED331" s="8"/>
      <c r="EE331" s="9"/>
      <c r="EF331" s="8"/>
      <c r="EG331" s="8"/>
      <c r="EH331" s="8"/>
      <c r="EI331" s="8"/>
      <c r="EJ331" s="8"/>
      <c r="EK331" s="8"/>
      <c r="EL331" s="8"/>
      <c r="EM331" s="8"/>
      <c r="EN331" s="8"/>
      <c r="EO331" s="8"/>
      <c r="EP331" s="8"/>
      <c r="EQ331" s="8"/>
      <c r="ER331" s="8"/>
      <c r="ES331" s="8"/>
      <c r="ET331" s="8"/>
      <c r="EU331" s="8"/>
      <c r="EV331" s="8"/>
      <c r="EW331" s="8"/>
      <c r="EX331" s="8"/>
      <c r="EY331" s="8"/>
      <c r="EZ331" s="8"/>
      <c r="FA331" s="8"/>
      <c r="FB331" s="8"/>
      <c r="FC331" s="8"/>
      <c r="FD331" s="8"/>
      <c r="FE331" s="8"/>
      <c r="FF331" s="8"/>
      <c r="FG331" s="9"/>
      <c r="FH331" s="8"/>
      <c r="FI331" s="8"/>
      <c r="FJ331" s="8"/>
      <c r="FK331" s="8"/>
      <c r="FL331" s="8"/>
      <c r="FM331" s="8"/>
      <c r="FN331" s="8"/>
      <c r="FO331" s="8"/>
      <c r="FP331" s="8"/>
      <c r="FQ331" s="8"/>
      <c r="FR331" s="8"/>
      <c r="FS331" s="8"/>
      <c r="FT331" s="8"/>
      <c r="FU331" s="8"/>
      <c r="FV331" s="8"/>
      <c r="FW331" s="8"/>
      <c r="FX331" s="8"/>
      <c r="FY331" s="8"/>
      <c r="FZ331" s="8"/>
      <c r="GA331" s="8"/>
      <c r="GB331" s="8"/>
      <c r="GC331" s="8"/>
      <c r="GD331" s="8"/>
      <c r="GE331" s="8"/>
      <c r="GF331" s="8"/>
      <c r="GG331" s="8"/>
      <c r="GH331" s="8"/>
      <c r="GI331" s="9"/>
      <c r="GJ331" s="8"/>
      <c r="GK331" s="8"/>
    </row>
    <row r="332" spans="1:193" s="2" customFormat="1" ht="17.100000000000001" customHeight="1">
      <c r="A332" s="13" t="s">
        <v>311</v>
      </c>
      <c r="B332" s="24">
        <v>201.4</v>
      </c>
      <c r="C332" s="24">
        <v>248.5273700000001</v>
      </c>
      <c r="D332" s="4">
        <f t="shared" si="174"/>
        <v>1.2033998857994042</v>
      </c>
      <c r="E332" s="10">
        <v>15</v>
      </c>
      <c r="F332" s="5">
        <f>F$51</f>
        <v>1</v>
      </c>
      <c r="G332" s="5">
        <v>10</v>
      </c>
      <c r="H332" s="5"/>
      <c r="I332" s="5"/>
      <c r="J332" s="4">
        <f>J$51</f>
        <v>1.0644335892067922</v>
      </c>
      <c r="K332" s="5">
        <v>10</v>
      </c>
      <c r="L332" s="5"/>
      <c r="M332" s="5"/>
      <c r="N332" s="4">
        <f>N$51</f>
        <v>0.85465432770821992</v>
      </c>
      <c r="O332" s="5">
        <v>15</v>
      </c>
      <c r="P332" s="5"/>
      <c r="Q332" s="5"/>
      <c r="R332" s="4">
        <f>R$51</f>
        <v>1.1124630864197529</v>
      </c>
      <c r="S332" s="5">
        <v>10</v>
      </c>
      <c r="T332" s="5"/>
      <c r="U332" s="5"/>
      <c r="V332" s="4">
        <f>V$51</f>
        <v>1.1542082926829269</v>
      </c>
      <c r="W332" s="5">
        <v>10</v>
      </c>
      <c r="X332" s="5" t="s">
        <v>400</v>
      </c>
      <c r="Y332" s="5" t="s">
        <v>400</v>
      </c>
      <c r="Z332" s="5" t="s">
        <v>400</v>
      </c>
      <c r="AA332" s="5"/>
      <c r="AB332" s="31">
        <f t="shared" si="181"/>
        <v>1.0597408983672725</v>
      </c>
      <c r="AC332" s="32">
        <v>1984</v>
      </c>
      <c r="AD332" s="24">
        <f t="shared" si="175"/>
        <v>1623.2727272727275</v>
      </c>
      <c r="AE332" s="24">
        <f t="shared" si="176"/>
        <v>1720.2</v>
      </c>
      <c r="AF332" s="24">
        <f t="shared" si="177"/>
        <v>96.927272727272566</v>
      </c>
      <c r="AG332" s="24">
        <v>230.5</v>
      </c>
      <c r="AH332" s="24">
        <v>232.5</v>
      </c>
      <c r="AI332" s="24">
        <v>156.19999999999999</v>
      </c>
      <c r="AJ332" s="24">
        <v>207.1</v>
      </c>
      <c r="AK332" s="24">
        <v>203.6</v>
      </c>
      <c r="AL332" s="24">
        <v>185.6</v>
      </c>
      <c r="AM332" s="24">
        <v>49.3</v>
      </c>
      <c r="AN332" s="24">
        <v>147.1</v>
      </c>
      <c r="AO332" s="24"/>
      <c r="AP332" s="24">
        <f t="shared" si="178"/>
        <v>308.3</v>
      </c>
      <c r="AQ332" s="46"/>
      <c r="AR332" s="24">
        <f t="shared" si="179"/>
        <v>308.3</v>
      </c>
      <c r="AS332" s="24"/>
      <c r="AT332" s="24">
        <f t="shared" si="180"/>
        <v>308.3</v>
      </c>
      <c r="AU332" s="24">
        <v>382.8</v>
      </c>
      <c r="AV332" s="24">
        <f t="shared" si="182"/>
        <v>-74.5</v>
      </c>
      <c r="AW332" s="41"/>
      <c r="AX332" s="41"/>
      <c r="AY332" s="41"/>
      <c r="AZ332" s="1"/>
      <c r="BA332" s="1"/>
      <c r="BB332" s="1"/>
      <c r="BC332" s="1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9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  <c r="CW332" s="8"/>
      <c r="CX332" s="8"/>
      <c r="CY332" s="8"/>
      <c r="CZ332" s="8"/>
      <c r="DA332" s="8"/>
      <c r="DB332" s="8"/>
      <c r="DC332" s="9"/>
      <c r="DD332" s="8"/>
      <c r="DE332" s="8"/>
      <c r="DF332" s="8"/>
      <c r="DG332" s="8"/>
      <c r="DH332" s="8"/>
      <c r="DI332" s="8"/>
      <c r="DJ332" s="8"/>
      <c r="DK332" s="8"/>
      <c r="DL332" s="8"/>
      <c r="DM332" s="8"/>
      <c r="DN332" s="8"/>
      <c r="DO332" s="8"/>
      <c r="DP332" s="8"/>
      <c r="DQ332" s="8"/>
      <c r="DR332" s="8"/>
      <c r="DS332" s="8"/>
      <c r="DT332" s="8"/>
      <c r="DU332" s="8"/>
      <c r="DV332" s="8"/>
      <c r="DW332" s="8"/>
      <c r="DX332" s="8"/>
      <c r="DY332" s="8"/>
      <c r="DZ332" s="8"/>
      <c r="EA332" s="8"/>
      <c r="EB332" s="8"/>
      <c r="EC332" s="8"/>
      <c r="ED332" s="8"/>
      <c r="EE332" s="9"/>
      <c r="EF332" s="8"/>
      <c r="EG332" s="8"/>
      <c r="EH332" s="8"/>
      <c r="EI332" s="8"/>
      <c r="EJ332" s="8"/>
      <c r="EK332" s="8"/>
      <c r="EL332" s="8"/>
      <c r="EM332" s="8"/>
      <c r="EN332" s="8"/>
      <c r="EO332" s="8"/>
      <c r="EP332" s="8"/>
      <c r="EQ332" s="8"/>
      <c r="ER332" s="8"/>
      <c r="ES332" s="8"/>
      <c r="ET332" s="8"/>
      <c r="EU332" s="8"/>
      <c r="EV332" s="8"/>
      <c r="EW332" s="8"/>
      <c r="EX332" s="8"/>
      <c r="EY332" s="8"/>
      <c r="EZ332" s="8"/>
      <c r="FA332" s="8"/>
      <c r="FB332" s="8"/>
      <c r="FC332" s="8"/>
      <c r="FD332" s="8"/>
      <c r="FE332" s="8"/>
      <c r="FF332" s="8"/>
      <c r="FG332" s="9"/>
      <c r="FH332" s="8"/>
      <c r="FI332" s="8"/>
      <c r="FJ332" s="8"/>
      <c r="FK332" s="8"/>
      <c r="FL332" s="8"/>
      <c r="FM332" s="8"/>
      <c r="FN332" s="8"/>
      <c r="FO332" s="8"/>
      <c r="FP332" s="8"/>
      <c r="FQ332" s="8"/>
      <c r="FR332" s="8"/>
      <c r="FS332" s="8"/>
      <c r="FT332" s="8"/>
      <c r="FU332" s="8"/>
      <c r="FV332" s="8"/>
      <c r="FW332" s="8"/>
      <c r="FX332" s="8"/>
      <c r="FY332" s="8"/>
      <c r="FZ332" s="8"/>
      <c r="GA332" s="8"/>
      <c r="GB332" s="8"/>
      <c r="GC332" s="8"/>
      <c r="GD332" s="8"/>
      <c r="GE332" s="8"/>
      <c r="GF332" s="8"/>
      <c r="GG332" s="8"/>
      <c r="GH332" s="8"/>
      <c r="GI332" s="9"/>
      <c r="GJ332" s="8"/>
      <c r="GK332" s="8"/>
    </row>
    <row r="333" spans="1:193" s="2" customFormat="1" ht="17.100000000000001" customHeight="1">
      <c r="A333" s="13" t="s">
        <v>312</v>
      </c>
      <c r="B333" s="24">
        <v>1178.3</v>
      </c>
      <c r="C333" s="24">
        <v>877.99781000000007</v>
      </c>
      <c r="D333" s="4">
        <f t="shared" si="174"/>
        <v>0.74513944666044307</v>
      </c>
      <c r="E333" s="10">
        <v>15</v>
      </c>
      <c r="F333" s="5">
        <f t="shared" ref="F333:F342" si="188">F$51</f>
        <v>1</v>
      </c>
      <c r="G333" s="5">
        <v>10</v>
      </c>
      <c r="H333" s="5"/>
      <c r="I333" s="5"/>
      <c r="J333" s="4">
        <f t="shared" ref="J333:J342" si="189">J$51</f>
        <v>1.0644335892067922</v>
      </c>
      <c r="K333" s="5">
        <v>10</v>
      </c>
      <c r="L333" s="5"/>
      <c r="M333" s="5"/>
      <c r="N333" s="4">
        <f t="shared" ref="N333:N342" si="190">N$51</f>
        <v>0.85465432770821992</v>
      </c>
      <c r="O333" s="5">
        <v>15</v>
      </c>
      <c r="P333" s="5"/>
      <c r="Q333" s="5"/>
      <c r="R333" s="4">
        <f t="shared" ref="R333:R342" si="191">R$51</f>
        <v>1.1124630864197529</v>
      </c>
      <c r="S333" s="5">
        <v>10</v>
      </c>
      <c r="T333" s="5"/>
      <c r="U333" s="5"/>
      <c r="V333" s="4">
        <f t="shared" ref="V333:V342" si="192">V$51</f>
        <v>1.1542082926829269</v>
      </c>
      <c r="W333" s="5">
        <v>10</v>
      </c>
      <c r="X333" s="5" t="s">
        <v>400</v>
      </c>
      <c r="Y333" s="5" t="s">
        <v>400</v>
      </c>
      <c r="Z333" s="5" t="s">
        <v>400</v>
      </c>
      <c r="AA333" s="5"/>
      <c r="AB333" s="31">
        <f t="shared" si="181"/>
        <v>0.96154223283749518</v>
      </c>
      <c r="AC333" s="32">
        <v>1744</v>
      </c>
      <c r="AD333" s="24">
        <f t="shared" si="175"/>
        <v>1426.9090909090908</v>
      </c>
      <c r="AE333" s="24">
        <f t="shared" si="176"/>
        <v>1372</v>
      </c>
      <c r="AF333" s="24">
        <f t="shared" si="177"/>
        <v>-54.909090909090764</v>
      </c>
      <c r="AG333" s="24">
        <v>57.6</v>
      </c>
      <c r="AH333" s="24">
        <v>102.3</v>
      </c>
      <c r="AI333" s="24">
        <v>235.1</v>
      </c>
      <c r="AJ333" s="24">
        <v>106</v>
      </c>
      <c r="AK333" s="24">
        <v>175.9</v>
      </c>
      <c r="AL333" s="24">
        <v>110.6</v>
      </c>
      <c r="AM333" s="24">
        <v>214.6</v>
      </c>
      <c r="AN333" s="24">
        <v>110.5</v>
      </c>
      <c r="AO333" s="24">
        <v>52.2</v>
      </c>
      <c r="AP333" s="24">
        <f t="shared" si="178"/>
        <v>207.2</v>
      </c>
      <c r="AQ333" s="46"/>
      <c r="AR333" s="24">
        <f t="shared" si="179"/>
        <v>207.2</v>
      </c>
      <c r="AS333" s="24"/>
      <c r="AT333" s="24">
        <f t="shared" si="180"/>
        <v>207.2</v>
      </c>
      <c r="AU333" s="24">
        <v>132.5</v>
      </c>
      <c r="AV333" s="24">
        <f t="shared" si="182"/>
        <v>74.7</v>
      </c>
      <c r="AW333" s="41"/>
      <c r="AX333" s="41"/>
      <c r="AY333" s="41"/>
      <c r="AZ333" s="1"/>
      <c r="BA333" s="1"/>
      <c r="BB333" s="1"/>
      <c r="BC333" s="1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9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8"/>
      <c r="CU333" s="8"/>
      <c r="CV333" s="8"/>
      <c r="CW333" s="8"/>
      <c r="CX333" s="8"/>
      <c r="CY333" s="8"/>
      <c r="CZ333" s="8"/>
      <c r="DA333" s="8"/>
      <c r="DB333" s="8"/>
      <c r="DC333" s="9"/>
      <c r="DD333" s="8"/>
      <c r="DE333" s="8"/>
      <c r="DF333" s="8"/>
      <c r="DG333" s="8"/>
      <c r="DH333" s="8"/>
      <c r="DI333" s="8"/>
      <c r="DJ333" s="8"/>
      <c r="DK333" s="8"/>
      <c r="DL333" s="8"/>
      <c r="DM333" s="8"/>
      <c r="DN333" s="8"/>
      <c r="DO333" s="8"/>
      <c r="DP333" s="8"/>
      <c r="DQ333" s="8"/>
      <c r="DR333" s="8"/>
      <c r="DS333" s="8"/>
      <c r="DT333" s="8"/>
      <c r="DU333" s="8"/>
      <c r="DV333" s="8"/>
      <c r="DW333" s="8"/>
      <c r="DX333" s="8"/>
      <c r="DY333" s="8"/>
      <c r="DZ333" s="8"/>
      <c r="EA333" s="8"/>
      <c r="EB333" s="8"/>
      <c r="EC333" s="8"/>
      <c r="ED333" s="8"/>
      <c r="EE333" s="9"/>
      <c r="EF333" s="8"/>
      <c r="EG333" s="8"/>
      <c r="EH333" s="8"/>
      <c r="EI333" s="8"/>
      <c r="EJ333" s="8"/>
      <c r="EK333" s="8"/>
      <c r="EL333" s="8"/>
      <c r="EM333" s="8"/>
      <c r="EN333" s="8"/>
      <c r="EO333" s="8"/>
      <c r="EP333" s="8"/>
      <c r="EQ333" s="8"/>
      <c r="ER333" s="8"/>
      <c r="ES333" s="8"/>
      <c r="ET333" s="8"/>
      <c r="EU333" s="8"/>
      <c r="EV333" s="8"/>
      <c r="EW333" s="8"/>
      <c r="EX333" s="8"/>
      <c r="EY333" s="8"/>
      <c r="EZ333" s="8"/>
      <c r="FA333" s="8"/>
      <c r="FB333" s="8"/>
      <c r="FC333" s="8"/>
      <c r="FD333" s="8"/>
      <c r="FE333" s="8"/>
      <c r="FF333" s="8"/>
      <c r="FG333" s="9"/>
      <c r="FH333" s="8"/>
      <c r="FI333" s="8"/>
      <c r="FJ333" s="8"/>
      <c r="FK333" s="8"/>
      <c r="FL333" s="8"/>
      <c r="FM333" s="8"/>
      <c r="FN333" s="8"/>
      <c r="FO333" s="8"/>
      <c r="FP333" s="8"/>
      <c r="FQ333" s="8"/>
      <c r="FR333" s="8"/>
      <c r="FS333" s="8"/>
      <c r="FT333" s="8"/>
      <c r="FU333" s="8"/>
      <c r="FV333" s="8"/>
      <c r="FW333" s="8"/>
      <c r="FX333" s="8"/>
      <c r="FY333" s="8"/>
      <c r="FZ333" s="8"/>
      <c r="GA333" s="8"/>
      <c r="GB333" s="8"/>
      <c r="GC333" s="8"/>
      <c r="GD333" s="8"/>
      <c r="GE333" s="8"/>
      <c r="GF333" s="8"/>
      <c r="GG333" s="8"/>
      <c r="GH333" s="8"/>
      <c r="GI333" s="9"/>
      <c r="GJ333" s="8"/>
      <c r="GK333" s="8"/>
    </row>
    <row r="334" spans="1:193" s="2" customFormat="1" ht="17.100000000000001" customHeight="1">
      <c r="A334" s="13" t="s">
        <v>265</v>
      </c>
      <c r="B334" s="24">
        <v>83.6</v>
      </c>
      <c r="C334" s="24">
        <v>198.10291999999993</v>
      </c>
      <c r="D334" s="4">
        <f t="shared" si="174"/>
        <v>1.3</v>
      </c>
      <c r="E334" s="10">
        <v>15</v>
      </c>
      <c r="F334" s="5">
        <f t="shared" si="188"/>
        <v>1</v>
      </c>
      <c r="G334" s="5">
        <v>10</v>
      </c>
      <c r="H334" s="5"/>
      <c r="I334" s="5"/>
      <c r="J334" s="4">
        <f t="shared" si="189"/>
        <v>1.0644335892067922</v>
      </c>
      <c r="K334" s="5">
        <v>10</v>
      </c>
      <c r="L334" s="5"/>
      <c r="M334" s="5"/>
      <c r="N334" s="4">
        <f t="shared" si="190"/>
        <v>0.85465432770821992</v>
      </c>
      <c r="O334" s="5">
        <v>15</v>
      </c>
      <c r="P334" s="5"/>
      <c r="Q334" s="5"/>
      <c r="R334" s="4">
        <f t="shared" si="191"/>
        <v>1.1124630864197529</v>
      </c>
      <c r="S334" s="5">
        <v>10</v>
      </c>
      <c r="T334" s="5"/>
      <c r="U334" s="5"/>
      <c r="V334" s="4">
        <f t="shared" si="192"/>
        <v>1.1542082926829269</v>
      </c>
      <c r="W334" s="5">
        <v>10</v>
      </c>
      <c r="X334" s="5" t="s">
        <v>400</v>
      </c>
      <c r="Y334" s="5" t="s">
        <v>400</v>
      </c>
      <c r="Z334" s="5" t="s">
        <v>400</v>
      </c>
      <c r="AA334" s="5"/>
      <c r="AB334" s="31">
        <f t="shared" si="181"/>
        <v>1.0804409228388288</v>
      </c>
      <c r="AC334" s="32">
        <v>1511</v>
      </c>
      <c r="AD334" s="24">
        <f t="shared" si="175"/>
        <v>1236.2727272727275</v>
      </c>
      <c r="AE334" s="24">
        <f t="shared" si="176"/>
        <v>1335.7</v>
      </c>
      <c r="AF334" s="24">
        <f t="shared" si="177"/>
        <v>99.427272727272566</v>
      </c>
      <c r="AG334" s="24">
        <v>170.6</v>
      </c>
      <c r="AH334" s="24">
        <v>73.599999999999994</v>
      </c>
      <c r="AI334" s="24">
        <v>248.2</v>
      </c>
      <c r="AJ334" s="24">
        <v>162.1</v>
      </c>
      <c r="AK334" s="24">
        <v>137.4</v>
      </c>
      <c r="AL334" s="24">
        <v>145.69999999999999</v>
      </c>
      <c r="AM334" s="24">
        <v>87.2</v>
      </c>
      <c r="AN334" s="24">
        <v>162.1</v>
      </c>
      <c r="AO334" s="24"/>
      <c r="AP334" s="24">
        <f t="shared" si="178"/>
        <v>148.80000000000001</v>
      </c>
      <c r="AQ334" s="46"/>
      <c r="AR334" s="24">
        <f t="shared" si="179"/>
        <v>148.80000000000001</v>
      </c>
      <c r="AS334" s="24"/>
      <c r="AT334" s="24">
        <f t="shared" si="180"/>
        <v>148.80000000000001</v>
      </c>
      <c r="AU334" s="24">
        <v>231.1</v>
      </c>
      <c r="AV334" s="24">
        <f t="shared" si="182"/>
        <v>-82.3</v>
      </c>
      <c r="AW334" s="41"/>
      <c r="AX334" s="41"/>
      <c r="AY334" s="41"/>
      <c r="AZ334" s="1"/>
      <c r="BA334" s="1"/>
      <c r="BB334" s="1"/>
      <c r="BC334" s="1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9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8"/>
      <c r="CU334" s="8"/>
      <c r="CV334" s="8"/>
      <c r="CW334" s="8"/>
      <c r="CX334" s="8"/>
      <c r="CY334" s="8"/>
      <c r="CZ334" s="8"/>
      <c r="DA334" s="8"/>
      <c r="DB334" s="8"/>
      <c r="DC334" s="9"/>
      <c r="DD334" s="8"/>
      <c r="DE334" s="8"/>
      <c r="DF334" s="8"/>
      <c r="DG334" s="8"/>
      <c r="DH334" s="8"/>
      <c r="DI334" s="8"/>
      <c r="DJ334" s="8"/>
      <c r="DK334" s="8"/>
      <c r="DL334" s="8"/>
      <c r="DM334" s="8"/>
      <c r="DN334" s="8"/>
      <c r="DO334" s="8"/>
      <c r="DP334" s="8"/>
      <c r="DQ334" s="8"/>
      <c r="DR334" s="8"/>
      <c r="DS334" s="8"/>
      <c r="DT334" s="8"/>
      <c r="DU334" s="8"/>
      <c r="DV334" s="8"/>
      <c r="DW334" s="8"/>
      <c r="DX334" s="8"/>
      <c r="DY334" s="8"/>
      <c r="DZ334" s="8"/>
      <c r="EA334" s="8"/>
      <c r="EB334" s="8"/>
      <c r="EC334" s="8"/>
      <c r="ED334" s="8"/>
      <c r="EE334" s="9"/>
      <c r="EF334" s="8"/>
      <c r="EG334" s="8"/>
      <c r="EH334" s="8"/>
      <c r="EI334" s="8"/>
      <c r="EJ334" s="8"/>
      <c r="EK334" s="8"/>
      <c r="EL334" s="8"/>
      <c r="EM334" s="8"/>
      <c r="EN334" s="8"/>
      <c r="EO334" s="8"/>
      <c r="EP334" s="8"/>
      <c r="EQ334" s="8"/>
      <c r="ER334" s="8"/>
      <c r="ES334" s="8"/>
      <c r="ET334" s="8"/>
      <c r="EU334" s="8"/>
      <c r="EV334" s="8"/>
      <c r="EW334" s="8"/>
      <c r="EX334" s="8"/>
      <c r="EY334" s="8"/>
      <c r="EZ334" s="8"/>
      <c r="FA334" s="8"/>
      <c r="FB334" s="8"/>
      <c r="FC334" s="8"/>
      <c r="FD334" s="8"/>
      <c r="FE334" s="8"/>
      <c r="FF334" s="8"/>
      <c r="FG334" s="9"/>
      <c r="FH334" s="8"/>
      <c r="FI334" s="8"/>
      <c r="FJ334" s="8"/>
      <c r="FK334" s="8"/>
      <c r="FL334" s="8"/>
      <c r="FM334" s="8"/>
      <c r="FN334" s="8"/>
      <c r="FO334" s="8"/>
      <c r="FP334" s="8"/>
      <c r="FQ334" s="8"/>
      <c r="FR334" s="8"/>
      <c r="FS334" s="8"/>
      <c r="FT334" s="8"/>
      <c r="FU334" s="8"/>
      <c r="FV334" s="8"/>
      <c r="FW334" s="8"/>
      <c r="FX334" s="8"/>
      <c r="FY334" s="8"/>
      <c r="FZ334" s="8"/>
      <c r="GA334" s="8"/>
      <c r="GB334" s="8"/>
      <c r="GC334" s="8"/>
      <c r="GD334" s="8"/>
      <c r="GE334" s="8"/>
      <c r="GF334" s="8"/>
      <c r="GG334" s="8"/>
      <c r="GH334" s="8"/>
      <c r="GI334" s="9"/>
      <c r="GJ334" s="8"/>
      <c r="GK334" s="8"/>
    </row>
    <row r="335" spans="1:193" s="2" customFormat="1" ht="17.100000000000001" customHeight="1">
      <c r="A335" s="13" t="s">
        <v>313</v>
      </c>
      <c r="B335" s="24">
        <v>468.7</v>
      </c>
      <c r="C335" s="24">
        <v>526.85906</v>
      </c>
      <c r="D335" s="4">
        <f t="shared" si="174"/>
        <v>1.124085897162364</v>
      </c>
      <c r="E335" s="10">
        <v>15</v>
      </c>
      <c r="F335" s="5">
        <f t="shared" si="188"/>
        <v>1</v>
      </c>
      <c r="G335" s="5">
        <v>10</v>
      </c>
      <c r="H335" s="5"/>
      <c r="I335" s="5"/>
      <c r="J335" s="4">
        <f t="shared" si="189"/>
        <v>1.0644335892067922</v>
      </c>
      <c r="K335" s="5">
        <v>10</v>
      </c>
      <c r="L335" s="5"/>
      <c r="M335" s="5"/>
      <c r="N335" s="4">
        <f t="shared" si="190"/>
        <v>0.85465432770821992</v>
      </c>
      <c r="O335" s="5">
        <v>15</v>
      </c>
      <c r="P335" s="5"/>
      <c r="Q335" s="5"/>
      <c r="R335" s="4">
        <f t="shared" si="191"/>
        <v>1.1124630864197529</v>
      </c>
      <c r="S335" s="5">
        <v>10</v>
      </c>
      <c r="T335" s="5"/>
      <c r="U335" s="5"/>
      <c r="V335" s="4">
        <f t="shared" si="192"/>
        <v>1.1542082926829269</v>
      </c>
      <c r="W335" s="5">
        <v>10</v>
      </c>
      <c r="X335" s="5" t="s">
        <v>400</v>
      </c>
      <c r="Y335" s="5" t="s">
        <v>400</v>
      </c>
      <c r="Z335" s="5" t="s">
        <v>400</v>
      </c>
      <c r="AA335" s="5"/>
      <c r="AB335" s="31">
        <f t="shared" si="181"/>
        <v>1.0427450436593353</v>
      </c>
      <c r="AC335" s="32">
        <v>2441</v>
      </c>
      <c r="AD335" s="24">
        <f t="shared" si="175"/>
        <v>1997.1818181818182</v>
      </c>
      <c r="AE335" s="24">
        <f t="shared" si="176"/>
        <v>2082.6</v>
      </c>
      <c r="AF335" s="24">
        <f t="shared" si="177"/>
        <v>85.418181818181665</v>
      </c>
      <c r="AG335" s="24">
        <v>166.6</v>
      </c>
      <c r="AH335" s="24">
        <v>173.9</v>
      </c>
      <c r="AI335" s="24">
        <v>209.1</v>
      </c>
      <c r="AJ335" s="24">
        <v>193.6</v>
      </c>
      <c r="AK335" s="24">
        <v>186.9</v>
      </c>
      <c r="AL335" s="24">
        <v>464.7</v>
      </c>
      <c r="AM335" s="24">
        <v>181.5</v>
      </c>
      <c r="AN335" s="24">
        <v>166.2</v>
      </c>
      <c r="AO335" s="24">
        <v>33.799999999999997</v>
      </c>
      <c r="AP335" s="24">
        <f t="shared" si="178"/>
        <v>306.3</v>
      </c>
      <c r="AQ335" s="46"/>
      <c r="AR335" s="24">
        <f t="shared" si="179"/>
        <v>306.3</v>
      </c>
      <c r="AS335" s="24"/>
      <c r="AT335" s="24">
        <f t="shared" si="180"/>
        <v>306.3</v>
      </c>
      <c r="AU335" s="24">
        <v>363.9</v>
      </c>
      <c r="AV335" s="24">
        <f t="shared" si="182"/>
        <v>-57.6</v>
      </c>
      <c r="AW335" s="41"/>
      <c r="AX335" s="41"/>
      <c r="AY335" s="41"/>
      <c r="AZ335" s="1"/>
      <c r="BA335" s="1"/>
      <c r="BB335" s="1"/>
      <c r="BC335" s="1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9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/>
      <c r="CT335" s="8"/>
      <c r="CU335" s="8"/>
      <c r="CV335" s="8"/>
      <c r="CW335" s="8"/>
      <c r="CX335" s="8"/>
      <c r="CY335" s="8"/>
      <c r="CZ335" s="8"/>
      <c r="DA335" s="8"/>
      <c r="DB335" s="8"/>
      <c r="DC335" s="9"/>
      <c r="DD335" s="8"/>
      <c r="DE335" s="8"/>
      <c r="DF335" s="8"/>
      <c r="DG335" s="8"/>
      <c r="DH335" s="8"/>
      <c r="DI335" s="8"/>
      <c r="DJ335" s="8"/>
      <c r="DK335" s="8"/>
      <c r="DL335" s="8"/>
      <c r="DM335" s="8"/>
      <c r="DN335" s="8"/>
      <c r="DO335" s="8"/>
      <c r="DP335" s="8"/>
      <c r="DQ335" s="8"/>
      <c r="DR335" s="8"/>
      <c r="DS335" s="8"/>
      <c r="DT335" s="8"/>
      <c r="DU335" s="8"/>
      <c r="DV335" s="8"/>
      <c r="DW335" s="8"/>
      <c r="DX335" s="8"/>
      <c r="DY335" s="8"/>
      <c r="DZ335" s="8"/>
      <c r="EA335" s="8"/>
      <c r="EB335" s="8"/>
      <c r="EC335" s="8"/>
      <c r="ED335" s="8"/>
      <c r="EE335" s="9"/>
      <c r="EF335" s="8"/>
      <c r="EG335" s="8"/>
      <c r="EH335" s="8"/>
      <c r="EI335" s="8"/>
      <c r="EJ335" s="8"/>
      <c r="EK335" s="8"/>
      <c r="EL335" s="8"/>
      <c r="EM335" s="8"/>
      <c r="EN335" s="8"/>
      <c r="EO335" s="8"/>
      <c r="EP335" s="8"/>
      <c r="EQ335" s="8"/>
      <c r="ER335" s="8"/>
      <c r="ES335" s="8"/>
      <c r="ET335" s="8"/>
      <c r="EU335" s="8"/>
      <c r="EV335" s="8"/>
      <c r="EW335" s="8"/>
      <c r="EX335" s="8"/>
      <c r="EY335" s="8"/>
      <c r="EZ335" s="8"/>
      <c r="FA335" s="8"/>
      <c r="FB335" s="8"/>
      <c r="FC335" s="8"/>
      <c r="FD335" s="8"/>
      <c r="FE335" s="8"/>
      <c r="FF335" s="8"/>
      <c r="FG335" s="9"/>
      <c r="FH335" s="8"/>
      <c r="FI335" s="8"/>
      <c r="FJ335" s="8"/>
      <c r="FK335" s="8"/>
      <c r="FL335" s="8"/>
      <c r="FM335" s="8"/>
      <c r="FN335" s="8"/>
      <c r="FO335" s="8"/>
      <c r="FP335" s="8"/>
      <c r="FQ335" s="8"/>
      <c r="FR335" s="8"/>
      <c r="FS335" s="8"/>
      <c r="FT335" s="8"/>
      <c r="FU335" s="8"/>
      <c r="FV335" s="8"/>
      <c r="FW335" s="8"/>
      <c r="FX335" s="8"/>
      <c r="FY335" s="8"/>
      <c r="FZ335" s="8"/>
      <c r="GA335" s="8"/>
      <c r="GB335" s="8"/>
      <c r="GC335" s="8"/>
      <c r="GD335" s="8"/>
      <c r="GE335" s="8"/>
      <c r="GF335" s="8"/>
      <c r="GG335" s="8"/>
      <c r="GH335" s="8"/>
      <c r="GI335" s="9"/>
      <c r="GJ335" s="8"/>
      <c r="GK335" s="8"/>
    </row>
    <row r="336" spans="1:193" s="2" customFormat="1" ht="17.100000000000001" customHeight="1">
      <c r="A336" s="13" t="s">
        <v>314</v>
      </c>
      <c r="B336" s="24">
        <v>2033.1</v>
      </c>
      <c r="C336" s="24">
        <v>1520.8035100000002</v>
      </c>
      <c r="D336" s="4">
        <f t="shared" si="174"/>
        <v>0.74802199104815315</v>
      </c>
      <c r="E336" s="10">
        <v>15</v>
      </c>
      <c r="F336" s="5">
        <f t="shared" si="188"/>
        <v>1</v>
      </c>
      <c r="G336" s="5">
        <v>10</v>
      </c>
      <c r="H336" s="5"/>
      <c r="I336" s="5"/>
      <c r="J336" s="4">
        <f t="shared" si="189"/>
        <v>1.0644335892067922</v>
      </c>
      <c r="K336" s="5">
        <v>10</v>
      </c>
      <c r="L336" s="5"/>
      <c r="M336" s="5"/>
      <c r="N336" s="4">
        <f t="shared" si="190"/>
        <v>0.85465432770821992</v>
      </c>
      <c r="O336" s="5">
        <v>15</v>
      </c>
      <c r="P336" s="5"/>
      <c r="Q336" s="5"/>
      <c r="R336" s="4">
        <f t="shared" si="191"/>
        <v>1.1124630864197529</v>
      </c>
      <c r="S336" s="5">
        <v>10</v>
      </c>
      <c r="T336" s="5"/>
      <c r="U336" s="5"/>
      <c r="V336" s="4">
        <f t="shared" si="192"/>
        <v>1.1542082926829269</v>
      </c>
      <c r="W336" s="5">
        <v>10</v>
      </c>
      <c r="X336" s="5" t="s">
        <v>400</v>
      </c>
      <c r="Y336" s="5" t="s">
        <v>400</v>
      </c>
      <c r="Z336" s="5" t="s">
        <v>400</v>
      </c>
      <c r="AA336" s="5"/>
      <c r="AB336" s="31">
        <f t="shared" si="181"/>
        <v>0.9621599209205759</v>
      </c>
      <c r="AC336" s="32">
        <v>2674</v>
      </c>
      <c r="AD336" s="24">
        <f t="shared" si="175"/>
        <v>2187.818181818182</v>
      </c>
      <c r="AE336" s="24">
        <f t="shared" si="176"/>
        <v>2105</v>
      </c>
      <c r="AF336" s="24">
        <f t="shared" si="177"/>
        <v>-82.818181818181984</v>
      </c>
      <c r="AG336" s="24">
        <v>232.1</v>
      </c>
      <c r="AH336" s="24">
        <v>102.8</v>
      </c>
      <c r="AI336" s="24">
        <v>312.60000000000002</v>
      </c>
      <c r="AJ336" s="24">
        <v>261.3</v>
      </c>
      <c r="AK336" s="24">
        <v>186.5</v>
      </c>
      <c r="AL336" s="24">
        <v>296</v>
      </c>
      <c r="AM336" s="24">
        <v>210.4</v>
      </c>
      <c r="AN336" s="24">
        <v>238.5</v>
      </c>
      <c r="AO336" s="24"/>
      <c r="AP336" s="24">
        <f t="shared" si="178"/>
        <v>264.8</v>
      </c>
      <c r="AQ336" s="46"/>
      <c r="AR336" s="24">
        <f t="shared" si="179"/>
        <v>264.8</v>
      </c>
      <c r="AS336" s="24"/>
      <c r="AT336" s="24">
        <f t="shared" si="180"/>
        <v>264.8</v>
      </c>
      <c r="AU336" s="24">
        <v>151.6</v>
      </c>
      <c r="AV336" s="24">
        <f t="shared" si="182"/>
        <v>113.2</v>
      </c>
      <c r="AW336" s="41"/>
      <c r="AX336" s="41"/>
      <c r="AY336" s="41"/>
      <c r="BB336" s="1"/>
      <c r="BC336" s="1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9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8"/>
      <c r="CU336" s="8"/>
      <c r="CV336" s="8"/>
      <c r="CW336" s="8"/>
      <c r="CX336" s="8"/>
      <c r="CY336" s="8"/>
      <c r="CZ336" s="8"/>
      <c r="DA336" s="8"/>
      <c r="DB336" s="8"/>
      <c r="DC336" s="9"/>
      <c r="DD336" s="8"/>
      <c r="DE336" s="8"/>
      <c r="DF336" s="8"/>
      <c r="DG336" s="8"/>
      <c r="DH336" s="8"/>
      <c r="DI336" s="8"/>
      <c r="DJ336" s="8"/>
      <c r="DK336" s="8"/>
      <c r="DL336" s="8"/>
      <c r="DM336" s="8"/>
      <c r="DN336" s="8"/>
      <c r="DO336" s="8"/>
      <c r="DP336" s="8"/>
      <c r="DQ336" s="8"/>
      <c r="DR336" s="8"/>
      <c r="DS336" s="8"/>
      <c r="DT336" s="8"/>
      <c r="DU336" s="8"/>
      <c r="DV336" s="8"/>
      <c r="DW336" s="8"/>
      <c r="DX336" s="8"/>
      <c r="DY336" s="8"/>
      <c r="DZ336" s="8"/>
      <c r="EA336" s="8"/>
      <c r="EB336" s="8"/>
      <c r="EC336" s="8"/>
      <c r="ED336" s="8"/>
      <c r="EE336" s="9"/>
      <c r="EF336" s="8"/>
      <c r="EG336" s="8"/>
      <c r="EH336" s="8"/>
      <c r="EI336" s="8"/>
      <c r="EJ336" s="8"/>
      <c r="EK336" s="8"/>
      <c r="EL336" s="8"/>
      <c r="EM336" s="8"/>
      <c r="EN336" s="8"/>
      <c r="EO336" s="8"/>
      <c r="EP336" s="8"/>
      <c r="EQ336" s="8"/>
      <c r="ER336" s="8"/>
      <c r="ES336" s="8"/>
      <c r="ET336" s="8"/>
      <c r="EU336" s="8"/>
      <c r="EV336" s="8"/>
      <c r="EW336" s="8"/>
      <c r="EX336" s="8"/>
      <c r="EY336" s="8"/>
      <c r="EZ336" s="8"/>
      <c r="FA336" s="8"/>
      <c r="FB336" s="8"/>
      <c r="FC336" s="8"/>
      <c r="FD336" s="8"/>
      <c r="FE336" s="8"/>
      <c r="FF336" s="8"/>
      <c r="FG336" s="9"/>
      <c r="FH336" s="8"/>
      <c r="FI336" s="8"/>
      <c r="FJ336" s="8"/>
      <c r="FK336" s="8"/>
      <c r="FL336" s="8"/>
      <c r="FM336" s="8"/>
      <c r="FN336" s="8"/>
      <c r="FO336" s="8"/>
      <c r="FP336" s="8"/>
      <c r="FQ336" s="8"/>
      <c r="FR336" s="8"/>
      <c r="FS336" s="8"/>
      <c r="FT336" s="8"/>
      <c r="FU336" s="8"/>
      <c r="FV336" s="8"/>
      <c r="FW336" s="8"/>
      <c r="FX336" s="8"/>
      <c r="FY336" s="8"/>
      <c r="FZ336" s="8"/>
      <c r="GA336" s="8"/>
      <c r="GB336" s="8"/>
      <c r="GC336" s="8"/>
      <c r="GD336" s="8"/>
      <c r="GE336" s="8"/>
      <c r="GF336" s="8"/>
      <c r="GG336" s="8"/>
      <c r="GH336" s="8"/>
      <c r="GI336" s="9"/>
      <c r="GJ336" s="8"/>
      <c r="GK336" s="8"/>
    </row>
    <row r="337" spans="1:193" s="2" customFormat="1" ht="17.100000000000001" customHeight="1">
      <c r="A337" s="13" t="s">
        <v>315</v>
      </c>
      <c r="B337" s="24">
        <v>741.6</v>
      </c>
      <c r="C337" s="24">
        <v>819.83554000000004</v>
      </c>
      <c r="D337" s="4">
        <f t="shared" si="174"/>
        <v>1.105495604099245</v>
      </c>
      <c r="E337" s="10">
        <v>15</v>
      </c>
      <c r="F337" s="5">
        <f t="shared" si="188"/>
        <v>1</v>
      </c>
      <c r="G337" s="5">
        <v>10</v>
      </c>
      <c r="H337" s="5"/>
      <c r="I337" s="5"/>
      <c r="J337" s="4">
        <f t="shared" si="189"/>
        <v>1.0644335892067922</v>
      </c>
      <c r="K337" s="5">
        <v>10</v>
      </c>
      <c r="L337" s="5"/>
      <c r="M337" s="5"/>
      <c r="N337" s="4">
        <f t="shared" si="190"/>
        <v>0.85465432770821992</v>
      </c>
      <c r="O337" s="5">
        <v>15</v>
      </c>
      <c r="P337" s="5"/>
      <c r="Q337" s="5"/>
      <c r="R337" s="4">
        <f t="shared" si="191"/>
        <v>1.1124630864197529</v>
      </c>
      <c r="S337" s="5">
        <v>10</v>
      </c>
      <c r="T337" s="5"/>
      <c r="U337" s="5"/>
      <c r="V337" s="4">
        <f t="shared" si="192"/>
        <v>1.1542082926829269</v>
      </c>
      <c r="W337" s="5">
        <v>10</v>
      </c>
      <c r="X337" s="5" t="s">
        <v>400</v>
      </c>
      <c r="Y337" s="5" t="s">
        <v>400</v>
      </c>
      <c r="Z337" s="5" t="s">
        <v>400</v>
      </c>
      <c r="AA337" s="5"/>
      <c r="AB337" s="31">
        <f t="shared" si="181"/>
        <v>1.0387614094315241</v>
      </c>
      <c r="AC337" s="32">
        <v>2733</v>
      </c>
      <c r="AD337" s="24">
        <f t="shared" si="175"/>
        <v>2236.090909090909</v>
      </c>
      <c r="AE337" s="24">
        <f t="shared" si="176"/>
        <v>2322.8000000000002</v>
      </c>
      <c r="AF337" s="24">
        <f t="shared" si="177"/>
        <v>86.709090909091174</v>
      </c>
      <c r="AG337" s="24">
        <v>186.4</v>
      </c>
      <c r="AH337" s="24">
        <v>308.7</v>
      </c>
      <c r="AI337" s="24">
        <v>212.1</v>
      </c>
      <c r="AJ337" s="24">
        <v>293.2</v>
      </c>
      <c r="AK337" s="24">
        <v>240.1</v>
      </c>
      <c r="AL337" s="24">
        <v>337.9</v>
      </c>
      <c r="AM337" s="24">
        <v>105.4</v>
      </c>
      <c r="AN337" s="24">
        <v>278.5</v>
      </c>
      <c r="AO337" s="24">
        <v>57.9</v>
      </c>
      <c r="AP337" s="24">
        <f t="shared" si="178"/>
        <v>302.60000000000002</v>
      </c>
      <c r="AQ337" s="46"/>
      <c r="AR337" s="24">
        <f t="shared" si="179"/>
        <v>302.60000000000002</v>
      </c>
      <c r="AS337" s="24"/>
      <c r="AT337" s="24">
        <f t="shared" si="180"/>
        <v>302.60000000000002</v>
      </c>
      <c r="AU337" s="24">
        <v>358.2</v>
      </c>
      <c r="AV337" s="24">
        <f t="shared" si="182"/>
        <v>-55.6</v>
      </c>
      <c r="AW337" s="41"/>
      <c r="AX337" s="41"/>
      <c r="AY337" s="41"/>
      <c r="AZ337" s="1"/>
      <c r="BA337" s="1"/>
      <c r="BB337" s="1"/>
      <c r="BC337" s="1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9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/>
      <c r="CT337" s="8"/>
      <c r="CU337" s="8"/>
      <c r="CV337" s="8"/>
      <c r="CW337" s="8"/>
      <c r="CX337" s="8"/>
      <c r="CY337" s="8"/>
      <c r="CZ337" s="8"/>
      <c r="DA337" s="8"/>
      <c r="DB337" s="8"/>
      <c r="DC337" s="9"/>
      <c r="DD337" s="8"/>
      <c r="DE337" s="8"/>
      <c r="DF337" s="8"/>
      <c r="DG337" s="8"/>
      <c r="DH337" s="8"/>
      <c r="DI337" s="8"/>
      <c r="DJ337" s="8"/>
      <c r="DK337" s="8"/>
      <c r="DL337" s="8"/>
      <c r="DM337" s="8"/>
      <c r="DN337" s="8"/>
      <c r="DO337" s="8"/>
      <c r="DP337" s="8"/>
      <c r="DQ337" s="8"/>
      <c r="DR337" s="8"/>
      <c r="DS337" s="8"/>
      <c r="DT337" s="8"/>
      <c r="DU337" s="8"/>
      <c r="DV337" s="8"/>
      <c r="DW337" s="8"/>
      <c r="DX337" s="8"/>
      <c r="DY337" s="8"/>
      <c r="DZ337" s="8"/>
      <c r="EA337" s="8"/>
      <c r="EB337" s="8"/>
      <c r="EC337" s="8"/>
      <c r="ED337" s="8"/>
      <c r="EE337" s="9"/>
      <c r="EF337" s="8"/>
      <c r="EG337" s="8"/>
      <c r="EH337" s="8"/>
      <c r="EI337" s="8"/>
      <c r="EJ337" s="8"/>
      <c r="EK337" s="8"/>
      <c r="EL337" s="8"/>
      <c r="EM337" s="8"/>
      <c r="EN337" s="8"/>
      <c r="EO337" s="8"/>
      <c r="EP337" s="8"/>
      <c r="EQ337" s="8"/>
      <c r="ER337" s="8"/>
      <c r="ES337" s="8"/>
      <c r="ET337" s="8"/>
      <c r="EU337" s="8"/>
      <c r="EV337" s="8"/>
      <c r="EW337" s="8"/>
      <c r="EX337" s="8"/>
      <c r="EY337" s="8"/>
      <c r="EZ337" s="8"/>
      <c r="FA337" s="8"/>
      <c r="FB337" s="8"/>
      <c r="FC337" s="8"/>
      <c r="FD337" s="8"/>
      <c r="FE337" s="8"/>
      <c r="FF337" s="8"/>
      <c r="FG337" s="9"/>
      <c r="FH337" s="8"/>
      <c r="FI337" s="8"/>
      <c r="FJ337" s="8"/>
      <c r="FK337" s="8"/>
      <c r="FL337" s="8"/>
      <c r="FM337" s="8"/>
      <c r="FN337" s="8"/>
      <c r="FO337" s="8"/>
      <c r="FP337" s="8"/>
      <c r="FQ337" s="8"/>
      <c r="FR337" s="8"/>
      <c r="FS337" s="8"/>
      <c r="FT337" s="8"/>
      <c r="FU337" s="8"/>
      <c r="FV337" s="8"/>
      <c r="FW337" s="8"/>
      <c r="FX337" s="8"/>
      <c r="FY337" s="8"/>
      <c r="FZ337" s="8"/>
      <c r="GA337" s="8"/>
      <c r="GB337" s="8"/>
      <c r="GC337" s="8"/>
      <c r="GD337" s="8"/>
      <c r="GE337" s="8"/>
      <c r="GF337" s="8"/>
      <c r="GG337" s="8"/>
      <c r="GH337" s="8"/>
      <c r="GI337" s="9"/>
      <c r="GJ337" s="8"/>
      <c r="GK337" s="8"/>
    </row>
    <row r="338" spans="1:193" s="2" customFormat="1" ht="17.100000000000001" customHeight="1">
      <c r="A338" s="13" t="s">
        <v>316</v>
      </c>
      <c r="B338" s="24">
        <v>2664.3</v>
      </c>
      <c r="C338" s="24">
        <v>2330.7959499999997</v>
      </c>
      <c r="D338" s="4">
        <f t="shared" si="174"/>
        <v>0.87482488833840022</v>
      </c>
      <c r="E338" s="10">
        <v>15</v>
      </c>
      <c r="F338" s="5">
        <f t="shared" si="188"/>
        <v>1</v>
      </c>
      <c r="G338" s="5">
        <v>10</v>
      </c>
      <c r="H338" s="5"/>
      <c r="I338" s="5"/>
      <c r="J338" s="4">
        <f t="shared" si="189"/>
        <v>1.0644335892067922</v>
      </c>
      <c r="K338" s="5">
        <v>10</v>
      </c>
      <c r="L338" s="5"/>
      <c r="M338" s="5"/>
      <c r="N338" s="4">
        <f t="shared" si="190"/>
        <v>0.85465432770821992</v>
      </c>
      <c r="O338" s="5">
        <v>15</v>
      </c>
      <c r="P338" s="5"/>
      <c r="Q338" s="5"/>
      <c r="R338" s="4">
        <f t="shared" si="191"/>
        <v>1.1124630864197529</v>
      </c>
      <c r="S338" s="5">
        <v>10</v>
      </c>
      <c r="T338" s="5"/>
      <c r="U338" s="5"/>
      <c r="V338" s="4">
        <f t="shared" si="192"/>
        <v>1.1542082926829269</v>
      </c>
      <c r="W338" s="5">
        <v>10</v>
      </c>
      <c r="X338" s="5" t="s">
        <v>400</v>
      </c>
      <c r="Y338" s="5" t="s">
        <v>400</v>
      </c>
      <c r="Z338" s="5" t="s">
        <v>400</v>
      </c>
      <c r="AA338" s="5"/>
      <c r="AB338" s="31">
        <f t="shared" si="181"/>
        <v>0.98933197033991449</v>
      </c>
      <c r="AC338" s="32">
        <v>2164</v>
      </c>
      <c r="AD338" s="24">
        <f t="shared" si="175"/>
        <v>1770.5454545454545</v>
      </c>
      <c r="AE338" s="24">
        <f t="shared" si="176"/>
        <v>1751.7</v>
      </c>
      <c r="AF338" s="24">
        <f t="shared" si="177"/>
        <v>-18.845454545454459</v>
      </c>
      <c r="AG338" s="24">
        <v>191.1</v>
      </c>
      <c r="AH338" s="24">
        <v>132.5</v>
      </c>
      <c r="AI338" s="24">
        <v>298.10000000000002</v>
      </c>
      <c r="AJ338" s="24">
        <v>177.3</v>
      </c>
      <c r="AK338" s="24">
        <v>198.1</v>
      </c>
      <c r="AL338" s="24">
        <v>200.2</v>
      </c>
      <c r="AM338" s="24">
        <v>152.69999999999999</v>
      </c>
      <c r="AN338" s="24">
        <v>176.4</v>
      </c>
      <c r="AO338" s="24"/>
      <c r="AP338" s="24">
        <f t="shared" si="178"/>
        <v>225.3</v>
      </c>
      <c r="AQ338" s="46"/>
      <c r="AR338" s="24">
        <f t="shared" si="179"/>
        <v>225.3</v>
      </c>
      <c r="AS338" s="24"/>
      <c r="AT338" s="24">
        <f t="shared" si="180"/>
        <v>225.3</v>
      </c>
      <c r="AU338" s="24">
        <v>181.8</v>
      </c>
      <c r="AV338" s="24">
        <f t="shared" si="182"/>
        <v>43.5</v>
      </c>
      <c r="AW338" s="41"/>
      <c r="AX338" s="41"/>
      <c r="AY338" s="41"/>
      <c r="AZ338" s="1"/>
      <c r="BA338" s="1"/>
      <c r="BB338" s="1"/>
      <c r="BC338" s="1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9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8"/>
      <c r="CU338" s="8"/>
      <c r="CV338" s="8"/>
      <c r="CW338" s="8"/>
      <c r="CX338" s="8"/>
      <c r="CY338" s="8"/>
      <c r="CZ338" s="8"/>
      <c r="DA338" s="8"/>
      <c r="DB338" s="8"/>
      <c r="DC338" s="9"/>
      <c r="DD338" s="8"/>
      <c r="DE338" s="8"/>
      <c r="DF338" s="8"/>
      <c r="DG338" s="8"/>
      <c r="DH338" s="8"/>
      <c r="DI338" s="8"/>
      <c r="DJ338" s="8"/>
      <c r="DK338" s="8"/>
      <c r="DL338" s="8"/>
      <c r="DM338" s="8"/>
      <c r="DN338" s="8"/>
      <c r="DO338" s="8"/>
      <c r="DP338" s="8"/>
      <c r="DQ338" s="8"/>
      <c r="DR338" s="8"/>
      <c r="DS338" s="8"/>
      <c r="DT338" s="8"/>
      <c r="DU338" s="8"/>
      <c r="DV338" s="8"/>
      <c r="DW338" s="8"/>
      <c r="DX338" s="8"/>
      <c r="DY338" s="8"/>
      <c r="DZ338" s="8"/>
      <c r="EA338" s="8"/>
      <c r="EB338" s="8"/>
      <c r="EC338" s="8"/>
      <c r="ED338" s="8"/>
      <c r="EE338" s="9"/>
      <c r="EF338" s="8"/>
      <c r="EG338" s="8"/>
      <c r="EH338" s="8"/>
      <c r="EI338" s="8"/>
      <c r="EJ338" s="8"/>
      <c r="EK338" s="8"/>
      <c r="EL338" s="8"/>
      <c r="EM338" s="8"/>
      <c r="EN338" s="8"/>
      <c r="EO338" s="8"/>
      <c r="EP338" s="8"/>
      <c r="EQ338" s="8"/>
      <c r="ER338" s="8"/>
      <c r="ES338" s="8"/>
      <c r="ET338" s="8"/>
      <c r="EU338" s="8"/>
      <c r="EV338" s="8"/>
      <c r="EW338" s="8"/>
      <c r="EX338" s="8"/>
      <c r="EY338" s="8"/>
      <c r="EZ338" s="8"/>
      <c r="FA338" s="8"/>
      <c r="FB338" s="8"/>
      <c r="FC338" s="8"/>
      <c r="FD338" s="8"/>
      <c r="FE338" s="8"/>
      <c r="FF338" s="8"/>
      <c r="FG338" s="9"/>
      <c r="FH338" s="8"/>
      <c r="FI338" s="8"/>
      <c r="FJ338" s="8"/>
      <c r="FK338" s="8"/>
      <c r="FL338" s="8"/>
      <c r="FM338" s="8"/>
      <c r="FN338" s="8"/>
      <c r="FO338" s="8"/>
      <c r="FP338" s="8"/>
      <c r="FQ338" s="8"/>
      <c r="FR338" s="8"/>
      <c r="FS338" s="8"/>
      <c r="FT338" s="8"/>
      <c r="FU338" s="8"/>
      <c r="FV338" s="8"/>
      <c r="FW338" s="8"/>
      <c r="FX338" s="8"/>
      <c r="FY338" s="8"/>
      <c r="FZ338" s="8"/>
      <c r="GA338" s="8"/>
      <c r="GB338" s="8"/>
      <c r="GC338" s="8"/>
      <c r="GD338" s="8"/>
      <c r="GE338" s="8"/>
      <c r="GF338" s="8"/>
      <c r="GG338" s="8"/>
      <c r="GH338" s="8"/>
      <c r="GI338" s="9"/>
      <c r="GJ338" s="8"/>
      <c r="GK338" s="8"/>
    </row>
    <row r="339" spans="1:193" s="2" customFormat="1" ht="17.100000000000001" customHeight="1">
      <c r="A339" s="13" t="s">
        <v>317</v>
      </c>
      <c r="B339" s="24">
        <v>558.70000000000005</v>
      </c>
      <c r="C339" s="24">
        <v>303.92889999999989</v>
      </c>
      <c r="D339" s="4">
        <f t="shared" si="174"/>
        <v>0.54399301950957557</v>
      </c>
      <c r="E339" s="10">
        <v>15</v>
      </c>
      <c r="F339" s="5">
        <f t="shared" si="188"/>
        <v>1</v>
      </c>
      <c r="G339" s="5">
        <v>10</v>
      </c>
      <c r="H339" s="5"/>
      <c r="I339" s="5"/>
      <c r="J339" s="4">
        <f t="shared" si="189"/>
        <v>1.0644335892067922</v>
      </c>
      <c r="K339" s="5">
        <v>10</v>
      </c>
      <c r="L339" s="5"/>
      <c r="M339" s="5"/>
      <c r="N339" s="4">
        <f t="shared" si="190"/>
        <v>0.85465432770821992</v>
      </c>
      <c r="O339" s="5">
        <v>15</v>
      </c>
      <c r="P339" s="5"/>
      <c r="Q339" s="5"/>
      <c r="R339" s="4">
        <f t="shared" si="191"/>
        <v>1.1124630864197529</v>
      </c>
      <c r="S339" s="5">
        <v>10</v>
      </c>
      <c r="T339" s="5"/>
      <c r="U339" s="5"/>
      <c r="V339" s="4">
        <f t="shared" si="192"/>
        <v>1.1542082926829269</v>
      </c>
      <c r="W339" s="5">
        <v>10</v>
      </c>
      <c r="X339" s="5" t="s">
        <v>400</v>
      </c>
      <c r="Y339" s="5" t="s">
        <v>400</v>
      </c>
      <c r="Z339" s="5" t="s">
        <v>400</v>
      </c>
      <c r="AA339" s="5"/>
      <c r="AB339" s="31">
        <f t="shared" si="181"/>
        <v>0.91843942701945203</v>
      </c>
      <c r="AC339" s="32">
        <v>1617</v>
      </c>
      <c r="AD339" s="24">
        <f t="shared" si="175"/>
        <v>1323</v>
      </c>
      <c r="AE339" s="24">
        <f t="shared" si="176"/>
        <v>1215.0999999999999</v>
      </c>
      <c r="AF339" s="24">
        <f t="shared" si="177"/>
        <v>-107.90000000000009</v>
      </c>
      <c r="AG339" s="24">
        <v>85.9</v>
      </c>
      <c r="AH339" s="24">
        <v>115.8</v>
      </c>
      <c r="AI339" s="24">
        <v>157.5</v>
      </c>
      <c r="AJ339" s="24">
        <v>118.4</v>
      </c>
      <c r="AK339" s="24">
        <v>170.5</v>
      </c>
      <c r="AL339" s="24">
        <v>97.3</v>
      </c>
      <c r="AM339" s="24">
        <v>134</v>
      </c>
      <c r="AN339" s="24">
        <v>113.5</v>
      </c>
      <c r="AO339" s="24"/>
      <c r="AP339" s="24">
        <f t="shared" si="178"/>
        <v>222.2</v>
      </c>
      <c r="AQ339" s="46"/>
      <c r="AR339" s="24">
        <f t="shared" si="179"/>
        <v>222.2</v>
      </c>
      <c r="AS339" s="24"/>
      <c r="AT339" s="24">
        <f t="shared" si="180"/>
        <v>222.2</v>
      </c>
      <c r="AU339" s="24">
        <v>95.9</v>
      </c>
      <c r="AV339" s="24">
        <f t="shared" si="182"/>
        <v>126.3</v>
      </c>
      <c r="AW339" s="41"/>
      <c r="AX339" s="41"/>
      <c r="AY339" s="41"/>
      <c r="AZ339" s="1"/>
      <c r="BA339" s="1"/>
      <c r="BB339" s="1"/>
      <c r="BC339" s="1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9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  <c r="CW339" s="8"/>
      <c r="CX339" s="8"/>
      <c r="CY339" s="8"/>
      <c r="CZ339" s="8"/>
      <c r="DA339" s="8"/>
      <c r="DB339" s="8"/>
      <c r="DC339" s="9"/>
      <c r="DD339" s="8"/>
      <c r="DE339" s="8"/>
      <c r="DF339" s="8"/>
      <c r="DG339" s="8"/>
      <c r="DH339" s="8"/>
      <c r="DI339" s="8"/>
      <c r="DJ339" s="8"/>
      <c r="DK339" s="8"/>
      <c r="DL339" s="8"/>
      <c r="DM339" s="8"/>
      <c r="DN339" s="8"/>
      <c r="DO339" s="8"/>
      <c r="DP339" s="8"/>
      <c r="DQ339" s="8"/>
      <c r="DR339" s="8"/>
      <c r="DS339" s="8"/>
      <c r="DT339" s="8"/>
      <c r="DU339" s="8"/>
      <c r="DV339" s="8"/>
      <c r="DW339" s="8"/>
      <c r="DX339" s="8"/>
      <c r="DY339" s="8"/>
      <c r="DZ339" s="8"/>
      <c r="EA339" s="8"/>
      <c r="EB339" s="8"/>
      <c r="EC339" s="8"/>
      <c r="ED339" s="8"/>
      <c r="EE339" s="9"/>
      <c r="EF339" s="8"/>
      <c r="EG339" s="8"/>
      <c r="EH339" s="8"/>
      <c r="EI339" s="8"/>
      <c r="EJ339" s="8"/>
      <c r="EK339" s="8"/>
      <c r="EL339" s="8"/>
      <c r="EM339" s="8"/>
      <c r="EN339" s="8"/>
      <c r="EO339" s="8"/>
      <c r="EP339" s="8"/>
      <c r="EQ339" s="8"/>
      <c r="ER339" s="8"/>
      <c r="ES339" s="8"/>
      <c r="ET339" s="8"/>
      <c r="EU339" s="8"/>
      <c r="EV339" s="8"/>
      <c r="EW339" s="8"/>
      <c r="EX339" s="8"/>
      <c r="EY339" s="8"/>
      <c r="EZ339" s="8"/>
      <c r="FA339" s="8"/>
      <c r="FB339" s="8"/>
      <c r="FC339" s="8"/>
      <c r="FD339" s="8"/>
      <c r="FE339" s="8"/>
      <c r="FF339" s="8"/>
      <c r="FG339" s="9"/>
      <c r="FH339" s="8"/>
      <c r="FI339" s="8"/>
      <c r="FJ339" s="8"/>
      <c r="FK339" s="8"/>
      <c r="FL339" s="8"/>
      <c r="FM339" s="8"/>
      <c r="FN339" s="8"/>
      <c r="FO339" s="8"/>
      <c r="FP339" s="8"/>
      <c r="FQ339" s="8"/>
      <c r="FR339" s="8"/>
      <c r="FS339" s="8"/>
      <c r="FT339" s="8"/>
      <c r="FU339" s="8"/>
      <c r="FV339" s="8"/>
      <c r="FW339" s="8"/>
      <c r="FX339" s="8"/>
      <c r="FY339" s="8"/>
      <c r="FZ339" s="8"/>
      <c r="GA339" s="8"/>
      <c r="GB339" s="8"/>
      <c r="GC339" s="8"/>
      <c r="GD339" s="8"/>
      <c r="GE339" s="8"/>
      <c r="GF339" s="8"/>
      <c r="GG339" s="8"/>
      <c r="GH339" s="8"/>
      <c r="GI339" s="9"/>
      <c r="GJ339" s="8"/>
      <c r="GK339" s="8"/>
    </row>
    <row r="340" spans="1:193" s="2" customFormat="1" ht="17.100000000000001" customHeight="1">
      <c r="A340" s="13" t="s">
        <v>318</v>
      </c>
      <c r="B340" s="24">
        <v>175.9</v>
      </c>
      <c r="C340" s="24">
        <v>98.024110000000107</v>
      </c>
      <c r="D340" s="4">
        <f t="shared" si="174"/>
        <v>0.55727180216031891</v>
      </c>
      <c r="E340" s="10">
        <v>15</v>
      </c>
      <c r="F340" s="5">
        <f t="shared" si="188"/>
        <v>1</v>
      </c>
      <c r="G340" s="5">
        <v>10</v>
      </c>
      <c r="H340" s="5"/>
      <c r="I340" s="5"/>
      <c r="J340" s="4">
        <f t="shared" si="189"/>
        <v>1.0644335892067922</v>
      </c>
      <c r="K340" s="5">
        <v>10</v>
      </c>
      <c r="L340" s="5"/>
      <c r="M340" s="5"/>
      <c r="N340" s="4">
        <f t="shared" si="190"/>
        <v>0.85465432770821992</v>
      </c>
      <c r="O340" s="5">
        <v>15</v>
      </c>
      <c r="P340" s="5"/>
      <c r="Q340" s="5"/>
      <c r="R340" s="4">
        <f t="shared" si="191"/>
        <v>1.1124630864197529</v>
      </c>
      <c r="S340" s="5">
        <v>10</v>
      </c>
      <c r="T340" s="5"/>
      <c r="U340" s="5"/>
      <c r="V340" s="4">
        <f t="shared" si="192"/>
        <v>1.1542082926829269</v>
      </c>
      <c r="W340" s="5">
        <v>10</v>
      </c>
      <c r="X340" s="5" t="s">
        <v>400</v>
      </c>
      <c r="Y340" s="5" t="s">
        <v>400</v>
      </c>
      <c r="Z340" s="5" t="s">
        <v>400</v>
      </c>
      <c r="AA340" s="5"/>
      <c r="AB340" s="31">
        <f t="shared" si="181"/>
        <v>0.92128488044461143</v>
      </c>
      <c r="AC340" s="32">
        <v>1492</v>
      </c>
      <c r="AD340" s="24">
        <f t="shared" si="175"/>
        <v>1220.7272727272725</v>
      </c>
      <c r="AE340" s="24">
        <f t="shared" si="176"/>
        <v>1124.5999999999999</v>
      </c>
      <c r="AF340" s="24">
        <f t="shared" si="177"/>
        <v>-96.127272727272612</v>
      </c>
      <c r="AG340" s="24">
        <v>63.6</v>
      </c>
      <c r="AH340" s="24">
        <v>63.8</v>
      </c>
      <c r="AI340" s="24">
        <v>65.8</v>
      </c>
      <c r="AJ340" s="24">
        <v>92.3</v>
      </c>
      <c r="AK340" s="24">
        <v>47.6</v>
      </c>
      <c r="AL340" s="24">
        <v>120.6</v>
      </c>
      <c r="AM340" s="24">
        <v>164.2</v>
      </c>
      <c r="AN340" s="24">
        <v>79</v>
      </c>
      <c r="AO340" s="24">
        <v>232.99999999999997</v>
      </c>
      <c r="AP340" s="24">
        <f t="shared" si="178"/>
        <v>194.7</v>
      </c>
      <c r="AQ340" s="46"/>
      <c r="AR340" s="24">
        <f t="shared" si="179"/>
        <v>194.7</v>
      </c>
      <c r="AS340" s="24"/>
      <c r="AT340" s="24">
        <f t="shared" si="180"/>
        <v>194.7</v>
      </c>
      <c r="AU340" s="24">
        <v>81.7</v>
      </c>
      <c r="AV340" s="24">
        <f t="shared" si="182"/>
        <v>113</v>
      </c>
      <c r="AW340" s="41"/>
      <c r="AX340" s="41"/>
      <c r="AY340" s="41"/>
      <c r="AZ340" s="1"/>
      <c r="BA340" s="1"/>
      <c r="BB340" s="1"/>
      <c r="BC340" s="1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9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8"/>
      <c r="CU340" s="8"/>
      <c r="CV340" s="8"/>
      <c r="CW340" s="8"/>
      <c r="CX340" s="8"/>
      <c r="CY340" s="8"/>
      <c r="CZ340" s="8"/>
      <c r="DA340" s="8"/>
      <c r="DB340" s="8"/>
      <c r="DC340" s="9"/>
      <c r="DD340" s="8"/>
      <c r="DE340" s="8"/>
      <c r="DF340" s="8"/>
      <c r="DG340" s="8"/>
      <c r="DH340" s="8"/>
      <c r="DI340" s="8"/>
      <c r="DJ340" s="8"/>
      <c r="DK340" s="8"/>
      <c r="DL340" s="8"/>
      <c r="DM340" s="8"/>
      <c r="DN340" s="8"/>
      <c r="DO340" s="8"/>
      <c r="DP340" s="8"/>
      <c r="DQ340" s="8"/>
      <c r="DR340" s="8"/>
      <c r="DS340" s="8"/>
      <c r="DT340" s="8"/>
      <c r="DU340" s="8"/>
      <c r="DV340" s="8"/>
      <c r="DW340" s="8"/>
      <c r="DX340" s="8"/>
      <c r="DY340" s="8"/>
      <c r="DZ340" s="8"/>
      <c r="EA340" s="8"/>
      <c r="EB340" s="8"/>
      <c r="EC340" s="8"/>
      <c r="ED340" s="8"/>
      <c r="EE340" s="9"/>
      <c r="EF340" s="8"/>
      <c r="EG340" s="8"/>
      <c r="EH340" s="8"/>
      <c r="EI340" s="8"/>
      <c r="EJ340" s="8"/>
      <c r="EK340" s="8"/>
      <c r="EL340" s="8"/>
      <c r="EM340" s="8"/>
      <c r="EN340" s="8"/>
      <c r="EO340" s="8"/>
      <c r="EP340" s="8"/>
      <c r="EQ340" s="8"/>
      <c r="ER340" s="8"/>
      <c r="ES340" s="8"/>
      <c r="ET340" s="8"/>
      <c r="EU340" s="8"/>
      <c r="EV340" s="8"/>
      <c r="EW340" s="8"/>
      <c r="EX340" s="8"/>
      <c r="EY340" s="8"/>
      <c r="EZ340" s="8"/>
      <c r="FA340" s="8"/>
      <c r="FB340" s="8"/>
      <c r="FC340" s="8"/>
      <c r="FD340" s="8"/>
      <c r="FE340" s="8"/>
      <c r="FF340" s="8"/>
      <c r="FG340" s="9"/>
      <c r="FH340" s="8"/>
      <c r="FI340" s="8"/>
      <c r="FJ340" s="8"/>
      <c r="FK340" s="8"/>
      <c r="FL340" s="8"/>
      <c r="FM340" s="8"/>
      <c r="FN340" s="8"/>
      <c r="FO340" s="8"/>
      <c r="FP340" s="8"/>
      <c r="FQ340" s="8"/>
      <c r="FR340" s="8"/>
      <c r="FS340" s="8"/>
      <c r="FT340" s="8"/>
      <c r="FU340" s="8"/>
      <c r="FV340" s="8"/>
      <c r="FW340" s="8"/>
      <c r="FX340" s="8"/>
      <c r="FY340" s="8"/>
      <c r="FZ340" s="8"/>
      <c r="GA340" s="8"/>
      <c r="GB340" s="8"/>
      <c r="GC340" s="8"/>
      <c r="GD340" s="8"/>
      <c r="GE340" s="8"/>
      <c r="GF340" s="8"/>
      <c r="GG340" s="8"/>
      <c r="GH340" s="8"/>
      <c r="GI340" s="9"/>
      <c r="GJ340" s="8"/>
      <c r="GK340" s="8"/>
    </row>
    <row r="341" spans="1:193" s="2" customFormat="1" ht="17.100000000000001" customHeight="1">
      <c r="A341" s="13" t="s">
        <v>319</v>
      </c>
      <c r="B341" s="24">
        <v>770.1</v>
      </c>
      <c r="C341" s="24">
        <v>701.31074999999998</v>
      </c>
      <c r="D341" s="4">
        <f t="shared" si="174"/>
        <v>0.91067491234904552</v>
      </c>
      <c r="E341" s="10">
        <v>15</v>
      </c>
      <c r="F341" s="5">
        <f t="shared" si="188"/>
        <v>1</v>
      </c>
      <c r="G341" s="5">
        <v>10</v>
      </c>
      <c r="H341" s="5"/>
      <c r="I341" s="5"/>
      <c r="J341" s="4">
        <f t="shared" si="189"/>
        <v>1.0644335892067922</v>
      </c>
      <c r="K341" s="5">
        <v>10</v>
      </c>
      <c r="L341" s="5"/>
      <c r="M341" s="5"/>
      <c r="N341" s="4">
        <f t="shared" si="190"/>
        <v>0.85465432770821992</v>
      </c>
      <c r="O341" s="5">
        <v>15</v>
      </c>
      <c r="P341" s="5"/>
      <c r="Q341" s="5"/>
      <c r="R341" s="4">
        <f t="shared" si="191"/>
        <v>1.1124630864197529</v>
      </c>
      <c r="S341" s="5">
        <v>10</v>
      </c>
      <c r="T341" s="5"/>
      <c r="U341" s="5"/>
      <c r="V341" s="4">
        <f t="shared" si="192"/>
        <v>1.1542082926829269</v>
      </c>
      <c r="W341" s="5">
        <v>10</v>
      </c>
      <c r="X341" s="5" t="s">
        <v>400</v>
      </c>
      <c r="Y341" s="5" t="s">
        <v>400</v>
      </c>
      <c r="Z341" s="5" t="s">
        <v>400</v>
      </c>
      <c r="AA341" s="5"/>
      <c r="AB341" s="31">
        <f t="shared" si="181"/>
        <v>0.99701411834219567</v>
      </c>
      <c r="AC341" s="32">
        <v>1990</v>
      </c>
      <c r="AD341" s="24">
        <f t="shared" si="175"/>
        <v>1628.1818181818182</v>
      </c>
      <c r="AE341" s="24">
        <f t="shared" si="176"/>
        <v>1623.3</v>
      </c>
      <c r="AF341" s="24">
        <f t="shared" si="177"/>
        <v>-4.8818181818182893</v>
      </c>
      <c r="AG341" s="24">
        <v>136.19999999999999</v>
      </c>
      <c r="AH341" s="24">
        <v>220.7</v>
      </c>
      <c r="AI341" s="24">
        <v>9</v>
      </c>
      <c r="AJ341" s="24">
        <v>213.5</v>
      </c>
      <c r="AK341" s="24">
        <v>94.9</v>
      </c>
      <c r="AL341" s="24">
        <v>394.3</v>
      </c>
      <c r="AM341" s="24">
        <v>79.2</v>
      </c>
      <c r="AN341" s="24">
        <v>150.4</v>
      </c>
      <c r="AO341" s="24">
        <v>57.4</v>
      </c>
      <c r="AP341" s="24">
        <f t="shared" si="178"/>
        <v>267.7</v>
      </c>
      <c r="AQ341" s="46"/>
      <c r="AR341" s="24">
        <f t="shared" si="179"/>
        <v>267.7</v>
      </c>
      <c r="AS341" s="24"/>
      <c r="AT341" s="24">
        <f t="shared" si="180"/>
        <v>267.7</v>
      </c>
      <c r="AU341" s="24">
        <v>240.2</v>
      </c>
      <c r="AV341" s="24">
        <f t="shared" si="182"/>
        <v>27.5</v>
      </c>
      <c r="AW341" s="41"/>
      <c r="AX341" s="41"/>
      <c r="AY341" s="41"/>
      <c r="BA341" s="1"/>
      <c r="BB341" s="1"/>
      <c r="BC341" s="1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9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/>
      <c r="CT341" s="8"/>
      <c r="CU341" s="8"/>
      <c r="CV341" s="8"/>
      <c r="CW341" s="8"/>
      <c r="CX341" s="8"/>
      <c r="CY341" s="8"/>
      <c r="CZ341" s="8"/>
      <c r="DA341" s="8"/>
      <c r="DB341" s="8"/>
      <c r="DC341" s="9"/>
      <c r="DD341" s="8"/>
      <c r="DE341" s="8"/>
      <c r="DF341" s="8"/>
      <c r="DG341" s="8"/>
      <c r="DH341" s="8"/>
      <c r="DI341" s="8"/>
      <c r="DJ341" s="8"/>
      <c r="DK341" s="8"/>
      <c r="DL341" s="8"/>
      <c r="DM341" s="8"/>
      <c r="DN341" s="8"/>
      <c r="DO341" s="8"/>
      <c r="DP341" s="8"/>
      <c r="DQ341" s="8"/>
      <c r="DR341" s="8"/>
      <c r="DS341" s="8"/>
      <c r="DT341" s="8"/>
      <c r="DU341" s="8"/>
      <c r="DV341" s="8"/>
      <c r="DW341" s="8"/>
      <c r="DX341" s="8"/>
      <c r="DY341" s="8"/>
      <c r="DZ341" s="8"/>
      <c r="EA341" s="8"/>
      <c r="EB341" s="8"/>
      <c r="EC341" s="8"/>
      <c r="ED341" s="8"/>
      <c r="EE341" s="9"/>
      <c r="EF341" s="8"/>
      <c r="EG341" s="8"/>
      <c r="EH341" s="8"/>
      <c r="EI341" s="8"/>
      <c r="EJ341" s="8"/>
      <c r="EK341" s="8"/>
      <c r="EL341" s="8"/>
      <c r="EM341" s="8"/>
      <c r="EN341" s="8"/>
      <c r="EO341" s="8"/>
      <c r="EP341" s="8"/>
      <c r="EQ341" s="8"/>
      <c r="ER341" s="8"/>
      <c r="ES341" s="8"/>
      <c r="ET341" s="8"/>
      <c r="EU341" s="8"/>
      <c r="EV341" s="8"/>
      <c r="EW341" s="8"/>
      <c r="EX341" s="8"/>
      <c r="EY341" s="8"/>
      <c r="EZ341" s="8"/>
      <c r="FA341" s="8"/>
      <c r="FB341" s="8"/>
      <c r="FC341" s="8"/>
      <c r="FD341" s="8"/>
      <c r="FE341" s="8"/>
      <c r="FF341" s="8"/>
      <c r="FG341" s="9"/>
      <c r="FH341" s="8"/>
      <c r="FI341" s="8"/>
      <c r="FJ341" s="8"/>
      <c r="FK341" s="8"/>
      <c r="FL341" s="8"/>
      <c r="FM341" s="8"/>
      <c r="FN341" s="8"/>
      <c r="FO341" s="8"/>
      <c r="FP341" s="8"/>
      <c r="FQ341" s="8"/>
      <c r="FR341" s="8"/>
      <c r="FS341" s="8"/>
      <c r="FT341" s="8"/>
      <c r="FU341" s="8"/>
      <c r="FV341" s="8"/>
      <c r="FW341" s="8"/>
      <c r="FX341" s="8"/>
      <c r="FY341" s="8"/>
      <c r="FZ341" s="8"/>
      <c r="GA341" s="8"/>
      <c r="GB341" s="8"/>
      <c r="GC341" s="8"/>
      <c r="GD341" s="8"/>
      <c r="GE341" s="8"/>
      <c r="GF341" s="8"/>
      <c r="GG341" s="8"/>
      <c r="GH341" s="8"/>
      <c r="GI341" s="9"/>
      <c r="GJ341" s="8"/>
      <c r="GK341" s="8"/>
    </row>
    <row r="342" spans="1:193" s="2" customFormat="1" ht="17.100000000000001" customHeight="1">
      <c r="A342" s="13" t="s">
        <v>320</v>
      </c>
      <c r="B342" s="24">
        <v>6607.7</v>
      </c>
      <c r="C342" s="24">
        <v>6151.6049899999989</v>
      </c>
      <c r="D342" s="4">
        <f t="shared" si="174"/>
        <v>0.93097522435945923</v>
      </c>
      <c r="E342" s="10">
        <v>15</v>
      </c>
      <c r="F342" s="5">
        <f t="shared" si="188"/>
        <v>1</v>
      </c>
      <c r="G342" s="5">
        <v>10</v>
      </c>
      <c r="H342" s="5"/>
      <c r="I342" s="5"/>
      <c r="J342" s="4">
        <f t="shared" si="189"/>
        <v>1.0644335892067922</v>
      </c>
      <c r="K342" s="5">
        <v>10</v>
      </c>
      <c r="L342" s="5"/>
      <c r="M342" s="5"/>
      <c r="N342" s="4">
        <f t="shared" si="190"/>
        <v>0.85465432770821992</v>
      </c>
      <c r="O342" s="5">
        <v>15</v>
      </c>
      <c r="P342" s="5"/>
      <c r="Q342" s="5"/>
      <c r="R342" s="4">
        <f t="shared" si="191"/>
        <v>1.1124630864197529</v>
      </c>
      <c r="S342" s="5">
        <v>10</v>
      </c>
      <c r="T342" s="5"/>
      <c r="U342" s="5"/>
      <c r="V342" s="4">
        <f t="shared" si="192"/>
        <v>1.1542082926829269</v>
      </c>
      <c r="W342" s="5">
        <v>10</v>
      </c>
      <c r="X342" s="5" t="s">
        <v>400</v>
      </c>
      <c r="Y342" s="5" t="s">
        <v>400</v>
      </c>
      <c r="Z342" s="5" t="s">
        <v>400</v>
      </c>
      <c r="AA342" s="5"/>
      <c r="AB342" s="31">
        <f t="shared" si="181"/>
        <v>1.0013641852015702</v>
      </c>
      <c r="AC342" s="32">
        <v>4020</v>
      </c>
      <c r="AD342" s="24">
        <f t="shared" si="175"/>
        <v>3289.090909090909</v>
      </c>
      <c r="AE342" s="24">
        <f t="shared" si="176"/>
        <v>3293.6</v>
      </c>
      <c r="AF342" s="24">
        <f t="shared" si="177"/>
        <v>4.5090909090909008</v>
      </c>
      <c r="AG342" s="24">
        <v>360.1</v>
      </c>
      <c r="AH342" s="24">
        <v>311.2</v>
      </c>
      <c r="AI342" s="24">
        <v>39.799999999999997</v>
      </c>
      <c r="AJ342" s="24">
        <v>231.2</v>
      </c>
      <c r="AK342" s="24">
        <v>388</v>
      </c>
      <c r="AL342" s="24">
        <v>464.2</v>
      </c>
      <c r="AM342" s="24">
        <v>344.6</v>
      </c>
      <c r="AN342" s="24">
        <v>350.2</v>
      </c>
      <c r="AO342" s="24">
        <v>377.5</v>
      </c>
      <c r="AP342" s="24">
        <f t="shared" si="178"/>
        <v>426.8</v>
      </c>
      <c r="AQ342" s="46"/>
      <c r="AR342" s="24">
        <f t="shared" si="179"/>
        <v>426.8</v>
      </c>
      <c r="AS342" s="24"/>
      <c r="AT342" s="24">
        <f t="shared" si="180"/>
        <v>426.8</v>
      </c>
      <c r="AU342" s="24">
        <v>385.5</v>
      </c>
      <c r="AV342" s="24">
        <f t="shared" si="182"/>
        <v>41.3</v>
      </c>
      <c r="AW342" s="41"/>
      <c r="AX342" s="41"/>
      <c r="AY342" s="41"/>
      <c r="AZ342" s="1"/>
      <c r="BA342" s="1"/>
      <c r="BB342" s="1"/>
      <c r="BC342" s="1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9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/>
      <c r="CT342" s="8"/>
      <c r="CU342" s="8"/>
      <c r="CV342" s="8"/>
      <c r="CW342" s="8"/>
      <c r="CX342" s="8"/>
      <c r="CY342" s="8"/>
      <c r="CZ342" s="8"/>
      <c r="DA342" s="8"/>
      <c r="DB342" s="8"/>
      <c r="DC342" s="9"/>
      <c r="DD342" s="8"/>
      <c r="DE342" s="8"/>
      <c r="DF342" s="8"/>
      <c r="DG342" s="8"/>
      <c r="DH342" s="8"/>
      <c r="DI342" s="8"/>
      <c r="DJ342" s="8"/>
      <c r="DK342" s="8"/>
      <c r="DL342" s="8"/>
      <c r="DM342" s="8"/>
      <c r="DN342" s="8"/>
      <c r="DO342" s="8"/>
      <c r="DP342" s="8"/>
      <c r="DQ342" s="8"/>
      <c r="DR342" s="8"/>
      <c r="DS342" s="8"/>
      <c r="DT342" s="8"/>
      <c r="DU342" s="8"/>
      <c r="DV342" s="8"/>
      <c r="DW342" s="8"/>
      <c r="DX342" s="8"/>
      <c r="DY342" s="8"/>
      <c r="DZ342" s="8"/>
      <c r="EA342" s="8"/>
      <c r="EB342" s="8"/>
      <c r="EC342" s="8"/>
      <c r="ED342" s="8"/>
      <c r="EE342" s="9"/>
      <c r="EF342" s="8"/>
      <c r="EG342" s="8"/>
      <c r="EH342" s="8"/>
      <c r="EI342" s="8"/>
      <c r="EJ342" s="8"/>
      <c r="EK342" s="8"/>
      <c r="EL342" s="8"/>
      <c r="EM342" s="8"/>
      <c r="EN342" s="8"/>
      <c r="EO342" s="8"/>
      <c r="EP342" s="8"/>
      <c r="EQ342" s="8"/>
      <c r="ER342" s="8"/>
      <c r="ES342" s="8"/>
      <c r="ET342" s="8"/>
      <c r="EU342" s="8"/>
      <c r="EV342" s="8"/>
      <c r="EW342" s="8"/>
      <c r="EX342" s="8"/>
      <c r="EY342" s="8"/>
      <c r="EZ342" s="8"/>
      <c r="FA342" s="8"/>
      <c r="FB342" s="8"/>
      <c r="FC342" s="8"/>
      <c r="FD342" s="8"/>
      <c r="FE342" s="8"/>
      <c r="FF342" s="8"/>
      <c r="FG342" s="9"/>
      <c r="FH342" s="8"/>
      <c r="FI342" s="8"/>
      <c r="FJ342" s="8"/>
      <c r="FK342" s="8"/>
      <c r="FL342" s="8"/>
      <c r="FM342" s="8"/>
      <c r="FN342" s="8"/>
      <c r="FO342" s="8"/>
      <c r="FP342" s="8"/>
      <c r="FQ342" s="8"/>
      <c r="FR342" s="8"/>
      <c r="FS342" s="8"/>
      <c r="FT342" s="8"/>
      <c r="FU342" s="8"/>
      <c r="FV342" s="8"/>
      <c r="FW342" s="8"/>
      <c r="FX342" s="8"/>
      <c r="FY342" s="8"/>
      <c r="FZ342" s="8"/>
      <c r="GA342" s="8"/>
      <c r="GB342" s="8"/>
      <c r="GC342" s="8"/>
      <c r="GD342" s="8"/>
      <c r="GE342" s="8"/>
      <c r="GF342" s="8"/>
      <c r="GG342" s="8"/>
      <c r="GH342" s="8"/>
      <c r="GI342" s="9"/>
      <c r="GJ342" s="8"/>
      <c r="GK342" s="8"/>
    </row>
    <row r="343" spans="1:193" s="2" customFormat="1" ht="17.100000000000001" customHeight="1">
      <c r="A343" s="17" t="s">
        <v>321</v>
      </c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24"/>
      <c r="AV343" s="24"/>
      <c r="AW343" s="41"/>
      <c r="AX343" s="41"/>
      <c r="AY343" s="41"/>
      <c r="BA343" s="1"/>
      <c r="BB343" s="1"/>
      <c r="BC343" s="1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9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8"/>
      <c r="CT343" s="8"/>
      <c r="CU343" s="8"/>
      <c r="CV343" s="8"/>
      <c r="CW343" s="8"/>
      <c r="CX343" s="8"/>
      <c r="CY343" s="8"/>
      <c r="CZ343" s="8"/>
      <c r="DA343" s="8"/>
      <c r="DB343" s="8"/>
      <c r="DC343" s="9"/>
      <c r="DD343" s="8"/>
      <c r="DE343" s="8"/>
      <c r="DF343" s="8"/>
      <c r="DG343" s="8"/>
      <c r="DH343" s="8"/>
      <c r="DI343" s="8"/>
      <c r="DJ343" s="8"/>
      <c r="DK343" s="8"/>
      <c r="DL343" s="8"/>
      <c r="DM343" s="8"/>
      <c r="DN343" s="8"/>
      <c r="DO343" s="8"/>
      <c r="DP343" s="8"/>
      <c r="DQ343" s="8"/>
      <c r="DR343" s="8"/>
      <c r="DS343" s="8"/>
      <c r="DT343" s="8"/>
      <c r="DU343" s="8"/>
      <c r="DV343" s="8"/>
      <c r="DW343" s="8"/>
      <c r="DX343" s="8"/>
      <c r="DY343" s="8"/>
      <c r="DZ343" s="8"/>
      <c r="EA343" s="8"/>
      <c r="EB343" s="8"/>
      <c r="EC343" s="8"/>
      <c r="ED343" s="8"/>
      <c r="EE343" s="9"/>
      <c r="EF343" s="8"/>
      <c r="EG343" s="8"/>
      <c r="EH343" s="8"/>
      <c r="EI343" s="8"/>
      <c r="EJ343" s="8"/>
      <c r="EK343" s="8"/>
      <c r="EL343" s="8"/>
      <c r="EM343" s="8"/>
      <c r="EN343" s="8"/>
      <c r="EO343" s="8"/>
      <c r="EP343" s="8"/>
      <c r="EQ343" s="8"/>
      <c r="ER343" s="8"/>
      <c r="ES343" s="8"/>
      <c r="ET343" s="8"/>
      <c r="EU343" s="8"/>
      <c r="EV343" s="8"/>
      <c r="EW343" s="8"/>
      <c r="EX343" s="8"/>
      <c r="EY343" s="8"/>
      <c r="EZ343" s="8"/>
      <c r="FA343" s="8"/>
      <c r="FB343" s="8"/>
      <c r="FC343" s="8"/>
      <c r="FD343" s="8"/>
      <c r="FE343" s="8"/>
      <c r="FF343" s="8"/>
      <c r="FG343" s="9"/>
      <c r="FH343" s="8"/>
      <c r="FI343" s="8"/>
      <c r="FJ343" s="8"/>
      <c r="FK343" s="8"/>
      <c r="FL343" s="8"/>
      <c r="FM343" s="8"/>
      <c r="FN343" s="8"/>
      <c r="FO343" s="8"/>
      <c r="FP343" s="8"/>
      <c r="FQ343" s="8"/>
      <c r="FR343" s="8"/>
      <c r="FS343" s="8"/>
      <c r="FT343" s="8"/>
      <c r="FU343" s="8"/>
      <c r="FV343" s="8"/>
      <c r="FW343" s="8"/>
      <c r="FX343" s="8"/>
      <c r="FY343" s="8"/>
      <c r="FZ343" s="8"/>
      <c r="GA343" s="8"/>
      <c r="GB343" s="8"/>
      <c r="GC343" s="8"/>
      <c r="GD343" s="8"/>
      <c r="GE343" s="8"/>
      <c r="GF343" s="8"/>
      <c r="GG343" s="8"/>
      <c r="GH343" s="8"/>
      <c r="GI343" s="9"/>
      <c r="GJ343" s="8"/>
      <c r="GK343" s="8"/>
    </row>
    <row r="344" spans="1:193" s="2" customFormat="1" ht="17.100000000000001" customHeight="1">
      <c r="A344" s="33" t="s">
        <v>322</v>
      </c>
      <c r="B344" s="24">
        <v>1009</v>
      </c>
      <c r="C344" s="24">
        <v>774.39589999999987</v>
      </c>
      <c r="D344" s="4">
        <f t="shared" si="174"/>
        <v>0.76748850346878084</v>
      </c>
      <c r="E344" s="10">
        <v>15</v>
      </c>
      <c r="F344" s="5">
        <f>F$52</f>
        <v>1</v>
      </c>
      <c r="G344" s="5">
        <v>10</v>
      </c>
      <c r="H344" s="5"/>
      <c r="I344" s="5"/>
      <c r="J344" s="4">
        <f>J$52</f>
        <v>1.2459190479304256</v>
      </c>
      <c r="K344" s="5">
        <v>10</v>
      </c>
      <c r="L344" s="5"/>
      <c r="M344" s="5"/>
      <c r="N344" s="4">
        <f>N$52</f>
        <v>1.2119542732716384</v>
      </c>
      <c r="O344" s="5">
        <v>15</v>
      </c>
      <c r="P344" s="5"/>
      <c r="Q344" s="5"/>
      <c r="R344" s="4">
        <f>R$52</f>
        <v>0.94603228120516503</v>
      </c>
      <c r="S344" s="5">
        <v>10</v>
      </c>
      <c r="T344" s="5"/>
      <c r="U344" s="5"/>
      <c r="V344" s="4">
        <f>V$52</f>
        <v>1.0314531250000001</v>
      </c>
      <c r="W344" s="5">
        <v>10</v>
      </c>
      <c r="X344" s="5" t="s">
        <v>400</v>
      </c>
      <c r="Y344" s="5" t="s">
        <v>400</v>
      </c>
      <c r="Z344" s="5" t="s">
        <v>400</v>
      </c>
      <c r="AA344" s="5"/>
      <c r="AB344" s="31">
        <f t="shared" si="181"/>
        <v>1.02750980274946</v>
      </c>
      <c r="AC344" s="32">
        <v>1314</v>
      </c>
      <c r="AD344" s="24">
        <f t="shared" si="175"/>
        <v>1075.090909090909</v>
      </c>
      <c r="AE344" s="24">
        <f t="shared" si="176"/>
        <v>1104.7</v>
      </c>
      <c r="AF344" s="24">
        <f t="shared" si="177"/>
        <v>29.609090909091037</v>
      </c>
      <c r="AG344" s="24">
        <v>92</v>
      </c>
      <c r="AH344" s="24">
        <v>77.099999999999994</v>
      </c>
      <c r="AI344" s="24">
        <v>133</v>
      </c>
      <c r="AJ344" s="24">
        <v>97.8</v>
      </c>
      <c r="AK344" s="24">
        <v>111</v>
      </c>
      <c r="AL344" s="24">
        <v>176.9</v>
      </c>
      <c r="AM344" s="24">
        <v>119.6</v>
      </c>
      <c r="AN344" s="24">
        <v>92.6</v>
      </c>
      <c r="AO344" s="24"/>
      <c r="AP344" s="24">
        <f t="shared" si="178"/>
        <v>204.7</v>
      </c>
      <c r="AQ344" s="46"/>
      <c r="AR344" s="24">
        <f t="shared" si="179"/>
        <v>204.7</v>
      </c>
      <c r="AS344" s="24"/>
      <c r="AT344" s="24">
        <f t="shared" si="180"/>
        <v>204.7</v>
      </c>
      <c r="AU344" s="24">
        <v>143.5</v>
      </c>
      <c r="AV344" s="24">
        <f t="shared" si="182"/>
        <v>61.2</v>
      </c>
      <c r="AW344" s="41"/>
      <c r="AX344" s="41"/>
      <c r="AY344" s="41"/>
      <c r="AZ344" s="1"/>
      <c r="BA344" s="1"/>
      <c r="BB344" s="1"/>
      <c r="BC344" s="1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9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8"/>
      <c r="CT344" s="8"/>
      <c r="CU344" s="8"/>
      <c r="CV344" s="8"/>
      <c r="CW344" s="8"/>
      <c r="CX344" s="8"/>
      <c r="CY344" s="8"/>
      <c r="CZ344" s="8"/>
      <c r="DA344" s="8"/>
      <c r="DB344" s="8"/>
      <c r="DC344" s="9"/>
      <c r="DD344" s="8"/>
      <c r="DE344" s="8"/>
      <c r="DF344" s="8"/>
      <c r="DG344" s="8"/>
      <c r="DH344" s="8"/>
      <c r="DI344" s="8"/>
      <c r="DJ344" s="8"/>
      <c r="DK344" s="8"/>
      <c r="DL344" s="8"/>
      <c r="DM344" s="8"/>
      <c r="DN344" s="8"/>
      <c r="DO344" s="8"/>
      <c r="DP344" s="8"/>
      <c r="DQ344" s="8"/>
      <c r="DR344" s="8"/>
      <c r="DS344" s="8"/>
      <c r="DT344" s="8"/>
      <c r="DU344" s="8"/>
      <c r="DV344" s="8"/>
      <c r="DW344" s="8"/>
      <c r="DX344" s="8"/>
      <c r="DY344" s="8"/>
      <c r="DZ344" s="8"/>
      <c r="EA344" s="8"/>
      <c r="EB344" s="8"/>
      <c r="EC344" s="8"/>
      <c r="ED344" s="8"/>
      <c r="EE344" s="9"/>
      <c r="EF344" s="8"/>
      <c r="EG344" s="8"/>
      <c r="EH344" s="8"/>
      <c r="EI344" s="8"/>
      <c r="EJ344" s="8"/>
      <c r="EK344" s="8"/>
      <c r="EL344" s="8"/>
      <c r="EM344" s="8"/>
      <c r="EN344" s="8"/>
      <c r="EO344" s="8"/>
      <c r="EP344" s="8"/>
      <c r="EQ344" s="8"/>
      <c r="ER344" s="8"/>
      <c r="ES344" s="8"/>
      <c r="ET344" s="8"/>
      <c r="EU344" s="8"/>
      <c r="EV344" s="8"/>
      <c r="EW344" s="8"/>
      <c r="EX344" s="8"/>
      <c r="EY344" s="8"/>
      <c r="EZ344" s="8"/>
      <c r="FA344" s="8"/>
      <c r="FB344" s="8"/>
      <c r="FC344" s="8"/>
      <c r="FD344" s="8"/>
      <c r="FE344" s="8"/>
      <c r="FF344" s="8"/>
      <c r="FG344" s="9"/>
      <c r="FH344" s="8"/>
      <c r="FI344" s="8"/>
      <c r="FJ344" s="8"/>
      <c r="FK344" s="8"/>
      <c r="FL344" s="8"/>
      <c r="FM344" s="8"/>
      <c r="FN344" s="8"/>
      <c r="FO344" s="8"/>
      <c r="FP344" s="8"/>
      <c r="FQ344" s="8"/>
      <c r="FR344" s="8"/>
      <c r="FS344" s="8"/>
      <c r="FT344" s="8"/>
      <c r="FU344" s="8"/>
      <c r="FV344" s="8"/>
      <c r="FW344" s="8"/>
      <c r="FX344" s="8"/>
      <c r="FY344" s="8"/>
      <c r="FZ344" s="8"/>
      <c r="GA344" s="8"/>
      <c r="GB344" s="8"/>
      <c r="GC344" s="8"/>
      <c r="GD344" s="8"/>
      <c r="GE344" s="8"/>
      <c r="GF344" s="8"/>
      <c r="GG344" s="8"/>
      <c r="GH344" s="8"/>
      <c r="GI344" s="9"/>
      <c r="GJ344" s="8"/>
      <c r="GK344" s="8"/>
    </row>
    <row r="345" spans="1:193" s="2" customFormat="1" ht="17.100000000000001" customHeight="1">
      <c r="A345" s="33" t="s">
        <v>323</v>
      </c>
      <c r="B345" s="24">
        <v>450.9</v>
      </c>
      <c r="C345" s="24">
        <v>338.95676999999995</v>
      </c>
      <c r="D345" s="4">
        <f t="shared" si="174"/>
        <v>0.75173379906852955</v>
      </c>
      <c r="E345" s="10">
        <v>15</v>
      </c>
      <c r="F345" s="5">
        <f t="shared" ref="F345:F353" si="193">F$52</f>
        <v>1</v>
      </c>
      <c r="G345" s="5">
        <v>10</v>
      </c>
      <c r="H345" s="5"/>
      <c r="I345" s="5"/>
      <c r="J345" s="4">
        <f t="shared" ref="J345:J353" si="194">J$52</f>
        <v>1.2459190479304256</v>
      </c>
      <c r="K345" s="5">
        <v>10</v>
      </c>
      <c r="L345" s="5"/>
      <c r="M345" s="5"/>
      <c r="N345" s="4">
        <f t="shared" ref="N345:N353" si="195">N$52</f>
        <v>1.2119542732716384</v>
      </c>
      <c r="O345" s="5">
        <v>15</v>
      </c>
      <c r="P345" s="5"/>
      <c r="Q345" s="5"/>
      <c r="R345" s="4">
        <f t="shared" ref="R345:R353" si="196">R$52</f>
        <v>0.94603228120516503</v>
      </c>
      <c r="S345" s="5">
        <v>10</v>
      </c>
      <c r="T345" s="5"/>
      <c r="U345" s="5"/>
      <c r="V345" s="4">
        <f t="shared" ref="V345:V353" si="197">V$52</f>
        <v>1.0314531250000001</v>
      </c>
      <c r="W345" s="5">
        <v>10</v>
      </c>
      <c r="X345" s="5" t="s">
        <v>400</v>
      </c>
      <c r="Y345" s="5" t="s">
        <v>400</v>
      </c>
      <c r="Z345" s="5" t="s">
        <v>400</v>
      </c>
      <c r="AA345" s="5"/>
      <c r="AB345" s="31">
        <f t="shared" si="181"/>
        <v>1.0241337946636917</v>
      </c>
      <c r="AC345" s="32">
        <v>1329</v>
      </c>
      <c r="AD345" s="24">
        <f t="shared" si="175"/>
        <v>1087.3636363636363</v>
      </c>
      <c r="AE345" s="24">
        <f t="shared" si="176"/>
        <v>1113.5999999999999</v>
      </c>
      <c r="AF345" s="24">
        <f t="shared" si="177"/>
        <v>26.236363636363649</v>
      </c>
      <c r="AG345" s="24">
        <v>63.1</v>
      </c>
      <c r="AH345" s="24">
        <v>142.5</v>
      </c>
      <c r="AI345" s="24">
        <v>126.1</v>
      </c>
      <c r="AJ345" s="24">
        <v>78.900000000000006</v>
      </c>
      <c r="AK345" s="24">
        <v>139.6</v>
      </c>
      <c r="AL345" s="24">
        <v>151.9</v>
      </c>
      <c r="AM345" s="24">
        <v>121.2</v>
      </c>
      <c r="AN345" s="24">
        <v>138</v>
      </c>
      <c r="AO345" s="24">
        <v>20</v>
      </c>
      <c r="AP345" s="24">
        <f t="shared" si="178"/>
        <v>132.30000000000001</v>
      </c>
      <c r="AQ345" s="46"/>
      <c r="AR345" s="24">
        <f t="shared" si="179"/>
        <v>132.30000000000001</v>
      </c>
      <c r="AS345" s="24"/>
      <c r="AT345" s="24">
        <f t="shared" si="180"/>
        <v>132.30000000000001</v>
      </c>
      <c r="AU345" s="24">
        <v>66.8</v>
      </c>
      <c r="AV345" s="24">
        <f t="shared" si="182"/>
        <v>65.5</v>
      </c>
      <c r="AW345" s="41"/>
      <c r="AX345" s="41"/>
      <c r="AY345" s="41"/>
      <c r="AZ345" s="1"/>
      <c r="BA345" s="1"/>
      <c r="BB345" s="1"/>
      <c r="BC345" s="1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9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8"/>
      <c r="CW345" s="8"/>
      <c r="CX345" s="8"/>
      <c r="CY345" s="8"/>
      <c r="CZ345" s="8"/>
      <c r="DA345" s="8"/>
      <c r="DB345" s="8"/>
      <c r="DC345" s="9"/>
      <c r="DD345" s="8"/>
      <c r="DE345" s="8"/>
      <c r="DF345" s="8"/>
      <c r="DG345" s="8"/>
      <c r="DH345" s="8"/>
      <c r="DI345" s="8"/>
      <c r="DJ345" s="8"/>
      <c r="DK345" s="8"/>
      <c r="DL345" s="8"/>
      <c r="DM345" s="8"/>
      <c r="DN345" s="8"/>
      <c r="DO345" s="8"/>
      <c r="DP345" s="8"/>
      <c r="DQ345" s="8"/>
      <c r="DR345" s="8"/>
      <c r="DS345" s="8"/>
      <c r="DT345" s="8"/>
      <c r="DU345" s="8"/>
      <c r="DV345" s="8"/>
      <c r="DW345" s="8"/>
      <c r="DX345" s="8"/>
      <c r="DY345" s="8"/>
      <c r="DZ345" s="8"/>
      <c r="EA345" s="8"/>
      <c r="EB345" s="8"/>
      <c r="EC345" s="8"/>
      <c r="ED345" s="8"/>
      <c r="EE345" s="9"/>
      <c r="EF345" s="8"/>
      <c r="EG345" s="8"/>
      <c r="EH345" s="8"/>
      <c r="EI345" s="8"/>
      <c r="EJ345" s="8"/>
      <c r="EK345" s="8"/>
      <c r="EL345" s="8"/>
      <c r="EM345" s="8"/>
      <c r="EN345" s="8"/>
      <c r="EO345" s="8"/>
      <c r="EP345" s="8"/>
      <c r="EQ345" s="8"/>
      <c r="ER345" s="8"/>
      <c r="ES345" s="8"/>
      <c r="ET345" s="8"/>
      <c r="EU345" s="8"/>
      <c r="EV345" s="8"/>
      <c r="EW345" s="8"/>
      <c r="EX345" s="8"/>
      <c r="EY345" s="8"/>
      <c r="EZ345" s="8"/>
      <c r="FA345" s="8"/>
      <c r="FB345" s="8"/>
      <c r="FC345" s="8"/>
      <c r="FD345" s="8"/>
      <c r="FE345" s="8"/>
      <c r="FF345" s="8"/>
      <c r="FG345" s="9"/>
      <c r="FH345" s="8"/>
      <c r="FI345" s="8"/>
      <c r="FJ345" s="8"/>
      <c r="FK345" s="8"/>
      <c r="FL345" s="8"/>
      <c r="FM345" s="8"/>
      <c r="FN345" s="8"/>
      <c r="FO345" s="8"/>
      <c r="FP345" s="8"/>
      <c r="FQ345" s="8"/>
      <c r="FR345" s="8"/>
      <c r="FS345" s="8"/>
      <c r="FT345" s="8"/>
      <c r="FU345" s="8"/>
      <c r="FV345" s="8"/>
      <c r="FW345" s="8"/>
      <c r="FX345" s="8"/>
      <c r="FY345" s="8"/>
      <c r="FZ345" s="8"/>
      <c r="GA345" s="8"/>
      <c r="GB345" s="8"/>
      <c r="GC345" s="8"/>
      <c r="GD345" s="8"/>
      <c r="GE345" s="8"/>
      <c r="GF345" s="8"/>
      <c r="GG345" s="8"/>
      <c r="GH345" s="8"/>
      <c r="GI345" s="9"/>
      <c r="GJ345" s="8"/>
      <c r="GK345" s="8"/>
    </row>
    <row r="346" spans="1:193" s="2" customFormat="1" ht="17.100000000000001" customHeight="1">
      <c r="A346" s="33" t="s">
        <v>324</v>
      </c>
      <c r="B346" s="24">
        <v>730.9</v>
      </c>
      <c r="C346" s="24">
        <v>975.17574000000002</v>
      </c>
      <c r="D346" s="4">
        <f t="shared" si="174"/>
        <v>1.2134212258858941</v>
      </c>
      <c r="E346" s="10">
        <v>15</v>
      </c>
      <c r="F346" s="5">
        <f t="shared" si="193"/>
        <v>1</v>
      </c>
      <c r="G346" s="5">
        <v>10</v>
      </c>
      <c r="H346" s="5"/>
      <c r="I346" s="5"/>
      <c r="J346" s="4">
        <f t="shared" si="194"/>
        <v>1.2459190479304256</v>
      </c>
      <c r="K346" s="5">
        <v>10</v>
      </c>
      <c r="L346" s="5"/>
      <c r="M346" s="5"/>
      <c r="N346" s="4">
        <f t="shared" si="195"/>
        <v>1.2119542732716384</v>
      </c>
      <c r="O346" s="5">
        <v>15</v>
      </c>
      <c r="P346" s="5"/>
      <c r="Q346" s="5"/>
      <c r="R346" s="4">
        <f t="shared" si="196"/>
        <v>0.94603228120516503</v>
      </c>
      <c r="S346" s="5">
        <v>10</v>
      </c>
      <c r="T346" s="5"/>
      <c r="U346" s="5"/>
      <c r="V346" s="4">
        <f t="shared" si="197"/>
        <v>1.0314531250000001</v>
      </c>
      <c r="W346" s="5">
        <v>10</v>
      </c>
      <c r="X346" s="5" t="s">
        <v>400</v>
      </c>
      <c r="Y346" s="5" t="s">
        <v>400</v>
      </c>
      <c r="Z346" s="5" t="s">
        <v>400</v>
      </c>
      <c r="AA346" s="5"/>
      <c r="AB346" s="31">
        <f t="shared" si="181"/>
        <v>1.1230668146959844</v>
      </c>
      <c r="AC346" s="32">
        <v>1854</v>
      </c>
      <c r="AD346" s="24">
        <f t="shared" si="175"/>
        <v>1516.9090909090908</v>
      </c>
      <c r="AE346" s="24">
        <f t="shared" si="176"/>
        <v>1703.6</v>
      </c>
      <c r="AF346" s="24">
        <f t="shared" si="177"/>
        <v>186.69090909090914</v>
      </c>
      <c r="AG346" s="24">
        <v>91.3</v>
      </c>
      <c r="AH346" s="24">
        <v>204.6</v>
      </c>
      <c r="AI346" s="24">
        <v>253.3</v>
      </c>
      <c r="AJ346" s="24">
        <v>123.2</v>
      </c>
      <c r="AK346" s="24">
        <v>198.9</v>
      </c>
      <c r="AL346" s="24">
        <v>295.5</v>
      </c>
      <c r="AM346" s="24">
        <v>129</v>
      </c>
      <c r="AN346" s="24">
        <v>125</v>
      </c>
      <c r="AO346" s="24"/>
      <c r="AP346" s="24">
        <f t="shared" si="178"/>
        <v>282.8</v>
      </c>
      <c r="AQ346" s="46"/>
      <c r="AR346" s="24">
        <f t="shared" si="179"/>
        <v>282.8</v>
      </c>
      <c r="AS346" s="24"/>
      <c r="AT346" s="24">
        <f t="shared" si="180"/>
        <v>282.8</v>
      </c>
      <c r="AU346" s="24">
        <v>341.4</v>
      </c>
      <c r="AV346" s="24">
        <f t="shared" si="182"/>
        <v>-58.6</v>
      </c>
      <c r="AW346" s="41"/>
      <c r="AX346" s="41"/>
      <c r="AY346" s="41"/>
      <c r="AZ346" s="1"/>
      <c r="BA346" s="1"/>
      <c r="BB346" s="1"/>
      <c r="BC346" s="1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9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  <c r="CW346" s="8"/>
      <c r="CX346" s="8"/>
      <c r="CY346" s="8"/>
      <c r="CZ346" s="8"/>
      <c r="DA346" s="8"/>
      <c r="DB346" s="8"/>
      <c r="DC346" s="9"/>
      <c r="DD346" s="8"/>
      <c r="DE346" s="8"/>
      <c r="DF346" s="8"/>
      <c r="DG346" s="8"/>
      <c r="DH346" s="8"/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8"/>
      <c r="DT346" s="8"/>
      <c r="DU346" s="8"/>
      <c r="DV346" s="8"/>
      <c r="DW346" s="8"/>
      <c r="DX346" s="8"/>
      <c r="DY346" s="8"/>
      <c r="DZ346" s="8"/>
      <c r="EA346" s="8"/>
      <c r="EB346" s="8"/>
      <c r="EC346" s="8"/>
      <c r="ED346" s="8"/>
      <c r="EE346" s="9"/>
      <c r="EF346" s="8"/>
      <c r="EG346" s="8"/>
      <c r="EH346" s="8"/>
      <c r="EI346" s="8"/>
      <c r="EJ346" s="8"/>
      <c r="EK346" s="8"/>
      <c r="EL346" s="8"/>
      <c r="EM346" s="8"/>
      <c r="EN346" s="8"/>
      <c r="EO346" s="8"/>
      <c r="EP346" s="8"/>
      <c r="EQ346" s="8"/>
      <c r="ER346" s="8"/>
      <c r="ES346" s="8"/>
      <c r="ET346" s="8"/>
      <c r="EU346" s="8"/>
      <c r="EV346" s="8"/>
      <c r="EW346" s="8"/>
      <c r="EX346" s="8"/>
      <c r="EY346" s="8"/>
      <c r="EZ346" s="8"/>
      <c r="FA346" s="8"/>
      <c r="FB346" s="8"/>
      <c r="FC346" s="8"/>
      <c r="FD346" s="8"/>
      <c r="FE346" s="8"/>
      <c r="FF346" s="8"/>
      <c r="FG346" s="9"/>
      <c r="FH346" s="8"/>
      <c r="FI346" s="8"/>
      <c r="FJ346" s="8"/>
      <c r="FK346" s="8"/>
      <c r="FL346" s="8"/>
      <c r="FM346" s="8"/>
      <c r="FN346" s="8"/>
      <c r="FO346" s="8"/>
      <c r="FP346" s="8"/>
      <c r="FQ346" s="8"/>
      <c r="FR346" s="8"/>
      <c r="FS346" s="8"/>
      <c r="FT346" s="8"/>
      <c r="FU346" s="8"/>
      <c r="FV346" s="8"/>
      <c r="FW346" s="8"/>
      <c r="FX346" s="8"/>
      <c r="FY346" s="8"/>
      <c r="FZ346" s="8"/>
      <c r="GA346" s="8"/>
      <c r="GB346" s="8"/>
      <c r="GC346" s="8"/>
      <c r="GD346" s="8"/>
      <c r="GE346" s="8"/>
      <c r="GF346" s="8"/>
      <c r="GG346" s="8"/>
      <c r="GH346" s="8"/>
      <c r="GI346" s="9"/>
      <c r="GJ346" s="8"/>
      <c r="GK346" s="8"/>
    </row>
    <row r="347" spans="1:193" s="2" customFormat="1" ht="17.100000000000001" customHeight="1">
      <c r="A347" s="33" t="s">
        <v>325</v>
      </c>
      <c r="B347" s="24">
        <v>383.9</v>
      </c>
      <c r="C347" s="24">
        <v>257.18621000000019</v>
      </c>
      <c r="D347" s="4">
        <f t="shared" si="174"/>
        <v>0.66993021620213655</v>
      </c>
      <c r="E347" s="10">
        <v>15</v>
      </c>
      <c r="F347" s="5">
        <f t="shared" si="193"/>
        <v>1</v>
      </c>
      <c r="G347" s="5">
        <v>10</v>
      </c>
      <c r="H347" s="5"/>
      <c r="I347" s="5"/>
      <c r="J347" s="4">
        <f t="shared" si="194"/>
        <v>1.2459190479304256</v>
      </c>
      <c r="K347" s="5">
        <v>10</v>
      </c>
      <c r="L347" s="5"/>
      <c r="M347" s="5"/>
      <c r="N347" s="4">
        <f t="shared" si="195"/>
        <v>1.2119542732716384</v>
      </c>
      <c r="O347" s="5">
        <v>15</v>
      </c>
      <c r="P347" s="5"/>
      <c r="Q347" s="5"/>
      <c r="R347" s="4">
        <f t="shared" si="196"/>
        <v>0.94603228120516503</v>
      </c>
      <c r="S347" s="5">
        <v>10</v>
      </c>
      <c r="T347" s="5"/>
      <c r="U347" s="5"/>
      <c r="V347" s="4">
        <f t="shared" si="197"/>
        <v>1.0314531250000001</v>
      </c>
      <c r="W347" s="5">
        <v>10</v>
      </c>
      <c r="X347" s="5" t="s">
        <v>400</v>
      </c>
      <c r="Y347" s="5" t="s">
        <v>400</v>
      </c>
      <c r="Z347" s="5" t="s">
        <v>400</v>
      </c>
      <c r="AA347" s="5"/>
      <c r="AB347" s="31">
        <f t="shared" si="181"/>
        <v>1.0066044554780365</v>
      </c>
      <c r="AC347" s="32">
        <v>1528</v>
      </c>
      <c r="AD347" s="24">
        <f t="shared" si="175"/>
        <v>1250.1818181818182</v>
      </c>
      <c r="AE347" s="24">
        <f t="shared" si="176"/>
        <v>1258.4000000000001</v>
      </c>
      <c r="AF347" s="24">
        <f t="shared" si="177"/>
        <v>8.2181818181818471</v>
      </c>
      <c r="AG347" s="24">
        <v>80.900000000000006</v>
      </c>
      <c r="AH347" s="24">
        <v>67.8</v>
      </c>
      <c r="AI347" s="24">
        <v>139</v>
      </c>
      <c r="AJ347" s="24">
        <v>98.7</v>
      </c>
      <c r="AK347" s="24">
        <v>103.6</v>
      </c>
      <c r="AL347" s="24">
        <v>212.2</v>
      </c>
      <c r="AM347" s="24">
        <v>186.8</v>
      </c>
      <c r="AN347" s="24">
        <v>55.6</v>
      </c>
      <c r="AO347" s="24"/>
      <c r="AP347" s="24">
        <f t="shared" si="178"/>
        <v>313.8</v>
      </c>
      <c r="AQ347" s="46"/>
      <c r="AR347" s="24">
        <f t="shared" si="179"/>
        <v>313.8</v>
      </c>
      <c r="AS347" s="24"/>
      <c r="AT347" s="24">
        <f t="shared" si="180"/>
        <v>313.8</v>
      </c>
      <c r="AU347" s="24">
        <v>216.6</v>
      </c>
      <c r="AV347" s="24">
        <f t="shared" si="182"/>
        <v>97.2</v>
      </c>
      <c r="AW347" s="41"/>
      <c r="AX347" s="41"/>
      <c r="AY347" s="41"/>
      <c r="AZ347" s="1"/>
      <c r="BA347" s="1"/>
      <c r="BB347" s="1"/>
      <c r="BC347" s="1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9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/>
      <c r="CT347" s="8"/>
      <c r="CU347" s="8"/>
      <c r="CV347" s="8"/>
      <c r="CW347" s="8"/>
      <c r="CX347" s="8"/>
      <c r="CY347" s="8"/>
      <c r="CZ347" s="8"/>
      <c r="DA347" s="8"/>
      <c r="DB347" s="8"/>
      <c r="DC347" s="9"/>
      <c r="DD347" s="8"/>
      <c r="DE347" s="8"/>
      <c r="DF347" s="8"/>
      <c r="DG347" s="8"/>
      <c r="DH347" s="8"/>
      <c r="DI347" s="8"/>
      <c r="DJ347" s="8"/>
      <c r="DK347" s="8"/>
      <c r="DL347" s="8"/>
      <c r="DM347" s="8"/>
      <c r="DN347" s="8"/>
      <c r="DO347" s="8"/>
      <c r="DP347" s="8"/>
      <c r="DQ347" s="8"/>
      <c r="DR347" s="8"/>
      <c r="DS347" s="8"/>
      <c r="DT347" s="8"/>
      <c r="DU347" s="8"/>
      <c r="DV347" s="8"/>
      <c r="DW347" s="8"/>
      <c r="DX347" s="8"/>
      <c r="DY347" s="8"/>
      <c r="DZ347" s="8"/>
      <c r="EA347" s="8"/>
      <c r="EB347" s="8"/>
      <c r="EC347" s="8"/>
      <c r="ED347" s="8"/>
      <c r="EE347" s="9"/>
      <c r="EF347" s="8"/>
      <c r="EG347" s="8"/>
      <c r="EH347" s="8"/>
      <c r="EI347" s="8"/>
      <c r="EJ347" s="8"/>
      <c r="EK347" s="8"/>
      <c r="EL347" s="8"/>
      <c r="EM347" s="8"/>
      <c r="EN347" s="8"/>
      <c r="EO347" s="8"/>
      <c r="EP347" s="8"/>
      <c r="EQ347" s="8"/>
      <c r="ER347" s="8"/>
      <c r="ES347" s="8"/>
      <c r="ET347" s="8"/>
      <c r="EU347" s="8"/>
      <c r="EV347" s="8"/>
      <c r="EW347" s="8"/>
      <c r="EX347" s="8"/>
      <c r="EY347" s="8"/>
      <c r="EZ347" s="8"/>
      <c r="FA347" s="8"/>
      <c r="FB347" s="8"/>
      <c r="FC347" s="8"/>
      <c r="FD347" s="8"/>
      <c r="FE347" s="8"/>
      <c r="FF347" s="8"/>
      <c r="FG347" s="9"/>
      <c r="FH347" s="8"/>
      <c r="FI347" s="8"/>
      <c r="FJ347" s="8"/>
      <c r="FK347" s="8"/>
      <c r="FL347" s="8"/>
      <c r="FM347" s="8"/>
      <c r="FN347" s="8"/>
      <c r="FO347" s="8"/>
      <c r="FP347" s="8"/>
      <c r="FQ347" s="8"/>
      <c r="FR347" s="8"/>
      <c r="FS347" s="8"/>
      <c r="FT347" s="8"/>
      <c r="FU347" s="8"/>
      <c r="FV347" s="8"/>
      <c r="FW347" s="8"/>
      <c r="FX347" s="8"/>
      <c r="FY347" s="8"/>
      <c r="FZ347" s="8"/>
      <c r="GA347" s="8"/>
      <c r="GB347" s="8"/>
      <c r="GC347" s="8"/>
      <c r="GD347" s="8"/>
      <c r="GE347" s="8"/>
      <c r="GF347" s="8"/>
      <c r="GG347" s="8"/>
      <c r="GH347" s="8"/>
      <c r="GI347" s="9"/>
      <c r="GJ347" s="8"/>
      <c r="GK347" s="8"/>
    </row>
    <row r="348" spans="1:193" s="2" customFormat="1" ht="17.100000000000001" customHeight="1">
      <c r="A348" s="33" t="s">
        <v>326</v>
      </c>
      <c r="B348" s="24">
        <v>742.2</v>
      </c>
      <c r="C348" s="24">
        <v>787.74504999999988</v>
      </c>
      <c r="D348" s="4">
        <f t="shared" si="174"/>
        <v>1.0613649285906761</v>
      </c>
      <c r="E348" s="10">
        <v>15</v>
      </c>
      <c r="F348" s="5">
        <f t="shared" si="193"/>
        <v>1</v>
      </c>
      <c r="G348" s="5">
        <v>10</v>
      </c>
      <c r="H348" s="5"/>
      <c r="I348" s="5"/>
      <c r="J348" s="4">
        <f t="shared" si="194"/>
        <v>1.2459190479304256</v>
      </c>
      <c r="K348" s="5">
        <v>10</v>
      </c>
      <c r="L348" s="5"/>
      <c r="M348" s="5"/>
      <c r="N348" s="4">
        <f t="shared" si="195"/>
        <v>1.2119542732716384</v>
      </c>
      <c r="O348" s="5">
        <v>15</v>
      </c>
      <c r="P348" s="5"/>
      <c r="Q348" s="5"/>
      <c r="R348" s="4">
        <f t="shared" si="196"/>
        <v>0.94603228120516503</v>
      </c>
      <c r="S348" s="5">
        <v>10</v>
      </c>
      <c r="T348" s="5"/>
      <c r="U348" s="5"/>
      <c r="V348" s="4">
        <f t="shared" si="197"/>
        <v>1.0314531250000001</v>
      </c>
      <c r="W348" s="5">
        <v>10</v>
      </c>
      <c r="X348" s="5" t="s">
        <v>400</v>
      </c>
      <c r="Y348" s="5" t="s">
        <v>400</v>
      </c>
      <c r="Z348" s="5" t="s">
        <v>400</v>
      </c>
      <c r="AA348" s="5"/>
      <c r="AB348" s="31">
        <f t="shared" si="181"/>
        <v>1.0904833224184376</v>
      </c>
      <c r="AC348" s="32">
        <v>971</v>
      </c>
      <c r="AD348" s="24">
        <f t="shared" si="175"/>
        <v>794.45454545454538</v>
      </c>
      <c r="AE348" s="24">
        <f t="shared" si="176"/>
        <v>866.3</v>
      </c>
      <c r="AF348" s="24">
        <f t="shared" si="177"/>
        <v>71.845454545454572</v>
      </c>
      <c r="AG348" s="24">
        <v>97.7</v>
      </c>
      <c r="AH348" s="24">
        <v>104.1</v>
      </c>
      <c r="AI348" s="24">
        <v>75</v>
      </c>
      <c r="AJ348" s="24">
        <v>89.9</v>
      </c>
      <c r="AK348" s="24">
        <v>84.8</v>
      </c>
      <c r="AL348" s="24">
        <v>156.6</v>
      </c>
      <c r="AM348" s="24">
        <v>47.1</v>
      </c>
      <c r="AN348" s="24">
        <v>73</v>
      </c>
      <c r="AO348" s="24"/>
      <c r="AP348" s="24">
        <f t="shared" si="178"/>
        <v>138.1</v>
      </c>
      <c r="AQ348" s="46"/>
      <c r="AR348" s="24">
        <f t="shared" si="179"/>
        <v>138.1</v>
      </c>
      <c r="AS348" s="24"/>
      <c r="AT348" s="24">
        <f t="shared" si="180"/>
        <v>138.1</v>
      </c>
      <c r="AU348" s="24">
        <v>143</v>
      </c>
      <c r="AV348" s="24">
        <f t="shared" si="182"/>
        <v>-4.9000000000000004</v>
      </c>
      <c r="AW348" s="41"/>
      <c r="AX348" s="41"/>
      <c r="AY348" s="41"/>
      <c r="AZ348" s="1"/>
      <c r="BA348" s="1"/>
      <c r="BB348" s="1"/>
      <c r="BC348" s="1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9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8"/>
      <c r="CT348" s="8"/>
      <c r="CU348" s="8"/>
      <c r="CV348" s="8"/>
      <c r="CW348" s="8"/>
      <c r="CX348" s="8"/>
      <c r="CY348" s="8"/>
      <c r="CZ348" s="8"/>
      <c r="DA348" s="8"/>
      <c r="DB348" s="8"/>
      <c r="DC348" s="9"/>
      <c r="DD348" s="8"/>
      <c r="DE348" s="8"/>
      <c r="DF348" s="8"/>
      <c r="DG348" s="8"/>
      <c r="DH348" s="8"/>
      <c r="DI348" s="8"/>
      <c r="DJ348" s="8"/>
      <c r="DK348" s="8"/>
      <c r="DL348" s="8"/>
      <c r="DM348" s="8"/>
      <c r="DN348" s="8"/>
      <c r="DO348" s="8"/>
      <c r="DP348" s="8"/>
      <c r="DQ348" s="8"/>
      <c r="DR348" s="8"/>
      <c r="DS348" s="8"/>
      <c r="DT348" s="8"/>
      <c r="DU348" s="8"/>
      <c r="DV348" s="8"/>
      <c r="DW348" s="8"/>
      <c r="DX348" s="8"/>
      <c r="DY348" s="8"/>
      <c r="DZ348" s="8"/>
      <c r="EA348" s="8"/>
      <c r="EB348" s="8"/>
      <c r="EC348" s="8"/>
      <c r="ED348" s="8"/>
      <c r="EE348" s="9"/>
      <c r="EF348" s="8"/>
      <c r="EG348" s="8"/>
      <c r="EH348" s="8"/>
      <c r="EI348" s="8"/>
      <c r="EJ348" s="8"/>
      <c r="EK348" s="8"/>
      <c r="EL348" s="8"/>
      <c r="EM348" s="8"/>
      <c r="EN348" s="8"/>
      <c r="EO348" s="8"/>
      <c r="EP348" s="8"/>
      <c r="EQ348" s="8"/>
      <c r="ER348" s="8"/>
      <c r="ES348" s="8"/>
      <c r="ET348" s="8"/>
      <c r="EU348" s="8"/>
      <c r="EV348" s="8"/>
      <c r="EW348" s="8"/>
      <c r="EX348" s="8"/>
      <c r="EY348" s="8"/>
      <c r="EZ348" s="8"/>
      <c r="FA348" s="8"/>
      <c r="FB348" s="8"/>
      <c r="FC348" s="8"/>
      <c r="FD348" s="8"/>
      <c r="FE348" s="8"/>
      <c r="FF348" s="8"/>
      <c r="FG348" s="9"/>
      <c r="FH348" s="8"/>
      <c r="FI348" s="8"/>
      <c r="FJ348" s="8"/>
      <c r="FK348" s="8"/>
      <c r="FL348" s="8"/>
      <c r="FM348" s="8"/>
      <c r="FN348" s="8"/>
      <c r="FO348" s="8"/>
      <c r="FP348" s="8"/>
      <c r="FQ348" s="8"/>
      <c r="FR348" s="8"/>
      <c r="FS348" s="8"/>
      <c r="FT348" s="8"/>
      <c r="FU348" s="8"/>
      <c r="FV348" s="8"/>
      <c r="FW348" s="8"/>
      <c r="FX348" s="8"/>
      <c r="FY348" s="8"/>
      <c r="FZ348" s="8"/>
      <c r="GA348" s="8"/>
      <c r="GB348" s="8"/>
      <c r="GC348" s="8"/>
      <c r="GD348" s="8"/>
      <c r="GE348" s="8"/>
      <c r="GF348" s="8"/>
      <c r="GG348" s="8"/>
      <c r="GH348" s="8"/>
      <c r="GI348" s="9"/>
      <c r="GJ348" s="8"/>
      <c r="GK348" s="8"/>
    </row>
    <row r="349" spans="1:193" s="2" customFormat="1" ht="17.100000000000001" customHeight="1">
      <c r="A349" s="33" t="s">
        <v>327</v>
      </c>
      <c r="B349" s="24">
        <v>1472.2</v>
      </c>
      <c r="C349" s="24">
        <v>869.40349000000003</v>
      </c>
      <c r="D349" s="4">
        <f t="shared" si="174"/>
        <v>0.59054713354163835</v>
      </c>
      <c r="E349" s="10">
        <v>15</v>
      </c>
      <c r="F349" s="5">
        <f t="shared" si="193"/>
        <v>1</v>
      </c>
      <c r="G349" s="5">
        <v>10</v>
      </c>
      <c r="H349" s="5"/>
      <c r="I349" s="5"/>
      <c r="J349" s="4">
        <f t="shared" si="194"/>
        <v>1.2459190479304256</v>
      </c>
      <c r="K349" s="5">
        <v>10</v>
      </c>
      <c r="L349" s="5"/>
      <c r="M349" s="5"/>
      <c r="N349" s="4">
        <f t="shared" si="195"/>
        <v>1.2119542732716384</v>
      </c>
      <c r="O349" s="5">
        <v>15</v>
      </c>
      <c r="P349" s="5"/>
      <c r="Q349" s="5"/>
      <c r="R349" s="4">
        <f t="shared" si="196"/>
        <v>0.94603228120516503</v>
      </c>
      <c r="S349" s="5">
        <v>10</v>
      </c>
      <c r="T349" s="5"/>
      <c r="U349" s="5"/>
      <c r="V349" s="4">
        <f t="shared" si="197"/>
        <v>1.0314531250000001</v>
      </c>
      <c r="W349" s="5">
        <v>10</v>
      </c>
      <c r="X349" s="5" t="s">
        <v>400</v>
      </c>
      <c r="Y349" s="5" t="s">
        <v>400</v>
      </c>
      <c r="Z349" s="5" t="s">
        <v>400</v>
      </c>
      <c r="AA349" s="5"/>
      <c r="AB349" s="31">
        <f t="shared" si="181"/>
        <v>0.98959379490792931</v>
      </c>
      <c r="AC349" s="32">
        <v>1442</v>
      </c>
      <c r="AD349" s="24">
        <f t="shared" si="175"/>
        <v>1179.8181818181818</v>
      </c>
      <c r="AE349" s="24">
        <f t="shared" si="176"/>
        <v>1167.5</v>
      </c>
      <c r="AF349" s="24">
        <f t="shared" si="177"/>
        <v>-12.318181818181756</v>
      </c>
      <c r="AG349" s="24">
        <v>92.6</v>
      </c>
      <c r="AH349" s="24">
        <v>72.7</v>
      </c>
      <c r="AI349" s="24">
        <v>155.4</v>
      </c>
      <c r="AJ349" s="24">
        <v>110.2</v>
      </c>
      <c r="AK349" s="24">
        <v>86.1</v>
      </c>
      <c r="AL349" s="24">
        <v>201.9</v>
      </c>
      <c r="AM349" s="24">
        <v>140.4</v>
      </c>
      <c r="AN349" s="24">
        <v>104.2</v>
      </c>
      <c r="AO349" s="24"/>
      <c r="AP349" s="24">
        <f t="shared" si="178"/>
        <v>204</v>
      </c>
      <c r="AQ349" s="46"/>
      <c r="AR349" s="24">
        <f t="shared" si="179"/>
        <v>204</v>
      </c>
      <c r="AS349" s="24"/>
      <c r="AT349" s="24">
        <f t="shared" si="180"/>
        <v>204</v>
      </c>
      <c r="AU349" s="24">
        <v>92.2</v>
      </c>
      <c r="AV349" s="24">
        <f t="shared" si="182"/>
        <v>111.8</v>
      </c>
      <c r="AW349" s="41"/>
      <c r="AX349" s="41"/>
      <c r="AY349" s="41"/>
      <c r="AZ349" s="1"/>
      <c r="BA349" s="1"/>
      <c r="BB349" s="1"/>
      <c r="BC349" s="1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9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/>
      <c r="CT349" s="8"/>
      <c r="CU349" s="8"/>
      <c r="CV349" s="8"/>
      <c r="CW349" s="8"/>
      <c r="CX349" s="8"/>
      <c r="CY349" s="8"/>
      <c r="CZ349" s="8"/>
      <c r="DA349" s="8"/>
      <c r="DB349" s="8"/>
      <c r="DC349" s="9"/>
      <c r="DD349" s="8"/>
      <c r="DE349" s="8"/>
      <c r="DF349" s="8"/>
      <c r="DG349" s="8"/>
      <c r="DH349" s="8"/>
      <c r="DI349" s="8"/>
      <c r="DJ349" s="8"/>
      <c r="DK349" s="8"/>
      <c r="DL349" s="8"/>
      <c r="DM349" s="8"/>
      <c r="DN349" s="8"/>
      <c r="DO349" s="8"/>
      <c r="DP349" s="8"/>
      <c r="DQ349" s="8"/>
      <c r="DR349" s="8"/>
      <c r="DS349" s="8"/>
      <c r="DT349" s="8"/>
      <c r="DU349" s="8"/>
      <c r="DV349" s="8"/>
      <c r="DW349" s="8"/>
      <c r="DX349" s="8"/>
      <c r="DY349" s="8"/>
      <c r="DZ349" s="8"/>
      <c r="EA349" s="8"/>
      <c r="EB349" s="8"/>
      <c r="EC349" s="8"/>
      <c r="ED349" s="8"/>
      <c r="EE349" s="9"/>
      <c r="EF349" s="8"/>
      <c r="EG349" s="8"/>
      <c r="EH349" s="8"/>
      <c r="EI349" s="8"/>
      <c r="EJ349" s="8"/>
      <c r="EK349" s="8"/>
      <c r="EL349" s="8"/>
      <c r="EM349" s="8"/>
      <c r="EN349" s="8"/>
      <c r="EO349" s="8"/>
      <c r="EP349" s="8"/>
      <c r="EQ349" s="8"/>
      <c r="ER349" s="8"/>
      <c r="ES349" s="8"/>
      <c r="ET349" s="8"/>
      <c r="EU349" s="8"/>
      <c r="EV349" s="8"/>
      <c r="EW349" s="8"/>
      <c r="EX349" s="8"/>
      <c r="EY349" s="8"/>
      <c r="EZ349" s="8"/>
      <c r="FA349" s="8"/>
      <c r="FB349" s="8"/>
      <c r="FC349" s="8"/>
      <c r="FD349" s="8"/>
      <c r="FE349" s="8"/>
      <c r="FF349" s="8"/>
      <c r="FG349" s="9"/>
      <c r="FH349" s="8"/>
      <c r="FI349" s="8"/>
      <c r="FJ349" s="8"/>
      <c r="FK349" s="8"/>
      <c r="FL349" s="8"/>
      <c r="FM349" s="8"/>
      <c r="FN349" s="8"/>
      <c r="FO349" s="8"/>
      <c r="FP349" s="8"/>
      <c r="FQ349" s="8"/>
      <c r="FR349" s="8"/>
      <c r="FS349" s="8"/>
      <c r="FT349" s="8"/>
      <c r="FU349" s="8"/>
      <c r="FV349" s="8"/>
      <c r="FW349" s="8"/>
      <c r="FX349" s="8"/>
      <c r="FY349" s="8"/>
      <c r="FZ349" s="8"/>
      <c r="GA349" s="8"/>
      <c r="GB349" s="8"/>
      <c r="GC349" s="8"/>
      <c r="GD349" s="8"/>
      <c r="GE349" s="8"/>
      <c r="GF349" s="8"/>
      <c r="GG349" s="8"/>
      <c r="GH349" s="8"/>
      <c r="GI349" s="9"/>
      <c r="GJ349" s="8"/>
      <c r="GK349" s="8"/>
    </row>
    <row r="350" spans="1:193" s="2" customFormat="1" ht="17.100000000000001" customHeight="1">
      <c r="A350" s="33" t="s">
        <v>328</v>
      </c>
      <c r="B350" s="24">
        <v>820.4</v>
      </c>
      <c r="C350" s="24">
        <v>439.88851999999991</v>
      </c>
      <c r="D350" s="4">
        <f t="shared" si="174"/>
        <v>0.53618785958069226</v>
      </c>
      <c r="E350" s="10">
        <v>15</v>
      </c>
      <c r="F350" s="5">
        <f t="shared" si="193"/>
        <v>1</v>
      </c>
      <c r="G350" s="5">
        <v>10</v>
      </c>
      <c r="H350" s="5"/>
      <c r="I350" s="5"/>
      <c r="J350" s="4">
        <f t="shared" si="194"/>
        <v>1.2459190479304256</v>
      </c>
      <c r="K350" s="5">
        <v>10</v>
      </c>
      <c r="L350" s="5"/>
      <c r="M350" s="5"/>
      <c r="N350" s="4">
        <f t="shared" si="195"/>
        <v>1.2119542732716384</v>
      </c>
      <c r="O350" s="5">
        <v>15</v>
      </c>
      <c r="P350" s="5"/>
      <c r="Q350" s="5"/>
      <c r="R350" s="4">
        <f t="shared" si="196"/>
        <v>0.94603228120516503</v>
      </c>
      <c r="S350" s="5">
        <v>10</v>
      </c>
      <c r="T350" s="5"/>
      <c r="U350" s="5"/>
      <c r="V350" s="4">
        <f t="shared" si="197"/>
        <v>1.0314531250000001</v>
      </c>
      <c r="W350" s="5">
        <v>10</v>
      </c>
      <c r="X350" s="5" t="s">
        <v>400</v>
      </c>
      <c r="Y350" s="5" t="s">
        <v>400</v>
      </c>
      <c r="Z350" s="5" t="s">
        <v>400</v>
      </c>
      <c r="AA350" s="5"/>
      <c r="AB350" s="31">
        <f t="shared" si="181"/>
        <v>0.97794537905915524</v>
      </c>
      <c r="AC350" s="32">
        <v>1371</v>
      </c>
      <c r="AD350" s="24">
        <f t="shared" si="175"/>
        <v>1121.7272727272727</v>
      </c>
      <c r="AE350" s="24">
        <f t="shared" si="176"/>
        <v>1097</v>
      </c>
      <c r="AF350" s="24">
        <f t="shared" si="177"/>
        <v>-24.727272727272748</v>
      </c>
      <c r="AG350" s="24">
        <v>84.8</v>
      </c>
      <c r="AH350" s="24">
        <v>44</v>
      </c>
      <c r="AI350" s="24">
        <v>137.69999999999999</v>
      </c>
      <c r="AJ350" s="24">
        <v>102.7</v>
      </c>
      <c r="AK350" s="24">
        <v>106.7</v>
      </c>
      <c r="AL350" s="24">
        <v>192.9</v>
      </c>
      <c r="AM350" s="24">
        <v>134.5</v>
      </c>
      <c r="AN350" s="24">
        <v>83.4</v>
      </c>
      <c r="AO350" s="24"/>
      <c r="AP350" s="24">
        <f t="shared" si="178"/>
        <v>210.3</v>
      </c>
      <c r="AQ350" s="46"/>
      <c r="AR350" s="24">
        <f t="shared" si="179"/>
        <v>210.3</v>
      </c>
      <c r="AS350" s="24"/>
      <c r="AT350" s="24">
        <f t="shared" si="180"/>
        <v>210.3</v>
      </c>
      <c r="AU350" s="24">
        <v>90.9</v>
      </c>
      <c r="AV350" s="24">
        <f t="shared" si="182"/>
        <v>119.4</v>
      </c>
      <c r="AW350" s="41"/>
      <c r="AX350" s="41"/>
      <c r="AY350" s="41"/>
      <c r="AZ350" s="1"/>
      <c r="BA350" s="1"/>
      <c r="BB350" s="1"/>
      <c r="BC350" s="1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9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8"/>
      <c r="CW350" s="8"/>
      <c r="CX350" s="8"/>
      <c r="CY350" s="8"/>
      <c r="CZ350" s="8"/>
      <c r="DA350" s="8"/>
      <c r="DB350" s="8"/>
      <c r="DC350" s="9"/>
      <c r="DD350" s="8"/>
      <c r="DE350" s="8"/>
      <c r="DF350" s="8"/>
      <c r="DG350" s="8"/>
      <c r="DH350" s="8"/>
      <c r="DI350" s="8"/>
      <c r="DJ350" s="8"/>
      <c r="DK350" s="8"/>
      <c r="DL350" s="8"/>
      <c r="DM350" s="8"/>
      <c r="DN350" s="8"/>
      <c r="DO350" s="8"/>
      <c r="DP350" s="8"/>
      <c r="DQ350" s="8"/>
      <c r="DR350" s="8"/>
      <c r="DS350" s="8"/>
      <c r="DT350" s="8"/>
      <c r="DU350" s="8"/>
      <c r="DV350" s="8"/>
      <c r="DW350" s="8"/>
      <c r="DX350" s="8"/>
      <c r="DY350" s="8"/>
      <c r="DZ350" s="8"/>
      <c r="EA350" s="8"/>
      <c r="EB350" s="8"/>
      <c r="EC350" s="8"/>
      <c r="ED350" s="8"/>
      <c r="EE350" s="9"/>
      <c r="EF350" s="8"/>
      <c r="EG350" s="8"/>
      <c r="EH350" s="8"/>
      <c r="EI350" s="8"/>
      <c r="EJ350" s="8"/>
      <c r="EK350" s="8"/>
      <c r="EL350" s="8"/>
      <c r="EM350" s="8"/>
      <c r="EN350" s="8"/>
      <c r="EO350" s="8"/>
      <c r="EP350" s="8"/>
      <c r="EQ350" s="8"/>
      <c r="ER350" s="8"/>
      <c r="ES350" s="8"/>
      <c r="ET350" s="8"/>
      <c r="EU350" s="8"/>
      <c r="EV350" s="8"/>
      <c r="EW350" s="8"/>
      <c r="EX350" s="8"/>
      <c r="EY350" s="8"/>
      <c r="EZ350" s="8"/>
      <c r="FA350" s="8"/>
      <c r="FB350" s="8"/>
      <c r="FC350" s="8"/>
      <c r="FD350" s="8"/>
      <c r="FE350" s="8"/>
      <c r="FF350" s="8"/>
      <c r="FG350" s="9"/>
      <c r="FH350" s="8"/>
      <c r="FI350" s="8"/>
      <c r="FJ350" s="8"/>
      <c r="FK350" s="8"/>
      <c r="FL350" s="8"/>
      <c r="FM350" s="8"/>
      <c r="FN350" s="8"/>
      <c r="FO350" s="8"/>
      <c r="FP350" s="8"/>
      <c r="FQ350" s="8"/>
      <c r="FR350" s="8"/>
      <c r="FS350" s="8"/>
      <c r="FT350" s="8"/>
      <c r="FU350" s="8"/>
      <c r="FV350" s="8"/>
      <c r="FW350" s="8"/>
      <c r="FX350" s="8"/>
      <c r="FY350" s="8"/>
      <c r="FZ350" s="8"/>
      <c r="GA350" s="8"/>
      <c r="GB350" s="8"/>
      <c r="GC350" s="8"/>
      <c r="GD350" s="8"/>
      <c r="GE350" s="8"/>
      <c r="GF350" s="8"/>
      <c r="GG350" s="8"/>
      <c r="GH350" s="8"/>
      <c r="GI350" s="9"/>
      <c r="GJ350" s="8"/>
      <c r="GK350" s="8"/>
    </row>
    <row r="351" spans="1:193" s="2" customFormat="1" ht="17.100000000000001" customHeight="1">
      <c r="A351" s="33" t="s">
        <v>329</v>
      </c>
      <c r="B351" s="24">
        <v>366.2</v>
      </c>
      <c r="C351" s="24">
        <v>389.44913000000003</v>
      </c>
      <c r="D351" s="4">
        <f t="shared" si="174"/>
        <v>1.0634875204806118</v>
      </c>
      <c r="E351" s="10">
        <v>15</v>
      </c>
      <c r="F351" s="5">
        <f t="shared" si="193"/>
        <v>1</v>
      </c>
      <c r="G351" s="5">
        <v>10</v>
      </c>
      <c r="H351" s="5"/>
      <c r="I351" s="5"/>
      <c r="J351" s="4">
        <f t="shared" si="194"/>
        <v>1.2459190479304256</v>
      </c>
      <c r="K351" s="5">
        <v>10</v>
      </c>
      <c r="L351" s="5"/>
      <c r="M351" s="5"/>
      <c r="N351" s="4">
        <f t="shared" si="195"/>
        <v>1.2119542732716384</v>
      </c>
      <c r="O351" s="5">
        <v>15</v>
      </c>
      <c r="P351" s="5"/>
      <c r="Q351" s="5"/>
      <c r="R351" s="4">
        <f t="shared" si="196"/>
        <v>0.94603228120516503</v>
      </c>
      <c r="S351" s="5">
        <v>10</v>
      </c>
      <c r="T351" s="5"/>
      <c r="U351" s="5"/>
      <c r="V351" s="4">
        <f t="shared" si="197"/>
        <v>1.0314531250000001</v>
      </c>
      <c r="W351" s="5">
        <v>10</v>
      </c>
      <c r="X351" s="5" t="s">
        <v>400</v>
      </c>
      <c r="Y351" s="5" t="s">
        <v>400</v>
      </c>
      <c r="Z351" s="5" t="s">
        <v>400</v>
      </c>
      <c r="AA351" s="5"/>
      <c r="AB351" s="31">
        <f t="shared" si="181"/>
        <v>1.0909381635377093</v>
      </c>
      <c r="AC351" s="32">
        <v>938</v>
      </c>
      <c r="AD351" s="24">
        <f t="shared" si="175"/>
        <v>767.45454545454538</v>
      </c>
      <c r="AE351" s="24">
        <f t="shared" si="176"/>
        <v>837.2</v>
      </c>
      <c r="AF351" s="24">
        <f t="shared" si="177"/>
        <v>69.745454545454663</v>
      </c>
      <c r="AG351" s="24">
        <v>98.6</v>
      </c>
      <c r="AH351" s="24">
        <v>107.7</v>
      </c>
      <c r="AI351" s="24">
        <v>78.599999999999994</v>
      </c>
      <c r="AJ351" s="24">
        <v>97.6</v>
      </c>
      <c r="AK351" s="24">
        <v>77.599999999999994</v>
      </c>
      <c r="AL351" s="24">
        <v>131.69999999999999</v>
      </c>
      <c r="AM351" s="24">
        <v>20.5</v>
      </c>
      <c r="AN351" s="24">
        <v>36.200000000000003</v>
      </c>
      <c r="AO351" s="24"/>
      <c r="AP351" s="24">
        <f t="shared" si="178"/>
        <v>188.7</v>
      </c>
      <c r="AQ351" s="46"/>
      <c r="AR351" s="24">
        <f t="shared" si="179"/>
        <v>188.7</v>
      </c>
      <c r="AS351" s="24"/>
      <c r="AT351" s="24">
        <f t="shared" si="180"/>
        <v>188.7</v>
      </c>
      <c r="AU351" s="24">
        <v>193.8</v>
      </c>
      <c r="AV351" s="24">
        <f t="shared" si="182"/>
        <v>-5.0999999999999996</v>
      </c>
      <c r="AW351" s="41"/>
      <c r="AX351" s="41"/>
      <c r="AY351" s="41"/>
      <c r="AZ351" s="1"/>
      <c r="BA351" s="1"/>
      <c r="BB351" s="1"/>
      <c r="BC351" s="1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9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  <c r="CW351" s="8"/>
      <c r="CX351" s="8"/>
      <c r="CY351" s="8"/>
      <c r="CZ351" s="8"/>
      <c r="DA351" s="8"/>
      <c r="DB351" s="8"/>
      <c r="DC351" s="9"/>
      <c r="DD351" s="8"/>
      <c r="DE351" s="8"/>
      <c r="DF351" s="8"/>
      <c r="DG351" s="8"/>
      <c r="DH351" s="8"/>
      <c r="DI351" s="8"/>
      <c r="DJ351" s="8"/>
      <c r="DK351" s="8"/>
      <c r="DL351" s="8"/>
      <c r="DM351" s="8"/>
      <c r="DN351" s="8"/>
      <c r="DO351" s="8"/>
      <c r="DP351" s="8"/>
      <c r="DQ351" s="8"/>
      <c r="DR351" s="8"/>
      <c r="DS351" s="8"/>
      <c r="DT351" s="8"/>
      <c r="DU351" s="8"/>
      <c r="DV351" s="8"/>
      <c r="DW351" s="8"/>
      <c r="DX351" s="8"/>
      <c r="DY351" s="8"/>
      <c r="DZ351" s="8"/>
      <c r="EA351" s="8"/>
      <c r="EB351" s="8"/>
      <c r="EC351" s="8"/>
      <c r="ED351" s="8"/>
      <c r="EE351" s="9"/>
      <c r="EF351" s="8"/>
      <c r="EG351" s="8"/>
      <c r="EH351" s="8"/>
      <c r="EI351" s="8"/>
      <c r="EJ351" s="8"/>
      <c r="EK351" s="8"/>
      <c r="EL351" s="8"/>
      <c r="EM351" s="8"/>
      <c r="EN351" s="8"/>
      <c r="EO351" s="8"/>
      <c r="EP351" s="8"/>
      <c r="EQ351" s="8"/>
      <c r="ER351" s="8"/>
      <c r="ES351" s="8"/>
      <c r="ET351" s="8"/>
      <c r="EU351" s="8"/>
      <c r="EV351" s="8"/>
      <c r="EW351" s="8"/>
      <c r="EX351" s="8"/>
      <c r="EY351" s="8"/>
      <c r="EZ351" s="8"/>
      <c r="FA351" s="8"/>
      <c r="FB351" s="8"/>
      <c r="FC351" s="8"/>
      <c r="FD351" s="8"/>
      <c r="FE351" s="8"/>
      <c r="FF351" s="8"/>
      <c r="FG351" s="9"/>
      <c r="FH351" s="8"/>
      <c r="FI351" s="8"/>
      <c r="FJ351" s="8"/>
      <c r="FK351" s="8"/>
      <c r="FL351" s="8"/>
      <c r="FM351" s="8"/>
      <c r="FN351" s="8"/>
      <c r="FO351" s="8"/>
      <c r="FP351" s="8"/>
      <c r="FQ351" s="8"/>
      <c r="FR351" s="8"/>
      <c r="FS351" s="8"/>
      <c r="FT351" s="8"/>
      <c r="FU351" s="8"/>
      <c r="FV351" s="8"/>
      <c r="FW351" s="8"/>
      <c r="FX351" s="8"/>
      <c r="FY351" s="8"/>
      <c r="FZ351" s="8"/>
      <c r="GA351" s="8"/>
      <c r="GB351" s="8"/>
      <c r="GC351" s="8"/>
      <c r="GD351" s="8"/>
      <c r="GE351" s="8"/>
      <c r="GF351" s="8"/>
      <c r="GG351" s="8"/>
      <c r="GH351" s="8"/>
      <c r="GI351" s="9"/>
      <c r="GJ351" s="8"/>
      <c r="GK351" s="8"/>
    </row>
    <row r="352" spans="1:193" s="2" customFormat="1" ht="17.100000000000001" customHeight="1">
      <c r="A352" s="33" t="s">
        <v>330</v>
      </c>
      <c r="B352" s="24">
        <v>7280</v>
      </c>
      <c r="C352" s="24">
        <v>6623.0111200000001</v>
      </c>
      <c r="D352" s="4">
        <f t="shared" si="174"/>
        <v>0.9097542747252747</v>
      </c>
      <c r="E352" s="10">
        <v>15</v>
      </c>
      <c r="F352" s="5">
        <f t="shared" si="193"/>
        <v>1</v>
      </c>
      <c r="G352" s="5">
        <v>10</v>
      </c>
      <c r="H352" s="5"/>
      <c r="I352" s="5"/>
      <c r="J352" s="4">
        <f t="shared" si="194"/>
        <v>1.2459190479304256</v>
      </c>
      <c r="K352" s="5">
        <v>10</v>
      </c>
      <c r="L352" s="5"/>
      <c r="M352" s="5"/>
      <c r="N352" s="4">
        <f t="shared" si="195"/>
        <v>1.2119542732716384</v>
      </c>
      <c r="O352" s="5">
        <v>15</v>
      </c>
      <c r="P352" s="5"/>
      <c r="Q352" s="5"/>
      <c r="R352" s="4">
        <f t="shared" si="196"/>
        <v>0.94603228120516503</v>
      </c>
      <c r="S352" s="5">
        <v>10</v>
      </c>
      <c r="T352" s="5"/>
      <c r="U352" s="5"/>
      <c r="V352" s="4">
        <f t="shared" si="197"/>
        <v>1.0314531250000001</v>
      </c>
      <c r="W352" s="5">
        <v>10</v>
      </c>
      <c r="X352" s="5" t="s">
        <v>400</v>
      </c>
      <c r="Y352" s="5" t="s">
        <v>400</v>
      </c>
      <c r="Z352" s="5" t="s">
        <v>400</v>
      </c>
      <c r="AA352" s="5"/>
      <c r="AB352" s="31">
        <f t="shared" si="181"/>
        <v>1.0579953251615657</v>
      </c>
      <c r="AC352" s="32">
        <v>1875</v>
      </c>
      <c r="AD352" s="24">
        <f t="shared" si="175"/>
        <v>1534.0909090909092</v>
      </c>
      <c r="AE352" s="24">
        <f t="shared" si="176"/>
        <v>1623.1</v>
      </c>
      <c r="AF352" s="24">
        <f t="shared" si="177"/>
        <v>89.009090909090673</v>
      </c>
      <c r="AG352" s="24">
        <v>152.30000000000001</v>
      </c>
      <c r="AH352" s="24">
        <v>164.8</v>
      </c>
      <c r="AI352" s="24">
        <v>183.6</v>
      </c>
      <c r="AJ352" s="24">
        <v>185</v>
      </c>
      <c r="AK352" s="24">
        <v>158</v>
      </c>
      <c r="AL352" s="24">
        <v>215.5</v>
      </c>
      <c r="AM352" s="24">
        <v>163</v>
      </c>
      <c r="AN352" s="24">
        <v>141.1</v>
      </c>
      <c r="AO352" s="24"/>
      <c r="AP352" s="24">
        <f t="shared" si="178"/>
        <v>259.8</v>
      </c>
      <c r="AQ352" s="46"/>
      <c r="AR352" s="24">
        <f t="shared" si="179"/>
        <v>259.8</v>
      </c>
      <c r="AS352" s="24"/>
      <c r="AT352" s="24">
        <f t="shared" si="180"/>
        <v>259.8</v>
      </c>
      <c r="AU352" s="24">
        <v>219.2</v>
      </c>
      <c r="AV352" s="24">
        <f t="shared" si="182"/>
        <v>40.6</v>
      </c>
      <c r="AW352" s="41"/>
      <c r="AX352" s="41"/>
      <c r="AY352" s="41"/>
      <c r="AZ352" s="1"/>
      <c r="BA352" s="1"/>
      <c r="BB352" s="1"/>
      <c r="BC352" s="1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9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/>
      <c r="CT352" s="8"/>
      <c r="CU352" s="8"/>
      <c r="CV352" s="8"/>
      <c r="CW352" s="8"/>
      <c r="CX352" s="8"/>
      <c r="CY352" s="8"/>
      <c r="CZ352" s="8"/>
      <c r="DA352" s="8"/>
      <c r="DB352" s="8"/>
      <c r="DC352" s="9"/>
      <c r="DD352" s="8"/>
      <c r="DE352" s="8"/>
      <c r="DF352" s="8"/>
      <c r="DG352" s="8"/>
      <c r="DH352" s="8"/>
      <c r="DI352" s="8"/>
      <c r="DJ352" s="8"/>
      <c r="DK352" s="8"/>
      <c r="DL352" s="8"/>
      <c r="DM352" s="8"/>
      <c r="DN352" s="8"/>
      <c r="DO352" s="8"/>
      <c r="DP352" s="8"/>
      <c r="DQ352" s="8"/>
      <c r="DR352" s="8"/>
      <c r="DS352" s="8"/>
      <c r="DT352" s="8"/>
      <c r="DU352" s="8"/>
      <c r="DV352" s="8"/>
      <c r="DW352" s="8"/>
      <c r="DX352" s="8"/>
      <c r="DY352" s="8"/>
      <c r="DZ352" s="8"/>
      <c r="EA352" s="8"/>
      <c r="EB352" s="8"/>
      <c r="EC352" s="8"/>
      <c r="ED352" s="8"/>
      <c r="EE352" s="9"/>
      <c r="EF352" s="8"/>
      <c r="EG352" s="8"/>
      <c r="EH352" s="8"/>
      <c r="EI352" s="8"/>
      <c r="EJ352" s="8"/>
      <c r="EK352" s="8"/>
      <c r="EL352" s="8"/>
      <c r="EM352" s="8"/>
      <c r="EN352" s="8"/>
      <c r="EO352" s="8"/>
      <c r="EP352" s="8"/>
      <c r="EQ352" s="8"/>
      <c r="ER352" s="8"/>
      <c r="ES352" s="8"/>
      <c r="ET352" s="8"/>
      <c r="EU352" s="8"/>
      <c r="EV352" s="8"/>
      <c r="EW352" s="8"/>
      <c r="EX352" s="8"/>
      <c r="EY352" s="8"/>
      <c r="EZ352" s="8"/>
      <c r="FA352" s="8"/>
      <c r="FB352" s="8"/>
      <c r="FC352" s="8"/>
      <c r="FD352" s="8"/>
      <c r="FE352" s="8"/>
      <c r="FF352" s="8"/>
      <c r="FG352" s="9"/>
      <c r="FH352" s="8"/>
      <c r="FI352" s="8"/>
      <c r="FJ352" s="8"/>
      <c r="FK352" s="8"/>
      <c r="FL352" s="8"/>
      <c r="FM352" s="8"/>
      <c r="FN352" s="8"/>
      <c r="FO352" s="8"/>
      <c r="FP352" s="8"/>
      <c r="FQ352" s="8"/>
      <c r="FR352" s="8"/>
      <c r="FS352" s="8"/>
      <c r="FT352" s="8"/>
      <c r="FU352" s="8"/>
      <c r="FV352" s="8"/>
      <c r="FW352" s="8"/>
      <c r="FX352" s="8"/>
      <c r="FY352" s="8"/>
      <c r="FZ352" s="8"/>
      <c r="GA352" s="8"/>
      <c r="GB352" s="8"/>
      <c r="GC352" s="8"/>
      <c r="GD352" s="8"/>
      <c r="GE352" s="8"/>
      <c r="GF352" s="8"/>
      <c r="GG352" s="8"/>
      <c r="GH352" s="8"/>
      <c r="GI352" s="9"/>
      <c r="GJ352" s="8"/>
      <c r="GK352" s="8"/>
    </row>
    <row r="353" spans="1:55" s="2" customFormat="1" ht="17.100000000000001" customHeight="1">
      <c r="A353" s="33" t="s">
        <v>331</v>
      </c>
      <c r="B353" s="24">
        <v>368.1</v>
      </c>
      <c r="C353" s="24">
        <v>192.20576</v>
      </c>
      <c r="D353" s="4">
        <f t="shared" si="174"/>
        <v>0.52215637055148056</v>
      </c>
      <c r="E353" s="10">
        <v>15</v>
      </c>
      <c r="F353" s="5">
        <f t="shared" si="193"/>
        <v>1</v>
      </c>
      <c r="G353" s="5">
        <v>10</v>
      </c>
      <c r="H353" s="5"/>
      <c r="I353" s="5"/>
      <c r="J353" s="4">
        <f t="shared" si="194"/>
        <v>1.2459190479304256</v>
      </c>
      <c r="K353" s="5">
        <v>10</v>
      </c>
      <c r="L353" s="5"/>
      <c r="M353" s="5"/>
      <c r="N353" s="4">
        <f t="shared" si="195"/>
        <v>1.2119542732716384</v>
      </c>
      <c r="O353" s="5">
        <v>15</v>
      </c>
      <c r="P353" s="5"/>
      <c r="Q353" s="5"/>
      <c r="R353" s="4">
        <f t="shared" si="196"/>
        <v>0.94603228120516503</v>
      </c>
      <c r="S353" s="5">
        <v>10</v>
      </c>
      <c r="T353" s="5"/>
      <c r="U353" s="5"/>
      <c r="V353" s="4">
        <f t="shared" si="197"/>
        <v>1.0314531250000001</v>
      </c>
      <c r="W353" s="5">
        <v>10</v>
      </c>
      <c r="X353" s="5" t="s">
        <v>400</v>
      </c>
      <c r="Y353" s="5" t="s">
        <v>400</v>
      </c>
      <c r="Z353" s="5" t="s">
        <v>400</v>
      </c>
      <c r="AA353" s="5"/>
      <c r="AB353" s="31">
        <f t="shared" si="181"/>
        <v>0.97493863141003856</v>
      </c>
      <c r="AC353" s="32">
        <v>862</v>
      </c>
      <c r="AD353" s="24">
        <f t="shared" si="175"/>
        <v>705.27272727272725</v>
      </c>
      <c r="AE353" s="24">
        <f t="shared" si="176"/>
        <v>687.6</v>
      </c>
      <c r="AF353" s="24">
        <f t="shared" si="177"/>
        <v>-17.672727272727229</v>
      </c>
      <c r="AG353" s="24">
        <v>48.4</v>
      </c>
      <c r="AH353" s="24">
        <v>46.3</v>
      </c>
      <c r="AI353" s="24">
        <v>67.599999999999994</v>
      </c>
      <c r="AJ353" s="24">
        <v>81.7</v>
      </c>
      <c r="AK353" s="24">
        <v>42.3</v>
      </c>
      <c r="AL353" s="24">
        <v>112.3</v>
      </c>
      <c r="AM353" s="24">
        <v>101.9</v>
      </c>
      <c r="AN353" s="24">
        <v>79.2</v>
      </c>
      <c r="AO353" s="24"/>
      <c r="AP353" s="24">
        <f t="shared" si="178"/>
        <v>107.9</v>
      </c>
      <c r="AQ353" s="46"/>
      <c r="AR353" s="24">
        <f t="shared" si="179"/>
        <v>107.9</v>
      </c>
      <c r="AS353" s="24"/>
      <c r="AT353" s="24">
        <f t="shared" si="180"/>
        <v>107.9</v>
      </c>
      <c r="AU353" s="24">
        <v>30.7</v>
      </c>
      <c r="AV353" s="24">
        <f t="shared" si="182"/>
        <v>77.2</v>
      </c>
      <c r="AW353" s="41"/>
      <c r="AX353" s="41"/>
      <c r="AY353" s="41"/>
      <c r="AZ353" s="1"/>
      <c r="BA353" s="1"/>
      <c r="BB353" s="1"/>
      <c r="BC353" s="1"/>
    </row>
    <row r="354" spans="1:55" s="2" customFormat="1" ht="17.100000000000001" customHeight="1">
      <c r="A354" s="33" t="s">
        <v>332</v>
      </c>
      <c r="B354" s="24">
        <v>642.29999999999995</v>
      </c>
      <c r="C354" s="24">
        <v>468.55396000000007</v>
      </c>
      <c r="D354" s="4">
        <f t="shared" si="174"/>
        <v>0.72949394364004372</v>
      </c>
      <c r="E354" s="10">
        <v>15</v>
      </c>
      <c r="F354" s="5">
        <f>F$52</f>
        <v>1</v>
      </c>
      <c r="G354" s="5">
        <v>10</v>
      </c>
      <c r="H354" s="5"/>
      <c r="I354" s="5"/>
      <c r="J354" s="4">
        <f>J$52</f>
        <v>1.2459190479304256</v>
      </c>
      <c r="K354" s="5">
        <v>10</v>
      </c>
      <c r="L354" s="5"/>
      <c r="M354" s="5"/>
      <c r="N354" s="4">
        <f>N$52</f>
        <v>1.2119542732716384</v>
      </c>
      <c r="O354" s="5">
        <v>15</v>
      </c>
      <c r="P354" s="5"/>
      <c r="Q354" s="5"/>
      <c r="R354" s="4">
        <f>R$52</f>
        <v>0.94603228120516503</v>
      </c>
      <c r="S354" s="5">
        <v>10</v>
      </c>
      <c r="T354" s="5"/>
      <c r="U354" s="5"/>
      <c r="V354" s="4">
        <f>V$52</f>
        <v>1.0314531250000001</v>
      </c>
      <c r="W354" s="5">
        <v>10</v>
      </c>
      <c r="X354" s="5" t="s">
        <v>400</v>
      </c>
      <c r="Y354" s="5" t="s">
        <v>400</v>
      </c>
      <c r="Z354" s="5" t="s">
        <v>400</v>
      </c>
      <c r="AA354" s="5"/>
      <c r="AB354" s="31">
        <f t="shared" si="181"/>
        <v>1.0193681113575876</v>
      </c>
      <c r="AC354" s="32">
        <v>1394</v>
      </c>
      <c r="AD354" s="24">
        <f t="shared" si="175"/>
        <v>1140.5454545454545</v>
      </c>
      <c r="AE354" s="24">
        <f t="shared" si="176"/>
        <v>1162.5999999999999</v>
      </c>
      <c r="AF354" s="24">
        <f t="shared" si="177"/>
        <v>22.054545454545405</v>
      </c>
      <c r="AG354" s="24">
        <v>42.6</v>
      </c>
      <c r="AH354" s="24">
        <v>54.1</v>
      </c>
      <c r="AI354" s="24">
        <v>207.5</v>
      </c>
      <c r="AJ354" s="24">
        <v>94.8</v>
      </c>
      <c r="AK354" s="24">
        <v>96.1</v>
      </c>
      <c r="AL354" s="24">
        <v>160</v>
      </c>
      <c r="AM354" s="24">
        <v>176</v>
      </c>
      <c r="AN354" s="24">
        <v>147.80000000000001</v>
      </c>
      <c r="AO354" s="24"/>
      <c r="AP354" s="24">
        <f t="shared" si="178"/>
        <v>183.7</v>
      </c>
      <c r="AQ354" s="46"/>
      <c r="AR354" s="24">
        <f t="shared" si="179"/>
        <v>183.7</v>
      </c>
      <c r="AS354" s="24"/>
      <c r="AT354" s="24">
        <f t="shared" si="180"/>
        <v>183.7</v>
      </c>
      <c r="AU354" s="24">
        <v>109.6</v>
      </c>
      <c r="AV354" s="24">
        <f t="shared" si="182"/>
        <v>74.099999999999994</v>
      </c>
      <c r="AW354" s="41"/>
      <c r="AX354" s="41"/>
      <c r="AY354" s="41"/>
      <c r="AZ354" s="1"/>
      <c r="BA354" s="1"/>
      <c r="BB354" s="1"/>
      <c r="BC354" s="1"/>
    </row>
    <row r="355" spans="1:55" s="2" customFormat="1" ht="17.100000000000001" customHeight="1">
      <c r="A355" s="17" t="s">
        <v>333</v>
      </c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24"/>
      <c r="AV355" s="24"/>
      <c r="AW355" s="41"/>
      <c r="AX355" s="41"/>
      <c r="AY355" s="41"/>
      <c r="AZ355" s="1"/>
      <c r="BA355" s="1"/>
      <c r="BB355" s="1"/>
      <c r="BC355" s="1"/>
    </row>
    <row r="356" spans="1:55" s="2" customFormat="1" ht="17.100000000000001" customHeight="1">
      <c r="A356" s="33" t="s">
        <v>334</v>
      </c>
      <c r="B356" s="24">
        <v>234.2</v>
      </c>
      <c r="C356" s="24">
        <v>138.99289000000002</v>
      </c>
      <c r="D356" s="4">
        <f t="shared" si="174"/>
        <v>0.59347946199829216</v>
      </c>
      <c r="E356" s="10">
        <v>15</v>
      </c>
      <c r="F356" s="5">
        <f>F$53</f>
        <v>1</v>
      </c>
      <c r="G356" s="5">
        <v>10</v>
      </c>
      <c r="H356" s="5"/>
      <c r="I356" s="5"/>
      <c r="J356" s="4">
        <f>J$53</f>
        <v>1.2107943303140254</v>
      </c>
      <c r="K356" s="5">
        <v>10</v>
      </c>
      <c r="L356" s="5"/>
      <c r="M356" s="5"/>
      <c r="N356" s="4">
        <f>N$53</f>
        <v>1.2049863908546543</v>
      </c>
      <c r="O356" s="5">
        <v>15</v>
      </c>
      <c r="P356" s="5"/>
      <c r="Q356" s="5"/>
      <c r="R356" s="4">
        <f>R$53</f>
        <v>1.0795126775956283</v>
      </c>
      <c r="S356" s="5">
        <v>10</v>
      </c>
      <c r="T356" s="5"/>
      <c r="U356" s="5"/>
      <c r="V356" s="4">
        <f>V$53</f>
        <v>1.1633055233680958</v>
      </c>
      <c r="W356" s="5">
        <v>10</v>
      </c>
      <c r="X356" s="5" t="s">
        <v>400</v>
      </c>
      <c r="Y356" s="5" t="s">
        <v>400</v>
      </c>
      <c r="Z356" s="5" t="s">
        <v>400</v>
      </c>
      <c r="AA356" s="5"/>
      <c r="AB356" s="31">
        <f t="shared" si="181"/>
        <v>1.0216159015081669</v>
      </c>
      <c r="AC356" s="32">
        <v>943</v>
      </c>
      <c r="AD356" s="24">
        <f t="shared" si="175"/>
        <v>771.54545454545462</v>
      </c>
      <c r="AE356" s="24">
        <f t="shared" si="176"/>
        <v>788.2</v>
      </c>
      <c r="AF356" s="24">
        <f t="shared" si="177"/>
        <v>16.654545454545428</v>
      </c>
      <c r="AG356" s="24">
        <v>76</v>
      </c>
      <c r="AH356" s="24">
        <v>49.5</v>
      </c>
      <c r="AI356" s="24">
        <v>75.7</v>
      </c>
      <c r="AJ356" s="24">
        <v>85.3</v>
      </c>
      <c r="AK356" s="24">
        <v>37.4</v>
      </c>
      <c r="AL356" s="24">
        <v>82.6</v>
      </c>
      <c r="AM356" s="24">
        <v>207.4</v>
      </c>
      <c r="AN356" s="24">
        <v>58.8</v>
      </c>
      <c r="AO356" s="24"/>
      <c r="AP356" s="24">
        <f t="shared" si="178"/>
        <v>115.5</v>
      </c>
      <c r="AQ356" s="46"/>
      <c r="AR356" s="24">
        <f t="shared" si="179"/>
        <v>115.5</v>
      </c>
      <c r="AS356" s="24"/>
      <c r="AT356" s="24">
        <f t="shared" si="180"/>
        <v>115.5</v>
      </c>
      <c r="AU356" s="24">
        <v>10.9</v>
      </c>
      <c r="AV356" s="24">
        <f t="shared" si="182"/>
        <v>104.6</v>
      </c>
      <c r="AW356" s="41"/>
      <c r="AX356" s="41"/>
      <c r="AY356" s="41"/>
      <c r="AZ356" s="1"/>
      <c r="BA356" s="1"/>
      <c r="BB356" s="1"/>
      <c r="BC356" s="1"/>
    </row>
    <row r="357" spans="1:55" s="2" customFormat="1" ht="17.100000000000001" customHeight="1">
      <c r="A357" s="33" t="s">
        <v>49</v>
      </c>
      <c r="B357" s="24">
        <v>762.8</v>
      </c>
      <c r="C357" s="24">
        <v>672.7244199999999</v>
      </c>
      <c r="D357" s="4">
        <f t="shared" si="174"/>
        <v>0.88191455165180899</v>
      </c>
      <c r="E357" s="10">
        <v>15</v>
      </c>
      <c r="F357" s="5">
        <f t="shared" ref="F357:F365" si="198">F$53</f>
        <v>1</v>
      </c>
      <c r="G357" s="5">
        <v>10</v>
      </c>
      <c r="H357" s="5"/>
      <c r="I357" s="5"/>
      <c r="J357" s="4">
        <f t="shared" ref="J357:J365" si="199">J$53</f>
        <v>1.2107943303140254</v>
      </c>
      <c r="K357" s="5">
        <v>10</v>
      </c>
      <c r="L357" s="5"/>
      <c r="M357" s="5"/>
      <c r="N357" s="4">
        <f t="shared" ref="N357:N365" si="200">N$53</f>
        <v>1.2049863908546543</v>
      </c>
      <c r="O357" s="5">
        <v>15</v>
      </c>
      <c r="P357" s="5"/>
      <c r="Q357" s="5"/>
      <c r="R357" s="4">
        <f t="shared" ref="R357:R365" si="201">R$53</f>
        <v>1.0795126775956283</v>
      </c>
      <c r="S357" s="5">
        <v>10</v>
      </c>
      <c r="T357" s="5"/>
      <c r="U357" s="5"/>
      <c r="V357" s="4">
        <f t="shared" ref="V357:V365" si="202">V$53</f>
        <v>1.1633055233680958</v>
      </c>
      <c r="W357" s="5">
        <v>10</v>
      </c>
      <c r="X357" s="5" t="s">
        <v>400</v>
      </c>
      <c r="Y357" s="5" t="s">
        <v>400</v>
      </c>
      <c r="Z357" s="5" t="s">
        <v>400</v>
      </c>
      <c r="AA357" s="5"/>
      <c r="AB357" s="31">
        <f t="shared" si="181"/>
        <v>1.0834234207196352</v>
      </c>
      <c r="AC357" s="32">
        <v>2701</v>
      </c>
      <c r="AD357" s="24">
        <f t="shared" si="175"/>
        <v>2209.909090909091</v>
      </c>
      <c r="AE357" s="24">
        <f t="shared" si="176"/>
        <v>2394.3000000000002</v>
      </c>
      <c r="AF357" s="24">
        <f t="shared" si="177"/>
        <v>184.39090909090919</v>
      </c>
      <c r="AG357" s="24">
        <v>289.5</v>
      </c>
      <c r="AH357" s="24">
        <v>234.9</v>
      </c>
      <c r="AI357" s="24">
        <v>222.7</v>
      </c>
      <c r="AJ357" s="24">
        <v>230.6</v>
      </c>
      <c r="AK357" s="24">
        <v>210.4</v>
      </c>
      <c r="AL357" s="24">
        <v>376</v>
      </c>
      <c r="AM357" s="24">
        <v>256.2</v>
      </c>
      <c r="AN357" s="24">
        <v>220.1</v>
      </c>
      <c r="AO357" s="24"/>
      <c r="AP357" s="24">
        <f t="shared" si="178"/>
        <v>353.9</v>
      </c>
      <c r="AQ357" s="46"/>
      <c r="AR357" s="24">
        <f t="shared" si="179"/>
        <v>353.9</v>
      </c>
      <c r="AS357" s="24"/>
      <c r="AT357" s="24">
        <f t="shared" si="180"/>
        <v>353.9</v>
      </c>
      <c r="AU357" s="24">
        <v>190.8</v>
      </c>
      <c r="AV357" s="24">
        <f t="shared" si="182"/>
        <v>163.1</v>
      </c>
      <c r="AW357" s="41"/>
      <c r="AX357" s="41"/>
      <c r="AY357" s="41"/>
      <c r="BC357" s="1"/>
    </row>
    <row r="358" spans="1:55" s="2" customFormat="1" ht="17.100000000000001" customHeight="1">
      <c r="A358" s="33" t="s">
        <v>335</v>
      </c>
      <c r="B358" s="24">
        <v>421.9</v>
      </c>
      <c r="C358" s="24">
        <v>325.42272000000003</v>
      </c>
      <c r="D358" s="4">
        <f t="shared" si="174"/>
        <v>0.77132666508651349</v>
      </c>
      <c r="E358" s="10">
        <v>15</v>
      </c>
      <c r="F358" s="5">
        <f t="shared" si="198"/>
        <v>1</v>
      </c>
      <c r="G358" s="5">
        <v>10</v>
      </c>
      <c r="H358" s="5"/>
      <c r="I358" s="5"/>
      <c r="J358" s="4">
        <f t="shared" si="199"/>
        <v>1.2107943303140254</v>
      </c>
      <c r="K358" s="5">
        <v>10</v>
      </c>
      <c r="L358" s="5"/>
      <c r="M358" s="5"/>
      <c r="N358" s="4">
        <f t="shared" si="200"/>
        <v>1.2049863908546543</v>
      </c>
      <c r="O358" s="5">
        <v>15</v>
      </c>
      <c r="P358" s="5"/>
      <c r="Q358" s="5"/>
      <c r="R358" s="4">
        <f t="shared" si="201"/>
        <v>1.0795126775956283</v>
      </c>
      <c r="S358" s="5">
        <v>10</v>
      </c>
      <c r="T358" s="5"/>
      <c r="U358" s="5"/>
      <c r="V358" s="4">
        <f t="shared" si="202"/>
        <v>1.1633055233680958</v>
      </c>
      <c r="W358" s="5">
        <v>10</v>
      </c>
      <c r="X358" s="5" t="s">
        <v>400</v>
      </c>
      <c r="Y358" s="5" t="s">
        <v>400</v>
      </c>
      <c r="Z358" s="5" t="s">
        <v>400</v>
      </c>
      <c r="AA358" s="5"/>
      <c r="AB358" s="31">
        <f t="shared" si="181"/>
        <v>1.0597260164556428</v>
      </c>
      <c r="AC358" s="32">
        <v>1036</v>
      </c>
      <c r="AD358" s="24">
        <f t="shared" si="175"/>
        <v>847.63636363636374</v>
      </c>
      <c r="AE358" s="24">
        <f t="shared" si="176"/>
        <v>898.3</v>
      </c>
      <c r="AF358" s="24">
        <f t="shared" si="177"/>
        <v>50.663636363636215</v>
      </c>
      <c r="AG358" s="24">
        <v>91.4</v>
      </c>
      <c r="AH358" s="24">
        <v>81.8</v>
      </c>
      <c r="AI358" s="24">
        <v>71.599999999999994</v>
      </c>
      <c r="AJ358" s="24">
        <v>99.8</v>
      </c>
      <c r="AK358" s="24">
        <v>81.099999999999994</v>
      </c>
      <c r="AL358" s="24">
        <v>100.5</v>
      </c>
      <c r="AM358" s="24">
        <v>154.1</v>
      </c>
      <c r="AN358" s="24">
        <v>62.1</v>
      </c>
      <c r="AO358" s="24"/>
      <c r="AP358" s="24">
        <f t="shared" si="178"/>
        <v>155.9</v>
      </c>
      <c r="AQ358" s="46"/>
      <c r="AR358" s="24">
        <f t="shared" si="179"/>
        <v>155.9</v>
      </c>
      <c r="AS358" s="24"/>
      <c r="AT358" s="24">
        <f t="shared" si="180"/>
        <v>155.9</v>
      </c>
      <c r="AU358" s="24">
        <v>73.2</v>
      </c>
      <c r="AV358" s="24">
        <f t="shared" si="182"/>
        <v>82.7</v>
      </c>
      <c r="AW358" s="41"/>
      <c r="AX358" s="41"/>
      <c r="BA358" s="1"/>
      <c r="BB358" s="1"/>
      <c r="BC358" s="1"/>
    </row>
    <row r="359" spans="1:55" s="2" customFormat="1" ht="17.100000000000001" customHeight="1">
      <c r="A359" s="33" t="s">
        <v>336</v>
      </c>
      <c r="B359" s="24">
        <v>1121.8</v>
      </c>
      <c r="C359" s="24">
        <v>1335.43227</v>
      </c>
      <c r="D359" s="4">
        <f t="shared" si="174"/>
        <v>1.1904370386878231</v>
      </c>
      <c r="E359" s="10">
        <v>15</v>
      </c>
      <c r="F359" s="5">
        <f t="shared" si="198"/>
        <v>1</v>
      </c>
      <c r="G359" s="5">
        <v>10</v>
      </c>
      <c r="H359" s="5"/>
      <c r="I359" s="5"/>
      <c r="J359" s="4">
        <f t="shared" si="199"/>
        <v>1.2107943303140254</v>
      </c>
      <c r="K359" s="5">
        <v>10</v>
      </c>
      <c r="L359" s="5"/>
      <c r="M359" s="5"/>
      <c r="N359" s="4">
        <f t="shared" si="200"/>
        <v>1.2049863908546543</v>
      </c>
      <c r="O359" s="5">
        <v>15</v>
      </c>
      <c r="P359" s="5"/>
      <c r="Q359" s="5"/>
      <c r="R359" s="4">
        <f t="shared" si="201"/>
        <v>1.0795126775956283</v>
      </c>
      <c r="S359" s="5">
        <v>10</v>
      </c>
      <c r="T359" s="5"/>
      <c r="U359" s="5"/>
      <c r="V359" s="4">
        <f t="shared" si="202"/>
        <v>1.1633055233680958</v>
      </c>
      <c r="W359" s="5">
        <v>10</v>
      </c>
      <c r="X359" s="5" t="s">
        <v>400</v>
      </c>
      <c r="Y359" s="5" t="s">
        <v>400</v>
      </c>
      <c r="Z359" s="5" t="s">
        <v>400</v>
      </c>
      <c r="AA359" s="5"/>
      <c r="AB359" s="31">
        <f t="shared" si="181"/>
        <v>1.1495353822273522</v>
      </c>
      <c r="AC359" s="32">
        <v>1016</v>
      </c>
      <c r="AD359" s="24">
        <f t="shared" si="175"/>
        <v>831.27272727272725</v>
      </c>
      <c r="AE359" s="24">
        <f t="shared" si="176"/>
        <v>955.6</v>
      </c>
      <c r="AF359" s="24">
        <f t="shared" si="177"/>
        <v>124.32727272727277</v>
      </c>
      <c r="AG359" s="24">
        <v>73</v>
      </c>
      <c r="AH359" s="24">
        <v>82.1</v>
      </c>
      <c r="AI359" s="24">
        <v>133.30000000000001</v>
      </c>
      <c r="AJ359" s="24">
        <v>67</v>
      </c>
      <c r="AK359" s="24">
        <v>107</v>
      </c>
      <c r="AL359" s="24">
        <v>100.6</v>
      </c>
      <c r="AM359" s="24">
        <v>160.9</v>
      </c>
      <c r="AN359" s="24">
        <v>106.7</v>
      </c>
      <c r="AO359" s="24"/>
      <c r="AP359" s="24">
        <f t="shared" si="178"/>
        <v>125</v>
      </c>
      <c r="AQ359" s="46"/>
      <c r="AR359" s="24">
        <f t="shared" si="179"/>
        <v>125</v>
      </c>
      <c r="AS359" s="24"/>
      <c r="AT359" s="24">
        <f t="shared" si="180"/>
        <v>125</v>
      </c>
      <c r="AU359" s="24">
        <v>118.6</v>
      </c>
      <c r="AV359" s="24">
        <f t="shared" si="182"/>
        <v>6.4</v>
      </c>
      <c r="AW359" s="41"/>
      <c r="AX359" s="41"/>
      <c r="AY359" s="41"/>
      <c r="AZ359" s="1"/>
      <c r="BA359" s="1"/>
      <c r="BB359" s="1"/>
      <c r="BC359" s="1"/>
    </row>
    <row r="360" spans="1:55" s="2" customFormat="1" ht="17.100000000000001" customHeight="1">
      <c r="A360" s="33" t="s">
        <v>337</v>
      </c>
      <c r="B360" s="24">
        <v>805.3</v>
      </c>
      <c r="C360" s="24">
        <v>651.80637000000002</v>
      </c>
      <c r="D360" s="4">
        <f t="shared" si="174"/>
        <v>0.80939571588227999</v>
      </c>
      <c r="E360" s="10">
        <v>15</v>
      </c>
      <c r="F360" s="5">
        <f t="shared" si="198"/>
        <v>1</v>
      </c>
      <c r="G360" s="5">
        <v>10</v>
      </c>
      <c r="H360" s="5"/>
      <c r="I360" s="5"/>
      <c r="J360" s="4">
        <f t="shared" si="199"/>
        <v>1.2107943303140254</v>
      </c>
      <c r="K360" s="5">
        <v>10</v>
      </c>
      <c r="L360" s="5"/>
      <c r="M360" s="5"/>
      <c r="N360" s="4">
        <f t="shared" si="200"/>
        <v>1.2049863908546543</v>
      </c>
      <c r="O360" s="5">
        <v>15</v>
      </c>
      <c r="P360" s="5"/>
      <c r="Q360" s="5"/>
      <c r="R360" s="4">
        <f t="shared" si="201"/>
        <v>1.0795126775956283</v>
      </c>
      <c r="S360" s="5">
        <v>10</v>
      </c>
      <c r="T360" s="5"/>
      <c r="U360" s="5"/>
      <c r="V360" s="4">
        <f t="shared" si="202"/>
        <v>1.1633055233680958</v>
      </c>
      <c r="W360" s="5">
        <v>10</v>
      </c>
      <c r="X360" s="5" t="s">
        <v>400</v>
      </c>
      <c r="Y360" s="5" t="s">
        <v>400</v>
      </c>
      <c r="Z360" s="5" t="s">
        <v>400</v>
      </c>
      <c r="AA360" s="5"/>
      <c r="AB360" s="31">
        <f t="shared" si="181"/>
        <v>1.0678836701975929</v>
      </c>
      <c r="AC360" s="32">
        <v>1007</v>
      </c>
      <c r="AD360" s="24">
        <f t="shared" si="175"/>
        <v>823.90909090909088</v>
      </c>
      <c r="AE360" s="24">
        <f t="shared" si="176"/>
        <v>879.8</v>
      </c>
      <c r="AF360" s="24">
        <f t="shared" si="177"/>
        <v>55.890909090909076</v>
      </c>
      <c r="AG360" s="24">
        <v>79.2</v>
      </c>
      <c r="AH360" s="24">
        <v>69.599999999999994</v>
      </c>
      <c r="AI360" s="24">
        <v>101</v>
      </c>
      <c r="AJ360" s="24">
        <v>75</v>
      </c>
      <c r="AK360" s="24">
        <v>82.9</v>
      </c>
      <c r="AL360" s="24">
        <v>108.5</v>
      </c>
      <c r="AM360" s="24">
        <v>169</v>
      </c>
      <c r="AN360" s="24">
        <v>43.3</v>
      </c>
      <c r="AO360" s="24"/>
      <c r="AP360" s="24">
        <f t="shared" si="178"/>
        <v>151.30000000000001</v>
      </c>
      <c r="AQ360" s="46"/>
      <c r="AR360" s="24">
        <f t="shared" si="179"/>
        <v>151.30000000000001</v>
      </c>
      <c r="AS360" s="24"/>
      <c r="AT360" s="24">
        <f t="shared" si="180"/>
        <v>151.30000000000001</v>
      </c>
      <c r="AU360" s="24">
        <v>77.7</v>
      </c>
      <c r="AV360" s="24">
        <f t="shared" si="182"/>
        <v>73.599999999999994</v>
      </c>
      <c r="AW360" s="41"/>
      <c r="AX360" s="41"/>
      <c r="AY360" s="41"/>
      <c r="AZ360" s="1"/>
      <c r="BA360" s="1"/>
      <c r="BB360" s="1"/>
      <c r="BC360" s="1"/>
    </row>
    <row r="361" spans="1:55" s="2" customFormat="1" ht="17.100000000000001" customHeight="1">
      <c r="A361" s="33" t="s">
        <v>338</v>
      </c>
      <c r="B361" s="24">
        <v>3505.4</v>
      </c>
      <c r="C361" s="24">
        <v>4838.7594600000002</v>
      </c>
      <c r="D361" s="4">
        <f t="shared" si="174"/>
        <v>1.2180372984538141</v>
      </c>
      <c r="E361" s="10">
        <v>15</v>
      </c>
      <c r="F361" s="5">
        <f t="shared" si="198"/>
        <v>1</v>
      </c>
      <c r="G361" s="5">
        <v>10</v>
      </c>
      <c r="H361" s="5"/>
      <c r="I361" s="5"/>
      <c r="J361" s="4">
        <f t="shared" si="199"/>
        <v>1.2107943303140254</v>
      </c>
      <c r="K361" s="5">
        <v>10</v>
      </c>
      <c r="L361" s="5"/>
      <c r="M361" s="5"/>
      <c r="N361" s="4">
        <f t="shared" si="200"/>
        <v>1.2049863908546543</v>
      </c>
      <c r="O361" s="5">
        <v>15</v>
      </c>
      <c r="P361" s="5"/>
      <c r="Q361" s="5"/>
      <c r="R361" s="4">
        <f t="shared" si="201"/>
        <v>1.0795126775956283</v>
      </c>
      <c r="S361" s="5">
        <v>10</v>
      </c>
      <c r="T361" s="5"/>
      <c r="U361" s="5"/>
      <c r="V361" s="4">
        <f t="shared" si="202"/>
        <v>1.1633055233680958</v>
      </c>
      <c r="W361" s="5">
        <v>10</v>
      </c>
      <c r="X361" s="5" t="s">
        <v>400</v>
      </c>
      <c r="Y361" s="5" t="s">
        <v>400</v>
      </c>
      <c r="Z361" s="5" t="s">
        <v>400</v>
      </c>
      <c r="AA361" s="5"/>
      <c r="AB361" s="31">
        <f t="shared" si="181"/>
        <v>1.155449723605779</v>
      </c>
      <c r="AC361" s="32">
        <v>633</v>
      </c>
      <c r="AD361" s="24">
        <f t="shared" si="175"/>
        <v>517.90909090909088</v>
      </c>
      <c r="AE361" s="24">
        <f t="shared" si="176"/>
        <v>598.4</v>
      </c>
      <c r="AF361" s="24">
        <f t="shared" si="177"/>
        <v>80.490909090909099</v>
      </c>
      <c r="AG361" s="24">
        <v>71.400000000000006</v>
      </c>
      <c r="AH361" s="24">
        <v>69.599999999999994</v>
      </c>
      <c r="AI361" s="24">
        <v>0</v>
      </c>
      <c r="AJ361" s="24">
        <v>56.1</v>
      </c>
      <c r="AK361" s="24">
        <v>67.900000000000006</v>
      </c>
      <c r="AL361" s="24">
        <v>103.7</v>
      </c>
      <c r="AM361" s="24">
        <v>75.3</v>
      </c>
      <c r="AN361" s="24">
        <v>67.900000000000006</v>
      </c>
      <c r="AO361" s="24">
        <v>26.6</v>
      </c>
      <c r="AP361" s="24">
        <f t="shared" si="178"/>
        <v>59.9</v>
      </c>
      <c r="AQ361" s="46"/>
      <c r="AR361" s="24">
        <f t="shared" si="179"/>
        <v>59.9</v>
      </c>
      <c r="AS361" s="24"/>
      <c r="AT361" s="24">
        <f t="shared" si="180"/>
        <v>59.9</v>
      </c>
      <c r="AU361" s="24">
        <v>59</v>
      </c>
      <c r="AV361" s="24">
        <f t="shared" si="182"/>
        <v>0.9</v>
      </c>
      <c r="AW361" s="41"/>
      <c r="AX361" s="41"/>
      <c r="AY361" s="41"/>
      <c r="AZ361" s="1"/>
      <c r="BA361" s="1"/>
      <c r="BB361" s="1"/>
      <c r="BC361" s="1"/>
    </row>
    <row r="362" spans="1:55" s="2" customFormat="1" ht="17.100000000000001" customHeight="1">
      <c r="A362" s="33" t="s">
        <v>339</v>
      </c>
      <c r="B362" s="24">
        <v>1298.4000000000001</v>
      </c>
      <c r="C362" s="24">
        <v>1151.7893100000001</v>
      </c>
      <c r="D362" s="4">
        <f t="shared" si="174"/>
        <v>0.88708357208872457</v>
      </c>
      <c r="E362" s="10">
        <v>15</v>
      </c>
      <c r="F362" s="5">
        <f t="shared" si="198"/>
        <v>1</v>
      </c>
      <c r="G362" s="5">
        <v>10</v>
      </c>
      <c r="H362" s="5"/>
      <c r="I362" s="5"/>
      <c r="J362" s="4">
        <f t="shared" si="199"/>
        <v>1.2107943303140254</v>
      </c>
      <c r="K362" s="5">
        <v>10</v>
      </c>
      <c r="L362" s="5"/>
      <c r="M362" s="5"/>
      <c r="N362" s="4">
        <f t="shared" si="200"/>
        <v>1.2049863908546543</v>
      </c>
      <c r="O362" s="5">
        <v>15</v>
      </c>
      <c r="P362" s="5"/>
      <c r="Q362" s="5"/>
      <c r="R362" s="4">
        <f t="shared" si="201"/>
        <v>1.0795126775956283</v>
      </c>
      <c r="S362" s="5">
        <v>10</v>
      </c>
      <c r="T362" s="5"/>
      <c r="U362" s="5"/>
      <c r="V362" s="4">
        <f t="shared" si="202"/>
        <v>1.1633055233680958</v>
      </c>
      <c r="W362" s="5">
        <v>10</v>
      </c>
      <c r="X362" s="5" t="s">
        <v>400</v>
      </c>
      <c r="Y362" s="5" t="s">
        <v>400</v>
      </c>
      <c r="Z362" s="5" t="s">
        <v>400</v>
      </c>
      <c r="AA362" s="5"/>
      <c r="AB362" s="31">
        <f t="shared" si="181"/>
        <v>1.0845310679561171</v>
      </c>
      <c r="AC362" s="32">
        <v>1265</v>
      </c>
      <c r="AD362" s="24">
        <f t="shared" si="175"/>
        <v>1035</v>
      </c>
      <c r="AE362" s="24">
        <f t="shared" si="176"/>
        <v>1122.5</v>
      </c>
      <c r="AF362" s="24">
        <f t="shared" si="177"/>
        <v>87.5</v>
      </c>
      <c r="AG362" s="24">
        <v>113.6</v>
      </c>
      <c r="AH362" s="24">
        <v>137.5</v>
      </c>
      <c r="AI362" s="24">
        <v>105.4</v>
      </c>
      <c r="AJ362" s="24">
        <v>97.6</v>
      </c>
      <c r="AK362" s="24">
        <v>86.9</v>
      </c>
      <c r="AL362" s="24">
        <v>130.4</v>
      </c>
      <c r="AM362" s="24">
        <v>169.7</v>
      </c>
      <c r="AN362" s="24">
        <v>68.8</v>
      </c>
      <c r="AO362" s="24">
        <v>20.5</v>
      </c>
      <c r="AP362" s="24">
        <f t="shared" si="178"/>
        <v>192.1</v>
      </c>
      <c r="AQ362" s="46"/>
      <c r="AR362" s="24">
        <f t="shared" si="179"/>
        <v>192.1</v>
      </c>
      <c r="AS362" s="24"/>
      <c r="AT362" s="24">
        <f t="shared" si="180"/>
        <v>192.1</v>
      </c>
      <c r="AU362" s="24">
        <v>116.8</v>
      </c>
      <c r="AV362" s="24">
        <f t="shared" si="182"/>
        <v>75.3</v>
      </c>
      <c r="AW362" s="41"/>
      <c r="AX362" s="41"/>
      <c r="AY362" s="41"/>
      <c r="AZ362" s="1"/>
      <c r="BA362" s="1"/>
      <c r="BB362" s="1"/>
      <c r="BC362" s="1"/>
    </row>
    <row r="363" spans="1:55" s="2" customFormat="1" ht="17.100000000000001" customHeight="1">
      <c r="A363" s="33" t="s">
        <v>340</v>
      </c>
      <c r="B363" s="24">
        <v>923.7</v>
      </c>
      <c r="C363" s="24">
        <v>644.77071000000012</v>
      </c>
      <c r="D363" s="4">
        <f t="shared" si="174"/>
        <v>0.69803043195842818</v>
      </c>
      <c r="E363" s="10">
        <v>15</v>
      </c>
      <c r="F363" s="5">
        <f t="shared" si="198"/>
        <v>1</v>
      </c>
      <c r="G363" s="5">
        <v>10</v>
      </c>
      <c r="H363" s="5"/>
      <c r="I363" s="5"/>
      <c r="J363" s="4">
        <f t="shared" si="199"/>
        <v>1.2107943303140254</v>
      </c>
      <c r="K363" s="5">
        <v>10</v>
      </c>
      <c r="L363" s="5"/>
      <c r="M363" s="5"/>
      <c r="N363" s="4">
        <f t="shared" si="200"/>
        <v>1.2049863908546543</v>
      </c>
      <c r="O363" s="5">
        <v>15</v>
      </c>
      <c r="P363" s="5"/>
      <c r="Q363" s="5"/>
      <c r="R363" s="4">
        <f t="shared" si="201"/>
        <v>1.0795126775956283</v>
      </c>
      <c r="S363" s="5">
        <v>10</v>
      </c>
      <c r="T363" s="5"/>
      <c r="U363" s="5"/>
      <c r="V363" s="4">
        <f t="shared" si="202"/>
        <v>1.1633055233680958</v>
      </c>
      <c r="W363" s="5">
        <v>10</v>
      </c>
      <c r="X363" s="5" t="s">
        <v>400</v>
      </c>
      <c r="Y363" s="5" t="s">
        <v>400</v>
      </c>
      <c r="Z363" s="5" t="s">
        <v>400</v>
      </c>
      <c r="AA363" s="5"/>
      <c r="AB363" s="31">
        <f t="shared" si="181"/>
        <v>1.044019680785339</v>
      </c>
      <c r="AC363" s="32">
        <v>1331</v>
      </c>
      <c r="AD363" s="24">
        <f t="shared" si="175"/>
        <v>1089</v>
      </c>
      <c r="AE363" s="24">
        <f t="shared" si="176"/>
        <v>1136.9000000000001</v>
      </c>
      <c r="AF363" s="24">
        <f t="shared" si="177"/>
        <v>47.900000000000091</v>
      </c>
      <c r="AG363" s="24">
        <v>53.5</v>
      </c>
      <c r="AH363" s="24">
        <v>150.69999999999999</v>
      </c>
      <c r="AI363" s="24">
        <v>105</v>
      </c>
      <c r="AJ363" s="24">
        <v>138.6</v>
      </c>
      <c r="AK363" s="24">
        <v>136</v>
      </c>
      <c r="AL363" s="24">
        <v>93.2</v>
      </c>
      <c r="AM363" s="24">
        <v>172.8</v>
      </c>
      <c r="AN363" s="24">
        <v>115.3</v>
      </c>
      <c r="AO363" s="24">
        <v>28</v>
      </c>
      <c r="AP363" s="24">
        <f t="shared" si="178"/>
        <v>143.80000000000001</v>
      </c>
      <c r="AQ363" s="46"/>
      <c r="AR363" s="24">
        <f t="shared" si="179"/>
        <v>143.80000000000001</v>
      </c>
      <c r="AS363" s="24"/>
      <c r="AT363" s="24">
        <f t="shared" si="180"/>
        <v>143.80000000000001</v>
      </c>
      <c r="AU363" s="24">
        <v>20.6</v>
      </c>
      <c r="AV363" s="24">
        <f t="shared" si="182"/>
        <v>123.2</v>
      </c>
      <c r="AW363" s="41"/>
      <c r="AX363" s="41"/>
      <c r="AY363" s="41"/>
      <c r="AZ363" s="1"/>
      <c r="BA363" s="1"/>
      <c r="BB363" s="1"/>
      <c r="BC363" s="1"/>
    </row>
    <row r="364" spans="1:55" s="2" customFormat="1" ht="17.100000000000001" customHeight="1">
      <c r="A364" s="33" t="s">
        <v>341</v>
      </c>
      <c r="B364" s="24">
        <v>340.9</v>
      </c>
      <c r="C364" s="24">
        <v>276.4381699999999</v>
      </c>
      <c r="D364" s="4">
        <f t="shared" si="174"/>
        <v>0.81090692285127575</v>
      </c>
      <c r="E364" s="10">
        <v>15</v>
      </c>
      <c r="F364" s="5">
        <f t="shared" si="198"/>
        <v>1</v>
      </c>
      <c r="G364" s="5">
        <v>10</v>
      </c>
      <c r="H364" s="5"/>
      <c r="I364" s="5"/>
      <c r="J364" s="4">
        <f t="shared" si="199"/>
        <v>1.2107943303140254</v>
      </c>
      <c r="K364" s="5">
        <v>10</v>
      </c>
      <c r="L364" s="5"/>
      <c r="M364" s="5"/>
      <c r="N364" s="4">
        <f t="shared" si="200"/>
        <v>1.2049863908546543</v>
      </c>
      <c r="O364" s="5">
        <v>15</v>
      </c>
      <c r="P364" s="5"/>
      <c r="Q364" s="5"/>
      <c r="R364" s="4">
        <f t="shared" si="201"/>
        <v>1.0795126775956283</v>
      </c>
      <c r="S364" s="5">
        <v>10</v>
      </c>
      <c r="T364" s="5"/>
      <c r="U364" s="5"/>
      <c r="V364" s="4">
        <f t="shared" si="202"/>
        <v>1.1633055233680958</v>
      </c>
      <c r="W364" s="5">
        <v>10</v>
      </c>
      <c r="X364" s="5" t="s">
        <v>400</v>
      </c>
      <c r="Y364" s="5" t="s">
        <v>400</v>
      </c>
      <c r="Z364" s="5" t="s">
        <v>400</v>
      </c>
      <c r="AA364" s="5"/>
      <c r="AB364" s="31">
        <f t="shared" si="181"/>
        <v>1.0682075002623779</v>
      </c>
      <c r="AC364" s="32">
        <v>907</v>
      </c>
      <c r="AD364" s="24">
        <f t="shared" si="175"/>
        <v>742.09090909090912</v>
      </c>
      <c r="AE364" s="24">
        <f t="shared" si="176"/>
        <v>792.7</v>
      </c>
      <c r="AF364" s="24">
        <f t="shared" si="177"/>
        <v>50.609090909090924</v>
      </c>
      <c r="AG364" s="24">
        <v>99.1</v>
      </c>
      <c r="AH364" s="24">
        <v>71.900000000000006</v>
      </c>
      <c r="AI364" s="24">
        <v>53.8</v>
      </c>
      <c r="AJ364" s="24">
        <v>72.2</v>
      </c>
      <c r="AK364" s="24">
        <v>57.3</v>
      </c>
      <c r="AL364" s="24">
        <v>114.5</v>
      </c>
      <c r="AM364" s="24">
        <v>102.8</v>
      </c>
      <c r="AN364" s="24">
        <v>61.5</v>
      </c>
      <c r="AO364" s="24">
        <v>22.1</v>
      </c>
      <c r="AP364" s="24">
        <f t="shared" si="178"/>
        <v>137.5</v>
      </c>
      <c r="AQ364" s="46"/>
      <c r="AR364" s="24">
        <f t="shared" si="179"/>
        <v>137.5</v>
      </c>
      <c r="AS364" s="24"/>
      <c r="AT364" s="24">
        <f t="shared" si="180"/>
        <v>137.5</v>
      </c>
      <c r="AU364" s="24">
        <v>71.400000000000006</v>
      </c>
      <c r="AV364" s="24">
        <f t="shared" si="182"/>
        <v>66.099999999999994</v>
      </c>
      <c r="AW364" s="41"/>
      <c r="AX364" s="41"/>
      <c r="AY364" s="41"/>
      <c r="AZ364" s="1"/>
      <c r="BA364" s="1"/>
      <c r="BB364" s="1"/>
      <c r="BC364" s="1"/>
    </row>
    <row r="365" spans="1:55" s="2" customFormat="1" ht="17.100000000000001" customHeight="1">
      <c r="A365" s="33" t="s">
        <v>342</v>
      </c>
      <c r="B365" s="24">
        <v>7163.2</v>
      </c>
      <c r="C365" s="24">
        <v>5829.76368</v>
      </c>
      <c r="D365" s="4">
        <f t="shared" si="174"/>
        <v>0.81384907303998211</v>
      </c>
      <c r="E365" s="10">
        <v>15</v>
      </c>
      <c r="F365" s="5">
        <f t="shared" si="198"/>
        <v>1</v>
      </c>
      <c r="G365" s="5">
        <v>10</v>
      </c>
      <c r="H365" s="5"/>
      <c r="I365" s="5"/>
      <c r="J365" s="4">
        <f t="shared" si="199"/>
        <v>1.2107943303140254</v>
      </c>
      <c r="K365" s="5">
        <v>10</v>
      </c>
      <c r="L365" s="5"/>
      <c r="M365" s="5"/>
      <c r="N365" s="4">
        <f t="shared" si="200"/>
        <v>1.2049863908546543</v>
      </c>
      <c r="O365" s="5">
        <v>15</v>
      </c>
      <c r="P365" s="5"/>
      <c r="Q365" s="5"/>
      <c r="R365" s="4">
        <f t="shared" si="201"/>
        <v>1.0795126775956283</v>
      </c>
      <c r="S365" s="5">
        <v>10</v>
      </c>
      <c r="T365" s="5"/>
      <c r="U365" s="5"/>
      <c r="V365" s="4">
        <f t="shared" si="202"/>
        <v>1.1633055233680958</v>
      </c>
      <c r="W365" s="5">
        <v>10</v>
      </c>
      <c r="X365" s="5" t="s">
        <v>400</v>
      </c>
      <c r="Y365" s="5" t="s">
        <v>400</v>
      </c>
      <c r="Z365" s="5" t="s">
        <v>400</v>
      </c>
      <c r="AA365" s="5"/>
      <c r="AB365" s="31">
        <f t="shared" si="181"/>
        <v>1.0688379610171006</v>
      </c>
      <c r="AC365" s="32">
        <v>1772</v>
      </c>
      <c r="AD365" s="24">
        <f t="shared" si="175"/>
        <v>1449.8181818181818</v>
      </c>
      <c r="AE365" s="24">
        <f>ROUND(AB365*AD365,1)</f>
        <v>1549.6</v>
      </c>
      <c r="AF365" s="24">
        <f t="shared" si="177"/>
        <v>99.781818181818153</v>
      </c>
      <c r="AG365" s="24">
        <v>188.5</v>
      </c>
      <c r="AH365" s="24">
        <v>109.3</v>
      </c>
      <c r="AI365" s="24">
        <v>121.4</v>
      </c>
      <c r="AJ365" s="24">
        <v>166.7</v>
      </c>
      <c r="AK365" s="24">
        <v>115.1</v>
      </c>
      <c r="AL365" s="24">
        <v>200.9</v>
      </c>
      <c r="AM365" s="24">
        <v>299</v>
      </c>
      <c r="AN365" s="24">
        <v>135.9</v>
      </c>
      <c r="AO365" s="24">
        <v>24.7</v>
      </c>
      <c r="AP365" s="24">
        <f t="shared" si="178"/>
        <v>188.1</v>
      </c>
      <c r="AQ365" s="46"/>
      <c r="AR365" s="24">
        <f t="shared" si="179"/>
        <v>188.1</v>
      </c>
      <c r="AS365" s="24"/>
      <c r="AT365" s="24">
        <f t="shared" si="180"/>
        <v>188.1</v>
      </c>
      <c r="AU365" s="24">
        <v>60</v>
      </c>
      <c r="AV365" s="24">
        <f t="shared" si="182"/>
        <v>128.1</v>
      </c>
      <c r="AW365" s="41"/>
      <c r="AX365" s="41"/>
      <c r="AY365" s="41"/>
      <c r="AZ365" s="1"/>
      <c r="BA365" s="1"/>
      <c r="BB365" s="1"/>
      <c r="BC365" s="1"/>
    </row>
    <row r="366" spans="1:55" s="2" customFormat="1" ht="17.100000000000001" customHeight="1">
      <c r="A366" s="17" t="s">
        <v>343</v>
      </c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24"/>
      <c r="AV366" s="24"/>
      <c r="AW366" s="41"/>
      <c r="AX366" s="41"/>
      <c r="AY366" s="41"/>
      <c r="AZ366" s="1"/>
      <c r="BA366" s="1"/>
      <c r="BB366" s="1"/>
      <c r="BC366" s="1"/>
    </row>
    <row r="367" spans="1:55" s="2" customFormat="1" ht="16.7" customHeight="1">
      <c r="A367" s="13" t="s">
        <v>344</v>
      </c>
      <c r="B367" s="24">
        <v>1059</v>
      </c>
      <c r="C367" s="24">
        <v>765.34294000000023</v>
      </c>
      <c r="D367" s="4">
        <f t="shared" si="174"/>
        <v>0.72270343720491048</v>
      </c>
      <c r="E367" s="10">
        <v>15</v>
      </c>
      <c r="F367" s="5">
        <f>F$54</f>
        <v>1</v>
      </c>
      <c r="G367" s="5">
        <v>10</v>
      </c>
      <c r="H367" s="5"/>
      <c r="I367" s="5"/>
      <c r="J367" s="4">
        <f>J$54</f>
        <v>1.067371176309724</v>
      </c>
      <c r="K367" s="5">
        <v>10</v>
      </c>
      <c r="L367" s="5"/>
      <c r="M367" s="5"/>
      <c r="N367" s="4">
        <f>N$54</f>
        <v>1.2466956900304744</v>
      </c>
      <c r="O367" s="5">
        <v>15</v>
      </c>
      <c r="P367" s="5"/>
      <c r="Q367" s="5"/>
      <c r="R367" s="4">
        <f>R$54</f>
        <v>1.177800168067227</v>
      </c>
      <c r="S367" s="5">
        <v>10</v>
      </c>
      <c r="T367" s="5"/>
      <c r="U367" s="5"/>
      <c r="V367" s="4">
        <f>V$54</f>
        <v>0.87504999999999999</v>
      </c>
      <c r="W367" s="5">
        <v>10</v>
      </c>
      <c r="X367" s="5" t="s">
        <v>400</v>
      </c>
      <c r="Y367" s="5" t="s">
        <v>400</v>
      </c>
      <c r="Z367" s="5" t="s">
        <v>400</v>
      </c>
      <c r="AA367" s="5"/>
      <c r="AB367" s="31">
        <f t="shared" si="181"/>
        <v>1.0106171478900039</v>
      </c>
      <c r="AC367" s="32">
        <v>1912</v>
      </c>
      <c r="AD367" s="24">
        <f>AC367/11*9</f>
        <v>1564.3636363636363</v>
      </c>
      <c r="AE367" s="24">
        <f t="shared" si="176"/>
        <v>1581</v>
      </c>
      <c r="AF367" s="24">
        <f>AE367-AD367</f>
        <v>16.63636363636374</v>
      </c>
      <c r="AG367" s="24">
        <v>141.9</v>
      </c>
      <c r="AH367" s="24">
        <v>87.7</v>
      </c>
      <c r="AI367" s="24">
        <v>0</v>
      </c>
      <c r="AJ367" s="24">
        <v>462.8</v>
      </c>
      <c r="AK367" s="24">
        <v>184.5</v>
      </c>
      <c r="AL367" s="24">
        <v>136.6</v>
      </c>
      <c r="AM367" s="24">
        <v>186</v>
      </c>
      <c r="AN367" s="24">
        <v>198</v>
      </c>
      <c r="AO367" s="24"/>
      <c r="AP367" s="24">
        <f t="shared" si="178"/>
        <v>183.5</v>
      </c>
      <c r="AQ367" s="46"/>
      <c r="AR367" s="24">
        <f t="shared" si="179"/>
        <v>183.5</v>
      </c>
      <c r="AS367" s="24"/>
      <c r="AT367" s="24">
        <f t="shared" si="180"/>
        <v>183.5</v>
      </c>
      <c r="AU367" s="24">
        <v>11.1</v>
      </c>
      <c r="AV367" s="24">
        <f t="shared" si="182"/>
        <v>172.4</v>
      </c>
      <c r="AW367" s="41"/>
      <c r="AX367" s="41"/>
      <c r="AY367" s="41"/>
      <c r="AZ367" s="1"/>
      <c r="BA367" s="1"/>
      <c r="BB367" s="1"/>
      <c r="BC367" s="1"/>
    </row>
    <row r="368" spans="1:55" s="2" customFormat="1" ht="17.100000000000001" customHeight="1">
      <c r="A368" s="13" t="s">
        <v>345</v>
      </c>
      <c r="B368" s="24">
        <v>920.7</v>
      </c>
      <c r="C368" s="24">
        <v>165.90756999999982</v>
      </c>
      <c r="D368" s="4">
        <f t="shared" si="174"/>
        <v>0.18019720864559555</v>
      </c>
      <c r="E368" s="10">
        <v>15</v>
      </c>
      <c r="F368" s="5">
        <f>F$54</f>
        <v>1</v>
      </c>
      <c r="G368" s="5">
        <v>10</v>
      </c>
      <c r="H368" s="5"/>
      <c r="I368" s="5"/>
      <c r="J368" s="4">
        <f>J$54</f>
        <v>1.067371176309724</v>
      </c>
      <c r="K368" s="5">
        <v>10</v>
      </c>
      <c r="L368" s="5"/>
      <c r="M368" s="5"/>
      <c r="N368" s="4">
        <f>N$54</f>
        <v>1.2466956900304744</v>
      </c>
      <c r="O368" s="5">
        <v>15</v>
      </c>
      <c r="P368" s="5"/>
      <c r="Q368" s="5"/>
      <c r="R368" s="4">
        <f>R$54</f>
        <v>1.177800168067227</v>
      </c>
      <c r="S368" s="5">
        <v>10</v>
      </c>
      <c r="T368" s="5"/>
      <c r="U368" s="5"/>
      <c r="V368" s="4">
        <f>V$54</f>
        <v>0.87504999999999999</v>
      </c>
      <c r="W368" s="5">
        <v>10</v>
      </c>
      <c r="X368" s="5" t="s">
        <v>400</v>
      </c>
      <c r="Y368" s="5" t="s">
        <v>400</v>
      </c>
      <c r="Z368" s="5" t="s">
        <v>400</v>
      </c>
      <c r="AA368" s="5"/>
      <c r="AB368" s="31">
        <f t="shared" si="181"/>
        <v>0.89436581319872233</v>
      </c>
      <c r="AC368" s="32">
        <v>1590</v>
      </c>
      <c r="AD368" s="24">
        <f t="shared" si="175"/>
        <v>1300.9090909090908</v>
      </c>
      <c r="AE368" s="24">
        <f t="shared" si="176"/>
        <v>1163.5</v>
      </c>
      <c r="AF368" s="24">
        <f t="shared" si="177"/>
        <v>-137.40909090909076</v>
      </c>
      <c r="AG368" s="24">
        <v>39.700000000000003</v>
      </c>
      <c r="AH368" s="24">
        <v>181.9</v>
      </c>
      <c r="AI368" s="24">
        <v>190.9</v>
      </c>
      <c r="AJ368" s="24">
        <v>82.2</v>
      </c>
      <c r="AK368" s="24">
        <v>111.3</v>
      </c>
      <c r="AL368" s="24">
        <v>62.3</v>
      </c>
      <c r="AM368" s="24">
        <v>202</v>
      </c>
      <c r="AN368" s="24">
        <v>105.2</v>
      </c>
      <c r="AO368" s="24"/>
      <c r="AP368" s="24">
        <f t="shared" si="178"/>
        <v>188</v>
      </c>
      <c r="AQ368" s="46"/>
      <c r="AR368" s="24">
        <f>IF(OR(AP368&lt;0,AQ368="+"),0,AP368)</f>
        <v>188</v>
      </c>
      <c r="AS368" s="24"/>
      <c r="AT368" s="24">
        <f t="shared" si="180"/>
        <v>188</v>
      </c>
      <c r="AU368" s="24">
        <v>0</v>
      </c>
      <c r="AV368" s="24">
        <f t="shared" si="182"/>
        <v>188</v>
      </c>
      <c r="AW368" s="41"/>
      <c r="AX368" s="41"/>
      <c r="AY368" s="41"/>
      <c r="AZ368" s="1"/>
      <c r="BA368" s="1"/>
      <c r="BB368" s="1"/>
      <c r="BC368" s="1"/>
    </row>
    <row r="369" spans="1:55" s="2" customFormat="1" ht="17.100000000000001" customHeight="1">
      <c r="A369" s="33" t="s">
        <v>346</v>
      </c>
      <c r="B369" s="24">
        <v>12701.9</v>
      </c>
      <c r="C369" s="24">
        <v>11972.377620000001</v>
      </c>
      <c r="D369" s="4">
        <f t="shared" si="174"/>
        <v>0.942565885418717</v>
      </c>
      <c r="E369" s="10">
        <v>15</v>
      </c>
      <c r="F369" s="5">
        <f t="shared" ref="F369:F377" si="203">F$54</f>
        <v>1</v>
      </c>
      <c r="G369" s="5">
        <v>10</v>
      </c>
      <c r="H369" s="5"/>
      <c r="I369" s="5"/>
      <c r="J369" s="4">
        <f t="shared" ref="J369:J377" si="204">J$54</f>
        <v>1.067371176309724</v>
      </c>
      <c r="K369" s="5">
        <v>10</v>
      </c>
      <c r="L369" s="5"/>
      <c r="M369" s="5"/>
      <c r="N369" s="4">
        <f t="shared" ref="N369:N377" si="205">N$54</f>
        <v>1.2466956900304744</v>
      </c>
      <c r="O369" s="5">
        <v>15</v>
      </c>
      <c r="P369" s="5"/>
      <c r="Q369" s="5"/>
      <c r="R369" s="4">
        <f t="shared" ref="R369:R377" si="206">R$54</f>
        <v>1.177800168067227</v>
      </c>
      <c r="S369" s="5">
        <v>10</v>
      </c>
      <c r="T369" s="5"/>
      <c r="U369" s="5"/>
      <c r="V369" s="4">
        <f t="shared" ref="V369:V377" si="207">V$54</f>
        <v>0.87504999999999999</v>
      </c>
      <c r="W369" s="5">
        <v>10</v>
      </c>
      <c r="X369" s="5" t="s">
        <v>400</v>
      </c>
      <c r="Y369" s="5" t="s">
        <v>400</v>
      </c>
      <c r="Z369" s="5" t="s">
        <v>400</v>
      </c>
      <c r="AA369" s="5"/>
      <c r="AB369" s="31">
        <f t="shared" si="181"/>
        <v>1.0577305296501056</v>
      </c>
      <c r="AC369" s="32">
        <v>18</v>
      </c>
      <c r="AD369" s="24">
        <f t="shared" si="175"/>
        <v>14.727272727272728</v>
      </c>
      <c r="AE369" s="24">
        <f t="shared" si="176"/>
        <v>15.6</v>
      </c>
      <c r="AF369" s="24">
        <f t="shared" si="177"/>
        <v>0.87272727272727124</v>
      </c>
      <c r="AG369" s="24">
        <v>1.9</v>
      </c>
      <c r="AH369" s="24">
        <v>2</v>
      </c>
      <c r="AI369" s="24">
        <v>1.6</v>
      </c>
      <c r="AJ369" s="24">
        <v>1.3</v>
      </c>
      <c r="AK369" s="24">
        <v>1.9</v>
      </c>
      <c r="AL369" s="24">
        <v>1.5</v>
      </c>
      <c r="AM369" s="24">
        <v>1.2</v>
      </c>
      <c r="AN369" s="24">
        <v>1.9</v>
      </c>
      <c r="AO369" s="24"/>
      <c r="AP369" s="24">
        <f t="shared" si="178"/>
        <v>2.2999999999999998</v>
      </c>
      <c r="AQ369" s="46"/>
      <c r="AR369" s="24">
        <f t="shared" si="179"/>
        <v>2.2999999999999998</v>
      </c>
      <c r="AS369" s="24"/>
      <c r="AT369" s="24">
        <f t="shared" si="180"/>
        <v>2.2999999999999998</v>
      </c>
      <c r="AU369" s="24">
        <v>1.3</v>
      </c>
      <c r="AV369" s="24">
        <f t="shared" si="182"/>
        <v>1</v>
      </c>
      <c r="AW369" s="41"/>
      <c r="AX369" s="41"/>
      <c r="AY369" s="41"/>
      <c r="AZ369" s="1"/>
      <c r="BA369" s="1"/>
      <c r="BB369" s="1"/>
      <c r="BC369" s="1"/>
    </row>
    <row r="370" spans="1:55" s="2" customFormat="1" ht="17.100000000000001" customHeight="1">
      <c r="A370" s="13" t="s">
        <v>347</v>
      </c>
      <c r="B370" s="24">
        <v>250.6</v>
      </c>
      <c r="C370" s="24">
        <v>227.87179999999981</v>
      </c>
      <c r="D370" s="4">
        <f t="shared" si="174"/>
        <v>0.90930486831604074</v>
      </c>
      <c r="E370" s="10">
        <v>15</v>
      </c>
      <c r="F370" s="5">
        <f t="shared" si="203"/>
        <v>1</v>
      </c>
      <c r="G370" s="5">
        <v>10</v>
      </c>
      <c r="H370" s="5"/>
      <c r="I370" s="5"/>
      <c r="J370" s="4">
        <f t="shared" si="204"/>
        <v>1.067371176309724</v>
      </c>
      <c r="K370" s="5">
        <v>10</v>
      </c>
      <c r="L370" s="5"/>
      <c r="M370" s="5"/>
      <c r="N370" s="4">
        <f t="shared" si="205"/>
        <v>1.2466956900304744</v>
      </c>
      <c r="O370" s="5">
        <v>15</v>
      </c>
      <c r="P370" s="5"/>
      <c r="Q370" s="5"/>
      <c r="R370" s="4">
        <f t="shared" si="206"/>
        <v>1.177800168067227</v>
      </c>
      <c r="S370" s="5">
        <v>10</v>
      </c>
      <c r="T370" s="5"/>
      <c r="U370" s="5"/>
      <c r="V370" s="4">
        <f t="shared" si="207"/>
        <v>0.87504999999999999</v>
      </c>
      <c r="W370" s="5">
        <v>10</v>
      </c>
      <c r="X370" s="5" t="s">
        <v>400</v>
      </c>
      <c r="Y370" s="5" t="s">
        <v>400</v>
      </c>
      <c r="Z370" s="5" t="s">
        <v>400</v>
      </c>
      <c r="AA370" s="5"/>
      <c r="AB370" s="31">
        <f t="shared" si="181"/>
        <v>1.0506031688423894</v>
      </c>
      <c r="AC370" s="32">
        <v>2895</v>
      </c>
      <c r="AD370" s="24">
        <f t="shared" si="175"/>
        <v>2368.6363636363635</v>
      </c>
      <c r="AE370" s="24">
        <f t="shared" si="176"/>
        <v>2488.5</v>
      </c>
      <c r="AF370" s="24">
        <f t="shared" si="177"/>
        <v>119.86363636363649</v>
      </c>
      <c r="AG370" s="24">
        <v>176.3</v>
      </c>
      <c r="AH370" s="24">
        <v>295.7</v>
      </c>
      <c r="AI370" s="24">
        <v>327.10000000000002</v>
      </c>
      <c r="AJ370" s="24">
        <v>295.2</v>
      </c>
      <c r="AK370" s="24">
        <v>248.2</v>
      </c>
      <c r="AL370" s="24">
        <v>219</v>
      </c>
      <c r="AM370" s="24">
        <v>358.2</v>
      </c>
      <c r="AN370" s="24">
        <v>203.7</v>
      </c>
      <c r="AO370" s="24"/>
      <c r="AP370" s="24">
        <f t="shared" si="178"/>
        <v>365.1</v>
      </c>
      <c r="AQ370" s="46"/>
      <c r="AR370" s="24">
        <f t="shared" si="179"/>
        <v>365.1</v>
      </c>
      <c r="AS370" s="24"/>
      <c r="AT370" s="24">
        <f t="shared" si="180"/>
        <v>365.1</v>
      </c>
      <c r="AU370" s="24">
        <v>198.8</v>
      </c>
      <c r="AV370" s="24">
        <f t="shared" si="182"/>
        <v>166.3</v>
      </c>
      <c r="AW370" s="41"/>
      <c r="AX370" s="41"/>
      <c r="AY370" s="41"/>
      <c r="AZ370" s="1"/>
      <c r="BA370" s="1"/>
      <c r="BB370" s="1"/>
      <c r="BC370" s="1"/>
    </row>
    <row r="371" spans="1:55" s="2" customFormat="1" ht="17.100000000000001" customHeight="1">
      <c r="A371" s="13" t="s">
        <v>348</v>
      </c>
      <c r="B371" s="24">
        <v>3465.3</v>
      </c>
      <c r="C371" s="24">
        <v>2996.7019499999997</v>
      </c>
      <c r="D371" s="4">
        <f t="shared" si="174"/>
        <v>0.86477417539606949</v>
      </c>
      <c r="E371" s="10">
        <v>15</v>
      </c>
      <c r="F371" s="5">
        <f t="shared" si="203"/>
        <v>1</v>
      </c>
      <c r="G371" s="5">
        <v>10</v>
      </c>
      <c r="H371" s="5"/>
      <c r="I371" s="5"/>
      <c r="J371" s="4">
        <f t="shared" si="204"/>
        <v>1.067371176309724</v>
      </c>
      <c r="K371" s="5">
        <v>10</v>
      </c>
      <c r="L371" s="5"/>
      <c r="M371" s="5"/>
      <c r="N371" s="4">
        <f t="shared" si="205"/>
        <v>1.2466956900304744</v>
      </c>
      <c r="O371" s="5">
        <v>15</v>
      </c>
      <c r="P371" s="5"/>
      <c r="Q371" s="5"/>
      <c r="R371" s="4">
        <f t="shared" si="206"/>
        <v>1.177800168067227</v>
      </c>
      <c r="S371" s="5">
        <v>10</v>
      </c>
      <c r="T371" s="5"/>
      <c r="U371" s="5"/>
      <c r="V371" s="4">
        <f t="shared" si="207"/>
        <v>0.87504999999999999</v>
      </c>
      <c r="W371" s="5">
        <v>10</v>
      </c>
      <c r="X371" s="5" t="s">
        <v>400</v>
      </c>
      <c r="Y371" s="5" t="s">
        <v>400</v>
      </c>
      <c r="Z371" s="5" t="s">
        <v>400</v>
      </c>
      <c r="AA371" s="5"/>
      <c r="AB371" s="31">
        <f t="shared" si="181"/>
        <v>1.0410608775023953</v>
      </c>
      <c r="AC371" s="32">
        <v>2644</v>
      </c>
      <c r="AD371" s="24">
        <f t="shared" si="175"/>
        <v>2163.2727272727275</v>
      </c>
      <c r="AE371" s="24">
        <f t="shared" si="176"/>
        <v>2252.1</v>
      </c>
      <c r="AF371" s="24">
        <f t="shared" si="177"/>
        <v>88.82727272727243</v>
      </c>
      <c r="AG371" s="24">
        <v>293.10000000000002</v>
      </c>
      <c r="AH371" s="24">
        <v>187.4</v>
      </c>
      <c r="AI371" s="24">
        <v>0</v>
      </c>
      <c r="AJ371" s="24">
        <v>559.70000000000005</v>
      </c>
      <c r="AK371" s="24">
        <v>247.4</v>
      </c>
      <c r="AL371" s="24">
        <v>180</v>
      </c>
      <c r="AM371" s="24">
        <v>287.89999999999998</v>
      </c>
      <c r="AN371" s="24">
        <v>120.3</v>
      </c>
      <c r="AO371" s="24"/>
      <c r="AP371" s="24">
        <f t="shared" si="178"/>
        <v>376.3</v>
      </c>
      <c r="AQ371" s="46"/>
      <c r="AR371" s="24">
        <f t="shared" si="179"/>
        <v>376.3</v>
      </c>
      <c r="AS371" s="24"/>
      <c r="AT371" s="24">
        <f t="shared" si="180"/>
        <v>376.3</v>
      </c>
      <c r="AU371" s="24">
        <v>203.7</v>
      </c>
      <c r="AV371" s="24">
        <f t="shared" si="182"/>
        <v>172.6</v>
      </c>
      <c r="AW371" s="41"/>
      <c r="AX371" s="41"/>
      <c r="AY371" s="41"/>
      <c r="AZ371" s="1"/>
      <c r="BA371" s="1"/>
      <c r="BB371" s="1"/>
      <c r="BC371" s="1"/>
    </row>
    <row r="372" spans="1:55" s="2" customFormat="1" ht="17.100000000000001" customHeight="1">
      <c r="A372" s="13" t="s">
        <v>349</v>
      </c>
      <c r="B372" s="24">
        <v>911.7</v>
      </c>
      <c r="C372" s="24">
        <v>911.1130099999998</v>
      </c>
      <c r="D372" s="4">
        <f t="shared" si="174"/>
        <v>0.99935615882417439</v>
      </c>
      <c r="E372" s="10">
        <v>15</v>
      </c>
      <c r="F372" s="5">
        <f t="shared" si="203"/>
        <v>1</v>
      </c>
      <c r="G372" s="5">
        <v>10</v>
      </c>
      <c r="H372" s="5"/>
      <c r="I372" s="5"/>
      <c r="J372" s="4">
        <f t="shared" si="204"/>
        <v>1.067371176309724</v>
      </c>
      <c r="K372" s="5">
        <v>10</v>
      </c>
      <c r="L372" s="5"/>
      <c r="M372" s="5"/>
      <c r="N372" s="4">
        <f t="shared" si="205"/>
        <v>1.2466956900304744</v>
      </c>
      <c r="O372" s="5">
        <v>15</v>
      </c>
      <c r="P372" s="5"/>
      <c r="Q372" s="5"/>
      <c r="R372" s="4">
        <f t="shared" si="206"/>
        <v>1.177800168067227</v>
      </c>
      <c r="S372" s="5">
        <v>10</v>
      </c>
      <c r="T372" s="5"/>
      <c r="U372" s="5"/>
      <c r="V372" s="4">
        <f t="shared" si="207"/>
        <v>0.87504999999999999</v>
      </c>
      <c r="W372" s="5">
        <v>10</v>
      </c>
      <c r="X372" s="5" t="s">
        <v>400</v>
      </c>
      <c r="Y372" s="5" t="s">
        <v>400</v>
      </c>
      <c r="Z372" s="5" t="s">
        <v>400</v>
      </c>
      <c r="AA372" s="5"/>
      <c r="AB372" s="31">
        <f t="shared" si="181"/>
        <v>1.0698998739512751</v>
      </c>
      <c r="AC372" s="32">
        <v>2558</v>
      </c>
      <c r="AD372" s="24">
        <f t="shared" si="175"/>
        <v>2092.909090909091</v>
      </c>
      <c r="AE372" s="24">
        <f t="shared" si="176"/>
        <v>2239.1999999999998</v>
      </c>
      <c r="AF372" s="24">
        <f t="shared" si="177"/>
        <v>146.29090909090883</v>
      </c>
      <c r="AG372" s="24">
        <v>150.4</v>
      </c>
      <c r="AH372" s="24">
        <v>289.39999999999998</v>
      </c>
      <c r="AI372" s="24">
        <v>355.5</v>
      </c>
      <c r="AJ372" s="24">
        <v>261.5</v>
      </c>
      <c r="AK372" s="24">
        <v>191.1</v>
      </c>
      <c r="AL372" s="24">
        <v>302.10000000000002</v>
      </c>
      <c r="AM372" s="24">
        <v>192.9</v>
      </c>
      <c r="AN372" s="24">
        <v>172.7</v>
      </c>
      <c r="AO372" s="24"/>
      <c r="AP372" s="24">
        <f t="shared" si="178"/>
        <v>323.60000000000002</v>
      </c>
      <c r="AQ372" s="46"/>
      <c r="AR372" s="24">
        <f t="shared" si="179"/>
        <v>323.60000000000002</v>
      </c>
      <c r="AS372" s="24"/>
      <c r="AT372" s="24">
        <f t="shared" si="180"/>
        <v>323.60000000000002</v>
      </c>
      <c r="AU372" s="24">
        <v>217</v>
      </c>
      <c r="AV372" s="24">
        <f t="shared" si="182"/>
        <v>106.6</v>
      </c>
      <c r="AW372" s="41"/>
      <c r="AX372" s="41"/>
      <c r="AY372" s="41"/>
      <c r="AZ372" s="1"/>
      <c r="BA372" s="1"/>
      <c r="BB372" s="1"/>
      <c r="BC372" s="1"/>
    </row>
    <row r="373" spans="1:55" s="2" customFormat="1" ht="17.100000000000001" customHeight="1">
      <c r="A373" s="13" t="s">
        <v>350</v>
      </c>
      <c r="B373" s="24">
        <v>773.6</v>
      </c>
      <c r="C373" s="24">
        <v>517.87459000000013</v>
      </c>
      <c r="D373" s="4">
        <f t="shared" si="174"/>
        <v>0.66943457859358857</v>
      </c>
      <c r="E373" s="10">
        <v>15</v>
      </c>
      <c r="F373" s="5">
        <f t="shared" si="203"/>
        <v>1</v>
      </c>
      <c r="G373" s="5">
        <v>10</v>
      </c>
      <c r="H373" s="5"/>
      <c r="I373" s="5"/>
      <c r="J373" s="4">
        <f>J$54</f>
        <v>1.067371176309724</v>
      </c>
      <c r="K373" s="5">
        <v>10</v>
      </c>
      <c r="L373" s="5"/>
      <c r="M373" s="5"/>
      <c r="N373" s="4">
        <f>N$54</f>
        <v>1.2466956900304744</v>
      </c>
      <c r="O373" s="5">
        <v>15</v>
      </c>
      <c r="P373" s="5"/>
      <c r="Q373" s="5"/>
      <c r="R373" s="4">
        <f>R$54</f>
        <v>1.177800168067227</v>
      </c>
      <c r="S373" s="5">
        <v>10</v>
      </c>
      <c r="T373" s="5"/>
      <c r="U373" s="5"/>
      <c r="V373" s="4">
        <f>V$54</f>
        <v>0.87504999999999999</v>
      </c>
      <c r="W373" s="5">
        <v>10</v>
      </c>
      <c r="X373" s="5" t="s">
        <v>400</v>
      </c>
      <c r="Y373" s="5" t="s">
        <v>400</v>
      </c>
      <c r="Z373" s="5" t="s">
        <v>400</v>
      </c>
      <c r="AA373" s="5"/>
      <c r="AB373" s="31">
        <f t="shared" si="181"/>
        <v>0.99920239247329212</v>
      </c>
      <c r="AC373" s="32">
        <v>1638</v>
      </c>
      <c r="AD373" s="24">
        <f t="shared" si="175"/>
        <v>1340.1818181818182</v>
      </c>
      <c r="AE373" s="24">
        <f t="shared" si="176"/>
        <v>1339.1</v>
      </c>
      <c r="AF373" s="24">
        <f t="shared" si="177"/>
        <v>-1.0818181818183348</v>
      </c>
      <c r="AG373" s="24">
        <v>123.6</v>
      </c>
      <c r="AH373" s="24">
        <v>109.5</v>
      </c>
      <c r="AI373" s="24">
        <v>172.5</v>
      </c>
      <c r="AJ373" s="24">
        <v>146</v>
      </c>
      <c r="AK373" s="24">
        <v>115.3</v>
      </c>
      <c r="AL373" s="24">
        <v>156</v>
      </c>
      <c r="AM373" s="24">
        <v>196.4</v>
      </c>
      <c r="AN373" s="24">
        <v>107</v>
      </c>
      <c r="AO373" s="24"/>
      <c r="AP373" s="24">
        <f t="shared" si="178"/>
        <v>212.8</v>
      </c>
      <c r="AQ373" s="46"/>
      <c r="AR373" s="24">
        <f t="shared" si="179"/>
        <v>212.8</v>
      </c>
      <c r="AS373" s="24"/>
      <c r="AT373" s="24">
        <f t="shared" si="180"/>
        <v>212.8</v>
      </c>
      <c r="AU373" s="24">
        <v>49.8</v>
      </c>
      <c r="AV373" s="24">
        <f t="shared" si="182"/>
        <v>163</v>
      </c>
      <c r="AW373" s="41"/>
      <c r="AX373" s="41"/>
      <c r="AY373" s="41"/>
      <c r="AZ373" s="1"/>
      <c r="BA373" s="1"/>
      <c r="BB373" s="1"/>
      <c r="BC373" s="1"/>
    </row>
    <row r="374" spans="1:55" s="2" customFormat="1" ht="17.100000000000001" customHeight="1">
      <c r="A374" s="13" t="s">
        <v>351</v>
      </c>
      <c r="B374" s="24">
        <v>402</v>
      </c>
      <c r="C374" s="24">
        <v>297.94423999999998</v>
      </c>
      <c r="D374" s="4">
        <f t="shared" si="174"/>
        <v>0.74115482587064674</v>
      </c>
      <c r="E374" s="10">
        <v>15</v>
      </c>
      <c r="F374" s="5">
        <f t="shared" si="203"/>
        <v>1</v>
      </c>
      <c r="G374" s="5">
        <v>10</v>
      </c>
      <c r="H374" s="5"/>
      <c r="I374" s="5"/>
      <c r="J374" s="4">
        <f t="shared" si="204"/>
        <v>1.067371176309724</v>
      </c>
      <c r="K374" s="5">
        <v>10</v>
      </c>
      <c r="L374" s="5"/>
      <c r="M374" s="5"/>
      <c r="N374" s="4">
        <f t="shared" si="205"/>
        <v>1.2466956900304744</v>
      </c>
      <c r="O374" s="5">
        <v>15</v>
      </c>
      <c r="P374" s="5"/>
      <c r="Q374" s="5"/>
      <c r="R374" s="4">
        <f t="shared" si="206"/>
        <v>1.177800168067227</v>
      </c>
      <c r="S374" s="5">
        <v>10</v>
      </c>
      <c r="T374" s="5"/>
      <c r="U374" s="5"/>
      <c r="V374" s="4">
        <f t="shared" si="207"/>
        <v>0.87504999999999999</v>
      </c>
      <c r="W374" s="5">
        <v>10</v>
      </c>
      <c r="X374" s="5" t="s">
        <v>400</v>
      </c>
      <c r="Y374" s="5" t="s">
        <v>400</v>
      </c>
      <c r="Z374" s="5" t="s">
        <v>400</v>
      </c>
      <c r="AA374" s="5"/>
      <c r="AB374" s="31">
        <f t="shared" si="181"/>
        <v>1.0145710168898046</v>
      </c>
      <c r="AC374" s="32">
        <v>1383</v>
      </c>
      <c r="AD374" s="24">
        <f t="shared" si="175"/>
        <v>1131.5454545454545</v>
      </c>
      <c r="AE374" s="24">
        <f>ROUND(AB374*AD374,1)</f>
        <v>1148</v>
      </c>
      <c r="AF374" s="24">
        <f t="shared" si="177"/>
        <v>16.454545454545496</v>
      </c>
      <c r="AG374" s="24">
        <v>67.599999999999994</v>
      </c>
      <c r="AH374" s="24">
        <v>163.4</v>
      </c>
      <c r="AI374" s="24">
        <v>166.5</v>
      </c>
      <c r="AJ374" s="24">
        <v>118</v>
      </c>
      <c r="AK374" s="24">
        <v>99.1</v>
      </c>
      <c r="AL374" s="24">
        <v>100.6</v>
      </c>
      <c r="AM374" s="24">
        <v>202.5</v>
      </c>
      <c r="AN374" s="24">
        <v>81.8</v>
      </c>
      <c r="AO374" s="24"/>
      <c r="AP374" s="24">
        <f t="shared" si="178"/>
        <v>148.5</v>
      </c>
      <c r="AQ374" s="46"/>
      <c r="AR374" s="24">
        <f t="shared" si="179"/>
        <v>148.5</v>
      </c>
      <c r="AS374" s="24"/>
      <c r="AT374" s="24">
        <f t="shared" si="180"/>
        <v>148.5</v>
      </c>
      <c r="AU374" s="24">
        <v>28.3</v>
      </c>
      <c r="AV374" s="24">
        <f t="shared" si="182"/>
        <v>120.2</v>
      </c>
      <c r="AW374" s="41"/>
      <c r="AX374" s="41"/>
      <c r="AY374" s="41"/>
      <c r="AZ374" s="1"/>
      <c r="BA374" s="1"/>
      <c r="BB374" s="1"/>
      <c r="BC374" s="1"/>
    </row>
    <row r="375" spans="1:55" s="2" customFormat="1" ht="17.100000000000001" customHeight="1">
      <c r="A375" s="13" t="s">
        <v>352</v>
      </c>
      <c r="B375" s="24">
        <v>432.4</v>
      </c>
      <c r="C375" s="24">
        <v>316.32533999999987</v>
      </c>
      <c r="D375" s="4">
        <f t="shared" si="174"/>
        <v>0.73155721554116537</v>
      </c>
      <c r="E375" s="10">
        <v>15</v>
      </c>
      <c r="F375" s="5">
        <f t="shared" si="203"/>
        <v>1</v>
      </c>
      <c r="G375" s="5">
        <v>10</v>
      </c>
      <c r="H375" s="5"/>
      <c r="I375" s="5"/>
      <c r="J375" s="4">
        <f t="shared" si="204"/>
        <v>1.067371176309724</v>
      </c>
      <c r="K375" s="5">
        <v>10</v>
      </c>
      <c r="L375" s="5"/>
      <c r="M375" s="5"/>
      <c r="N375" s="4">
        <f t="shared" si="205"/>
        <v>1.2466956900304744</v>
      </c>
      <c r="O375" s="5">
        <v>15</v>
      </c>
      <c r="P375" s="5"/>
      <c r="Q375" s="5"/>
      <c r="R375" s="4">
        <f t="shared" si="206"/>
        <v>1.177800168067227</v>
      </c>
      <c r="S375" s="5">
        <v>10</v>
      </c>
      <c r="T375" s="5"/>
      <c r="U375" s="5"/>
      <c r="V375" s="4">
        <f t="shared" si="207"/>
        <v>0.87504999999999999</v>
      </c>
      <c r="W375" s="5">
        <v>10</v>
      </c>
      <c r="X375" s="5" t="s">
        <v>400</v>
      </c>
      <c r="Y375" s="5" t="s">
        <v>400</v>
      </c>
      <c r="Z375" s="5" t="s">
        <v>400</v>
      </c>
      <c r="AA375" s="5"/>
      <c r="AB375" s="31">
        <f t="shared" si="181"/>
        <v>1.0125143861049157</v>
      </c>
      <c r="AC375" s="32">
        <v>1961</v>
      </c>
      <c r="AD375" s="24">
        <f t="shared" si="175"/>
        <v>1604.4545454545455</v>
      </c>
      <c r="AE375" s="24">
        <f t="shared" si="176"/>
        <v>1624.5</v>
      </c>
      <c r="AF375" s="24">
        <f t="shared" si="177"/>
        <v>20.045454545454504</v>
      </c>
      <c r="AG375" s="24">
        <v>177.1</v>
      </c>
      <c r="AH375" s="24">
        <v>179.5</v>
      </c>
      <c r="AI375" s="24">
        <v>131.80000000000001</v>
      </c>
      <c r="AJ375" s="24">
        <v>198.1</v>
      </c>
      <c r="AK375" s="24">
        <v>167.1</v>
      </c>
      <c r="AL375" s="24">
        <v>123.4</v>
      </c>
      <c r="AM375" s="24">
        <v>303.39999999999998</v>
      </c>
      <c r="AN375" s="24">
        <v>135.5</v>
      </c>
      <c r="AO375" s="24"/>
      <c r="AP375" s="24">
        <f t="shared" si="178"/>
        <v>208.6</v>
      </c>
      <c r="AQ375" s="46"/>
      <c r="AR375" s="24">
        <f t="shared" si="179"/>
        <v>208.6</v>
      </c>
      <c r="AS375" s="24"/>
      <c r="AT375" s="24">
        <f t="shared" si="180"/>
        <v>208.6</v>
      </c>
      <c r="AU375" s="24">
        <v>34.9</v>
      </c>
      <c r="AV375" s="24">
        <f t="shared" si="182"/>
        <v>173.7</v>
      </c>
      <c r="AW375" s="41"/>
      <c r="AX375" s="41"/>
      <c r="AY375" s="41"/>
      <c r="AZ375" s="1"/>
      <c r="BA375" s="1"/>
      <c r="BB375" s="1"/>
      <c r="BC375" s="1"/>
    </row>
    <row r="376" spans="1:55" s="2" customFormat="1" ht="17.100000000000001" customHeight="1">
      <c r="A376" s="13" t="s">
        <v>353</v>
      </c>
      <c r="B376" s="24">
        <v>306.5</v>
      </c>
      <c r="C376" s="24">
        <v>261.00806000000006</v>
      </c>
      <c r="D376" s="4">
        <f t="shared" si="174"/>
        <v>0.85157605220228405</v>
      </c>
      <c r="E376" s="10">
        <v>15</v>
      </c>
      <c r="F376" s="5">
        <f t="shared" si="203"/>
        <v>1</v>
      </c>
      <c r="G376" s="5">
        <v>10</v>
      </c>
      <c r="H376" s="5"/>
      <c r="I376" s="5"/>
      <c r="J376" s="4">
        <f t="shared" si="204"/>
        <v>1.067371176309724</v>
      </c>
      <c r="K376" s="5">
        <v>10</v>
      </c>
      <c r="L376" s="5"/>
      <c r="M376" s="5"/>
      <c r="N376" s="4">
        <f t="shared" si="205"/>
        <v>1.2466956900304744</v>
      </c>
      <c r="O376" s="5">
        <v>15</v>
      </c>
      <c r="P376" s="5"/>
      <c r="Q376" s="5"/>
      <c r="R376" s="4">
        <f t="shared" si="206"/>
        <v>1.177800168067227</v>
      </c>
      <c r="S376" s="5">
        <v>10</v>
      </c>
      <c r="T376" s="5"/>
      <c r="U376" s="5"/>
      <c r="V376" s="4">
        <f t="shared" si="207"/>
        <v>0.87504999999999999</v>
      </c>
      <c r="W376" s="5">
        <v>10</v>
      </c>
      <c r="X376" s="5" t="s">
        <v>400</v>
      </c>
      <c r="Y376" s="5" t="s">
        <v>400</v>
      </c>
      <c r="Z376" s="5" t="s">
        <v>400</v>
      </c>
      <c r="AA376" s="5"/>
      <c r="AB376" s="31">
        <f t="shared" si="181"/>
        <v>1.0382327082465839</v>
      </c>
      <c r="AC376" s="32">
        <v>1682</v>
      </c>
      <c r="AD376" s="24">
        <f t="shared" si="175"/>
        <v>1376.1818181818182</v>
      </c>
      <c r="AE376" s="24">
        <f t="shared" si="176"/>
        <v>1428.8</v>
      </c>
      <c r="AF376" s="24">
        <f t="shared" si="177"/>
        <v>52.618181818181711</v>
      </c>
      <c r="AG376" s="24">
        <v>184.8</v>
      </c>
      <c r="AH376" s="24">
        <v>184.8</v>
      </c>
      <c r="AI376" s="24">
        <v>46</v>
      </c>
      <c r="AJ376" s="24">
        <v>121.8</v>
      </c>
      <c r="AK376" s="24">
        <v>97.7</v>
      </c>
      <c r="AL376" s="24">
        <v>180</v>
      </c>
      <c r="AM376" s="24">
        <v>221</v>
      </c>
      <c r="AN376" s="24">
        <v>173.7</v>
      </c>
      <c r="AO376" s="24"/>
      <c r="AP376" s="24">
        <f t="shared" si="178"/>
        <v>219</v>
      </c>
      <c r="AQ376" s="46"/>
      <c r="AR376" s="24">
        <f t="shared" si="179"/>
        <v>219</v>
      </c>
      <c r="AS376" s="24"/>
      <c r="AT376" s="24">
        <f t="shared" si="180"/>
        <v>219</v>
      </c>
      <c r="AU376" s="24">
        <v>105.3</v>
      </c>
      <c r="AV376" s="24">
        <f t="shared" si="182"/>
        <v>113.7</v>
      </c>
      <c r="AW376" s="41"/>
      <c r="AX376" s="41"/>
      <c r="AY376" s="41"/>
      <c r="AZ376" s="1"/>
      <c r="BA376" s="1"/>
      <c r="BB376" s="1"/>
      <c r="BC376" s="1"/>
    </row>
    <row r="377" spans="1:55" s="2" customFormat="1" ht="17.100000000000001" customHeight="1">
      <c r="A377" s="13" t="s">
        <v>354</v>
      </c>
      <c r="B377" s="24">
        <v>1349.6</v>
      </c>
      <c r="C377" s="24">
        <v>1077.4384699999998</v>
      </c>
      <c r="D377" s="4">
        <f t="shared" ref="D377:D378" si="208">IF(E377=0,0,IF(B377=0,1,IF(C377&lt;0,0,IF(C377/B377&gt;1.2,IF((C377/B377-1.2)*0.1+1.2&gt;1.3,1.3,(C377/B377-1.2)*0.1+1.2),C377/B377))))</f>
        <v>0.79833911529342017</v>
      </c>
      <c r="E377" s="10">
        <v>15</v>
      </c>
      <c r="F377" s="5">
        <f t="shared" si="203"/>
        <v>1</v>
      </c>
      <c r="G377" s="5">
        <v>10</v>
      </c>
      <c r="H377" s="5"/>
      <c r="I377" s="5"/>
      <c r="J377" s="4">
        <f t="shared" si="204"/>
        <v>1.067371176309724</v>
      </c>
      <c r="K377" s="5">
        <v>10</v>
      </c>
      <c r="L377" s="5"/>
      <c r="M377" s="5"/>
      <c r="N377" s="4">
        <f t="shared" si="205"/>
        <v>1.2466956900304744</v>
      </c>
      <c r="O377" s="5">
        <v>15</v>
      </c>
      <c r="P377" s="5"/>
      <c r="Q377" s="5"/>
      <c r="R377" s="4">
        <f t="shared" si="206"/>
        <v>1.177800168067227</v>
      </c>
      <c r="S377" s="5">
        <v>10</v>
      </c>
      <c r="T377" s="5"/>
      <c r="U377" s="5"/>
      <c r="V377" s="4">
        <f t="shared" si="207"/>
        <v>0.87504999999999999</v>
      </c>
      <c r="W377" s="5">
        <v>10</v>
      </c>
      <c r="X377" s="5" t="s">
        <v>400</v>
      </c>
      <c r="Y377" s="5" t="s">
        <v>400</v>
      </c>
      <c r="Z377" s="5" t="s">
        <v>400</v>
      </c>
      <c r="AA377" s="5"/>
      <c r="AB377" s="31">
        <f t="shared" si="181"/>
        <v>1.0268247931946846</v>
      </c>
      <c r="AC377" s="32">
        <v>1422</v>
      </c>
      <c r="AD377" s="24">
        <f t="shared" ref="AD377" si="209">AC377/11*9</f>
        <v>1163.4545454545455</v>
      </c>
      <c r="AE377" s="24">
        <f t="shared" ref="AE377:AE378" si="210">ROUND(AB377*AD377,1)</f>
        <v>1194.7</v>
      </c>
      <c r="AF377" s="24">
        <f t="shared" ref="AF377:AF378" si="211">AE377-AD377</f>
        <v>31.24545454545455</v>
      </c>
      <c r="AG377" s="24">
        <v>112.6</v>
      </c>
      <c r="AH377" s="24">
        <v>156.30000000000001</v>
      </c>
      <c r="AI377" s="24">
        <v>163.69999999999999</v>
      </c>
      <c r="AJ377" s="24">
        <v>116.2</v>
      </c>
      <c r="AK377" s="24">
        <v>133</v>
      </c>
      <c r="AL377" s="24">
        <v>105.9</v>
      </c>
      <c r="AM377" s="24">
        <v>134.80000000000001</v>
      </c>
      <c r="AN377" s="24">
        <v>125.2</v>
      </c>
      <c r="AO377" s="24"/>
      <c r="AP377" s="24">
        <f t="shared" ref="AP377" si="212">ROUND(AE377-SUM(AG377:AO377),1)</f>
        <v>147</v>
      </c>
      <c r="AQ377" s="46"/>
      <c r="AR377" s="24">
        <f t="shared" ref="AR377" si="213">IF(OR(AP377&lt;0,AQ377="+"),0,AP377)</f>
        <v>147</v>
      </c>
      <c r="AS377" s="24"/>
      <c r="AT377" s="24">
        <f t="shared" ref="AT377:AT378" si="214">ROUND(AR377-AS377,1)</f>
        <v>147</v>
      </c>
      <c r="AU377" s="24">
        <v>37.6</v>
      </c>
      <c r="AV377" s="24">
        <f t="shared" si="182"/>
        <v>109.4</v>
      </c>
      <c r="AW377" s="41"/>
      <c r="AX377" s="41"/>
      <c r="AY377" s="41"/>
      <c r="AZ377" s="1"/>
      <c r="BA377" s="1"/>
      <c r="BB377" s="1"/>
      <c r="BC377" s="1"/>
    </row>
    <row r="378" spans="1:55" s="2" customFormat="1" ht="17.100000000000001" customHeight="1">
      <c r="A378" s="13" t="s">
        <v>355</v>
      </c>
      <c r="B378" s="24">
        <v>7231</v>
      </c>
      <c r="C378" s="24">
        <v>6478.4948599999998</v>
      </c>
      <c r="D378" s="4">
        <f t="shared" si="208"/>
        <v>0.89593346148527175</v>
      </c>
      <c r="E378" s="10">
        <v>15</v>
      </c>
      <c r="F378" s="5">
        <f>F$54</f>
        <v>1</v>
      </c>
      <c r="G378" s="5">
        <v>10</v>
      </c>
      <c r="H378" s="5"/>
      <c r="I378" s="5"/>
      <c r="J378" s="4">
        <f>J$54</f>
        <v>1.067371176309724</v>
      </c>
      <c r="K378" s="5">
        <v>10</v>
      </c>
      <c r="L378" s="5"/>
      <c r="M378" s="5"/>
      <c r="N378" s="4">
        <f>N$54</f>
        <v>1.2466956900304744</v>
      </c>
      <c r="O378" s="5">
        <v>15</v>
      </c>
      <c r="P378" s="5"/>
      <c r="Q378" s="5"/>
      <c r="R378" s="4">
        <f>R$54</f>
        <v>1.177800168067227</v>
      </c>
      <c r="S378" s="5">
        <v>10</v>
      </c>
      <c r="T378" s="5"/>
      <c r="U378" s="5"/>
      <c r="V378" s="4">
        <f>V$54</f>
        <v>0.87504999999999999</v>
      </c>
      <c r="W378" s="5">
        <v>10</v>
      </c>
      <c r="X378" s="5" t="s">
        <v>400</v>
      </c>
      <c r="Y378" s="5" t="s">
        <v>400</v>
      </c>
      <c r="Z378" s="5" t="s">
        <v>400</v>
      </c>
      <c r="AA378" s="5"/>
      <c r="AB378" s="31">
        <f>(D378*E378+F378*G378+J378*K378+N378*O378+R378*S378+V378*W378)/(E378+G378+K378+O378+S378+W378)</f>
        <v>1.047737867378653</v>
      </c>
      <c r="AC378" s="32">
        <v>1412</v>
      </c>
      <c r="AD378" s="24">
        <f>AC378/11*9</f>
        <v>1155.2727272727275</v>
      </c>
      <c r="AE378" s="24">
        <f t="shared" si="210"/>
        <v>1210.4000000000001</v>
      </c>
      <c r="AF378" s="24">
        <f t="shared" si="211"/>
        <v>55.127272727272612</v>
      </c>
      <c r="AG378" s="24">
        <v>147.80000000000001</v>
      </c>
      <c r="AH378" s="24">
        <v>106.4</v>
      </c>
      <c r="AI378" s="24">
        <v>142.5</v>
      </c>
      <c r="AJ378" s="24">
        <v>126</v>
      </c>
      <c r="AK378" s="24">
        <v>144.4</v>
      </c>
      <c r="AL378" s="24">
        <v>103.7</v>
      </c>
      <c r="AM378" s="24">
        <v>175.8</v>
      </c>
      <c r="AN378" s="24">
        <v>126</v>
      </c>
      <c r="AO378" s="24"/>
      <c r="AP378" s="24">
        <f>ROUND(AE378-SUM(AG378:AO378),1)</f>
        <v>137.80000000000001</v>
      </c>
      <c r="AQ378" s="46"/>
      <c r="AR378" s="24">
        <f>IF(OR(AP378&lt;0,AQ378="+"),0,AP378)</f>
        <v>137.80000000000001</v>
      </c>
      <c r="AS378" s="24"/>
      <c r="AT378" s="24">
        <f t="shared" si="214"/>
        <v>137.80000000000001</v>
      </c>
      <c r="AU378" s="24">
        <v>53.4</v>
      </c>
      <c r="AV378" s="24">
        <f>ROUND(AT378-AU378,1)</f>
        <v>84.4</v>
      </c>
      <c r="AW378" s="41"/>
      <c r="AX378" s="41"/>
      <c r="AY378" s="41"/>
      <c r="AZ378" s="1"/>
      <c r="BA378" s="1"/>
      <c r="BB378" s="1"/>
      <c r="BC378" s="1"/>
    </row>
    <row r="379" spans="1:55" s="28" customFormat="1" ht="17.100000000000001" customHeight="1">
      <c r="A379" s="27" t="s">
        <v>359</v>
      </c>
      <c r="B379" s="29">
        <f>B6+B27</f>
        <v>22175873.399999999</v>
      </c>
      <c r="C379" s="29">
        <f>C6+C27</f>
        <v>21022496.999849997</v>
      </c>
      <c r="D379" s="30">
        <f>IF(C379/B379&gt;1.2,IF((C379/B379-1.2)*0.1+1.2&gt;1.3,1.3,(C379/B379-1.2)*0.1+1.2),C379/B379)</f>
        <v>0.94798958402468148</v>
      </c>
      <c r="E379" s="27"/>
      <c r="F379" s="27"/>
      <c r="G379" s="27"/>
      <c r="H379" s="29">
        <f>H6+H27</f>
        <v>1205959.9999999998</v>
      </c>
      <c r="I379" s="29">
        <f>I6+I27</f>
        <v>1240961.3999999999</v>
      </c>
      <c r="J379" s="30">
        <f>IF(I379/H379&gt;1.2,IF((I379/H379-1.2)*0.1+1.2&gt;1.3,1.3,(I379/H379-1.2)*0.1+1.2),I379/H379)</f>
        <v>1.0290236823775252</v>
      </c>
      <c r="K379" s="27"/>
      <c r="L379" s="29">
        <f>L6+L27</f>
        <v>168166</v>
      </c>
      <c r="M379" s="29">
        <f>M6+M27</f>
        <v>183940</v>
      </c>
      <c r="N379" s="30">
        <f>IF(M379/L379&gt;1.2,IF((M379/L379-1.2)*0.1+1.2&gt;1.3,1.3,(M379/L379-1.2)*0.1+1.2),M379/L379)</f>
        <v>1.093800173637953</v>
      </c>
      <c r="O379" s="27"/>
      <c r="P379" s="29">
        <f>P27</f>
        <v>334410</v>
      </c>
      <c r="Q379" s="29">
        <f>Q27</f>
        <v>342473.53400000004</v>
      </c>
      <c r="R379" s="30">
        <f>IF(Q379/P379&gt;1.2,IF((Q379/P379-1.2)*0.1+1.2&gt;1.3,1.3,(Q379/P379-1.2)*0.1+1.2),Q379/P379)</f>
        <v>1.0241127179211149</v>
      </c>
      <c r="S379" s="27"/>
      <c r="T379" s="29">
        <f>T27</f>
        <v>100600</v>
      </c>
      <c r="U379" s="29">
        <f>U27</f>
        <v>102832.99799999998</v>
      </c>
      <c r="V379" s="30">
        <f>IF(U379/T379&gt;1.2,IF((U379/T379-1.2)*0.1+1.2&gt;1.3,1.3,(U379/T379-1.2)*0.1+1.2),U379/T379)</f>
        <v>1.0221967992047711</v>
      </c>
      <c r="W379" s="27"/>
      <c r="X379" s="27"/>
      <c r="Y379" s="27"/>
      <c r="Z379" s="27"/>
      <c r="AA379" s="27"/>
      <c r="AB379" s="27"/>
      <c r="AC379" s="29">
        <f>SUM(AC7:AC378)-AC17-AC27-AC55</f>
        <v>3406497.2</v>
      </c>
      <c r="AD379" s="29">
        <f>SUM(AD7:AD378)-AD17-AD27-AD55</f>
        <v>2787134.072727276</v>
      </c>
      <c r="AE379" s="29">
        <f>SUM(AE7:AE378)-AE17-AE27-AE55</f>
        <v>2848763.700000003</v>
      </c>
      <c r="AF379" s="29">
        <f>SUM(AF7:AF378)-AF17-AF27-AF55</f>
        <v>61629.627272727208</v>
      </c>
      <c r="AG379" s="29">
        <f t="shared" ref="AG379:AO379" si="215">SUM(AG7:AG378)-AG17-AG27-AG55</f>
        <v>281628.5999999998</v>
      </c>
      <c r="AH379" s="29">
        <f t="shared" si="215"/>
        <v>285032.89999999991</v>
      </c>
      <c r="AI379" s="29">
        <f t="shared" si="215"/>
        <v>286647.20000000019</v>
      </c>
      <c r="AJ379" s="29">
        <f t="shared" si="215"/>
        <v>267432.49999999994</v>
      </c>
      <c r="AK379" s="29">
        <f t="shared" si="215"/>
        <v>293996.29999999981</v>
      </c>
      <c r="AL379" s="29">
        <f t="shared" si="215"/>
        <v>409234.60000000015</v>
      </c>
      <c r="AM379" s="29">
        <f t="shared" si="215"/>
        <v>317572.00000000012</v>
      </c>
      <c r="AN379" s="29">
        <f t="shared" si="215"/>
        <v>288050.20000000024</v>
      </c>
      <c r="AO379" s="29">
        <f t="shared" si="215"/>
        <v>14367.70000000003</v>
      </c>
      <c r="AP379" s="29">
        <f>SUM(AP7:AP378)-AP17-AP27-AP55</f>
        <v>404801.69999999972</v>
      </c>
      <c r="AQ379" s="47">
        <f>COUNTIF(AQ7:AQ378,"+")</f>
        <v>0</v>
      </c>
      <c r="AR379" s="29">
        <f>SUM(AR7:AR378)-AR17-AR27-AR55</f>
        <v>404859.79999999964</v>
      </c>
      <c r="AS379" s="29">
        <f>SUM(AS7:AS378)-AS17-AS27-AS55</f>
        <v>51.2</v>
      </c>
      <c r="AT379" s="29">
        <f>SUM(AT7:AT378)-AT17-AT27-AT55</f>
        <v>404808.59999999963</v>
      </c>
      <c r="AU379" s="29">
        <f t="shared" ref="AU379:AV379" si="216">SUM(AU7:AU378)-AU17-AU27-AU55</f>
        <v>323995.59999999974</v>
      </c>
      <c r="AV379" s="29">
        <f t="shared" si="216"/>
        <v>80813.000000000029</v>
      </c>
      <c r="AW379" s="41"/>
      <c r="AX379" s="1"/>
      <c r="AY379" s="1"/>
      <c r="AZ379" s="1"/>
      <c r="BA379" s="1"/>
      <c r="BB379" s="1"/>
      <c r="BC379" s="1"/>
    </row>
    <row r="380" spans="1:55" ht="21" customHeight="1"/>
    <row r="381" spans="1:55" ht="15" customHeight="1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F381" s="37"/>
      <c r="AG381" s="37"/>
      <c r="AH381" s="37"/>
      <c r="AI381" s="37"/>
      <c r="AJ381" s="37"/>
      <c r="AK381" s="37"/>
      <c r="AL381" s="37"/>
      <c r="AM381" s="37"/>
      <c r="AN381" s="37"/>
      <c r="AO381" s="37"/>
      <c r="AP381" s="37"/>
      <c r="AQ381" s="37"/>
      <c r="AR381" s="37"/>
      <c r="AS381" s="37"/>
      <c r="AT381" s="37"/>
    </row>
    <row r="384" spans="1:55" ht="15" customHeight="1"/>
  </sheetData>
  <mergeCells count="23">
    <mergeCell ref="A3:A4"/>
    <mergeCell ref="B3:E3"/>
    <mergeCell ref="AC3:AC4"/>
    <mergeCell ref="AF3:AF4"/>
    <mergeCell ref="AS3:AS4"/>
    <mergeCell ref="H3:K3"/>
    <mergeCell ref="L3:O3"/>
    <mergeCell ref="P3:S3"/>
    <mergeCell ref="AQ3:AQ4"/>
    <mergeCell ref="AR3:AR4"/>
    <mergeCell ref="T3:W3"/>
    <mergeCell ref="X3:AA3"/>
    <mergeCell ref="AO3:AO4"/>
    <mergeCell ref="AP3:AP4"/>
    <mergeCell ref="AU3:AU4"/>
    <mergeCell ref="AV3:AV4"/>
    <mergeCell ref="B1:S1"/>
    <mergeCell ref="AT3:AT4"/>
    <mergeCell ref="AE3:AE4"/>
    <mergeCell ref="AB3:AB4"/>
    <mergeCell ref="AD3:AD4"/>
    <mergeCell ref="F3:G3"/>
    <mergeCell ref="AG3:AN3"/>
  </mergeCells>
  <printOptions horizontalCentered="1"/>
  <pageMargins left="0.15748031496062992" right="0.15748031496062992" top="0.15748031496062992" bottom="0.15748031496062992" header="0.15748031496062992" footer="0.15748031496062992"/>
  <pageSetup paperSize="8" scale="52" fitToHeight="0" pageOrder="overThenDown" orientation="landscape" r:id="rId1"/>
  <headerFooter differentFirst="1" alignWithMargins="0">
    <oddFooter>&amp;R&amp;P</oddFooter>
  </headerFooter>
  <colBreaks count="1" manualBreakCount="1">
    <brk id="27" max="37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79"/>
  <sheetViews>
    <sheetView view="pageBreakPreview" zoomScale="70" zoomScaleNormal="70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366" sqref="B366:X366"/>
    </sheetView>
  </sheetViews>
  <sheetFormatPr defaultColWidth="9.140625" defaultRowHeight="12.75"/>
  <cols>
    <col min="1" max="1" width="39.140625" style="49" customWidth="1"/>
    <col min="2" max="3" width="10.7109375" style="49" customWidth="1"/>
    <col min="4" max="4" width="11.28515625" style="49" customWidth="1"/>
    <col min="5" max="5" width="16.140625" style="49" customWidth="1"/>
    <col min="6" max="6" width="11.140625" style="49" customWidth="1"/>
    <col min="7" max="7" width="11.7109375" style="49" customWidth="1"/>
    <col min="8" max="8" width="16.140625" style="49" customWidth="1"/>
    <col min="9" max="9" width="11.140625" style="49" customWidth="1"/>
    <col min="10" max="10" width="11.7109375" style="49" customWidth="1"/>
    <col min="11" max="11" width="16.140625" style="49" customWidth="1"/>
    <col min="12" max="12" width="11.140625" style="49" customWidth="1"/>
    <col min="13" max="13" width="11.7109375" style="49" customWidth="1"/>
    <col min="14" max="14" width="16.140625" style="49" customWidth="1"/>
    <col min="15" max="15" width="11.140625" style="49" customWidth="1"/>
    <col min="16" max="16" width="11.7109375" style="49" customWidth="1"/>
    <col min="17" max="17" width="16.140625" style="49" customWidth="1"/>
    <col min="18" max="18" width="11.140625" style="49" customWidth="1"/>
    <col min="19" max="19" width="11.7109375" style="49" customWidth="1"/>
    <col min="20" max="20" width="16.140625" style="49" customWidth="1"/>
    <col min="21" max="21" width="11.140625" style="49" customWidth="1"/>
    <col min="22" max="22" width="11.7109375" style="49" customWidth="1"/>
    <col min="23" max="23" width="16.140625" style="49" customWidth="1"/>
    <col min="24" max="24" width="8.28515625" style="49" customWidth="1"/>
    <col min="25" max="25" width="63.7109375" style="49" customWidth="1"/>
    <col min="26" max="16384" width="9.140625" style="49"/>
  </cols>
  <sheetData>
    <row r="1" spans="1:24" ht="15.75">
      <c r="A1" s="94" t="s">
        <v>425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</row>
    <row r="2" spans="1:24" ht="15.6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1" t="s">
        <v>405</v>
      </c>
    </row>
    <row r="3" spans="1:24" ht="192" customHeight="1">
      <c r="A3" s="95" t="s">
        <v>14</v>
      </c>
      <c r="B3" s="96" t="s">
        <v>406</v>
      </c>
      <c r="C3" s="97" t="s">
        <v>407</v>
      </c>
      <c r="D3" s="98"/>
      <c r="E3" s="99"/>
      <c r="F3" s="100" t="s">
        <v>379</v>
      </c>
      <c r="G3" s="100"/>
      <c r="H3" s="100"/>
      <c r="I3" s="90" t="s">
        <v>408</v>
      </c>
      <c r="J3" s="91"/>
      <c r="K3" s="91"/>
      <c r="L3" s="90" t="s">
        <v>409</v>
      </c>
      <c r="M3" s="91"/>
      <c r="N3" s="91"/>
      <c r="O3" s="90" t="s">
        <v>410</v>
      </c>
      <c r="P3" s="91"/>
      <c r="Q3" s="91"/>
      <c r="R3" s="90" t="s">
        <v>411</v>
      </c>
      <c r="S3" s="91"/>
      <c r="T3" s="92"/>
      <c r="U3" s="90" t="s">
        <v>412</v>
      </c>
      <c r="V3" s="91"/>
      <c r="W3" s="92"/>
      <c r="X3" s="93" t="s">
        <v>413</v>
      </c>
    </row>
    <row r="4" spans="1:24" ht="32.1" customHeight="1">
      <c r="A4" s="95"/>
      <c r="B4" s="96"/>
      <c r="C4" s="52" t="s">
        <v>414</v>
      </c>
      <c r="D4" s="52" t="s">
        <v>415</v>
      </c>
      <c r="E4" s="53" t="s">
        <v>416</v>
      </c>
      <c r="F4" s="52" t="s">
        <v>414</v>
      </c>
      <c r="G4" s="52" t="s">
        <v>415</v>
      </c>
      <c r="H4" s="53" t="s">
        <v>417</v>
      </c>
      <c r="I4" s="52" t="s">
        <v>414</v>
      </c>
      <c r="J4" s="52" t="s">
        <v>415</v>
      </c>
      <c r="K4" s="54" t="s">
        <v>418</v>
      </c>
      <c r="L4" s="52" t="s">
        <v>414</v>
      </c>
      <c r="M4" s="52" t="s">
        <v>415</v>
      </c>
      <c r="N4" s="54" t="s">
        <v>419</v>
      </c>
      <c r="O4" s="52" t="s">
        <v>414</v>
      </c>
      <c r="P4" s="52" t="s">
        <v>415</v>
      </c>
      <c r="Q4" s="54" t="s">
        <v>420</v>
      </c>
      <c r="R4" s="52" t="s">
        <v>414</v>
      </c>
      <c r="S4" s="52" t="s">
        <v>415</v>
      </c>
      <c r="T4" s="54" t="s">
        <v>421</v>
      </c>
      <c r="U4" s="52" t="s">
        <v>414</v>
      </c>
      <c r="V4" s="52" t="s">
        <v>415</v>
      </c>
      <c r="W4" s="54" t="s">
        <v>422</v>
      </c>
      <c r="X4" s="93"/>
    </row>
    <row r="5" spans="1:24">
      <c r="A5" s="22">
        <v>1</v>
      </c>
      <c r="B5" s="55">
        <v>2</v>
      </c>
      <c r="C5" s="55">
        <v>3</v>
      </c>
      <c r="D5" s="55">
        <v>4</v>
      </c>
      <c r="E5" s="55">
        <v>5</v>
      </c>
      <c r="F5" s="55">
        <v>6</v>
      </c>
      <c r="G5" s="55">
        <v>7</v>
      </c>
      <c r="H5" s="55">
        <v>8</v>
      </c>
      <c r="I5" s="55">
        <v>9</v>
      </c>
      <c r="J5" s="55">
        <v>10</v>
      </c>
      <c r="K5" s="55">
        <v>11</v>
      </c>
      <c r="L5" s="55">
        <v>12</v>
      </c>
      <c r="M5" s="55">
        <v>13</v>
      </c>
      <c r="N5" s="55">
        <v>14</v>
      </c>
      <c r="O5" s="55">
        <v>15</v>
      </c>
      <c r="P5" s="55">
        <v>16</v>
      </c>
      <c r="Q5" s="55">
        <v>17</v>
      </c>
      <c r="R5" s="55">
        <v>18</v>
      </c>
      <c r="S5" s="55">
        <v>19</v>
      </c>
      <c r="T5" s="55">
        <v>20</v>
      </c>
      <c r="U5" s="55">
        <v>21</v>
      </c>
      <c r="V5" s="55">
        <v>22</v>
      </c>
      <c r="W5" s="55">
        <v>23</v>
      </c>
      <c r="X5" s="55">
        <v>24</v>
      </c>
    </row>
    <row r="6" spans="1:24" ht="15" customHeight="1">
      <c r="A6" s="56" t="s">
        <v>423</v>
      </c>
      <c r="B6" s="57">
        <f>'[1]Расчет субсидий'!AF6</f>
        <v>-18317.627272727295</v>
      </c>
      <c r="C6" s="57"/>
      <c r="D6" s="57"/>
      <c r="E6" s="57">
        <f>SUM(E7:E16)</f>
        <v>-17758.660608020939</v>
      </c>
      <c r="F6" s="57"/>
      <c r="G6" s="57"/>
      <c r="H6" s="57">
        <f>SUM(H7:H16)</f>
        <v>0</v>
      </c>
      <c r="I6" s="57"/>
      <c r="J6" s="57"/>
      <c r="K6" s="57">
        <f>SUM(K7:K16)</f>
        <v>12816.974640681152</v>
      </c>
      <c r="L6" s="57"/>
      <c r="M6" s="57"/>
      <c r="N6" s="57">
        <f>SUM(N7:N16)</f>
        <v>31566.622330976115</v>
      </c>
      <c r="O6" s="57"/>
      <c r="P6" s="57"/>
      <c r="Q6" s="57"/>
      <c r="R6" s="57"/>
      <c r="S6" s="57"/>
      <c r="T6" s="57"/>
      <c r="U6" s="57"/>
      <c r="V6" s="57"/>
      <c r="W6" s="57"/>
      <c r="X6" s="57"/>
    </row>
    <row r="7" spans="1:24" ht="15" customHeight="1">
      <c r="A7" s="58" t="s">
        <v>4</v>
      </c>
      <c r="B7" s="59">
        <f>'Расчет субсидий'!AF7</f>
        <v>19542.354545454553</v>
      </c>
      <c r="C7" s="60">
        <f>'Расчет субсидий'!D7-1</f>
        <v>-7.3972546243482595E-2</v>
      </c>
      <c r="D7" s="60">
        <f>C7*'Расчет субсидий'!E7</f>
        <v>-1.4794509248696519</v>
      </c>
      <c r="E7" s="61">
        <f>$B7*D7/$X7</f>
        <v>-10495.266615490895</v>
      </c>
      <c r="F7" s="60">
        <f>'Расчет субсидий'!F7-1</f>
        <v>0</v>
      </c>
      <c r="G7" s="60">
        <f>F7*'Расчет субсидий'!G7</f>
        <v>0</v>
      </c>
      <c r="H7" s="61">
        <f t="shared" ref="H7:H16" si="0">$B7*G7/$X7</f>
        <v>0</v>
      </c>
      <c r="I7" s="60">
        <f>'Расчет субсидий'!J7-1</f>
        <v>-1.2207635425464991E-2</v>
      </c>
      <c r="J7" s="60">
        <f>I7*'Расчет субсидий'!K7</f>
        <v>-0.18311453138197487</v>
      </c>
      <c r="K7" s="61">
        <f>$B7*J7/$X7</f>
        <v>-1299.0196536555109</v>
      </c>
      <c r="L7" s="60">
        <f>'Расчет субсидий'!N7-1</f>
        <v>0.22086633876952266</v>
      </c>
      <c r="M7" s="60">
        <f>L7*'Расчет субсидий'!O7</f>
        <v>4.4173267753904533</v>
      </c>
      <c r="N7" s="61">
        <f t="shared" ref="N7:N16" si="1">$B7*M7/$X7</f>
        <v>31336.640814600956</v>
      </c>
      <c r="O7" s="5" t="s">
        <v>389</v>
      </c>
      <c r="P7" s="5" t="s">
        <v>389</v>
      </c>
      <c r="Q7" s="5" t="s">
        <v>389</v>
      </c>
      <c r="R7" s="5" t="s">
        <v>389</v>
      </c>
      <c r="S7" s="5" t="s">
        <v>389</v>
      </c>
      <c r="T7" s="5" t="s">
        <v>389</v>
      </c>
      <c r="U7" s="60" t="s">
        <v>400</v>
      </c>
      <c r="V7" s="60" t="s">
        <v>400</v>
      </c>
      <c r="W7" s="62" t="s">
        <v>400</v>
      </c>
      <c r="X7" s="63">
        <f>D7+G7+J7+M7</f>
        <v>2.7547613191388267</v>
      </c>
    </row>
    <row r="8" spans="1:24" ht="15" customHeight="1">
      <c r="A8" s="58" t="s">
        <v>5</v>
      </c>
      <c r="B8" s="59">
        <f>'Расчет субсидий'!AF8</f>
        <v>21266.427272727247</v>
      </c>
      <c r="C8" s="60">
        <f>'Расчет субсидий'!D8-1</f>
        <v>1.441983510486633E-3</v>
      </c>
      <c r="D8" s="60">
        <f>C8*'Расчет субсидий'!E8</f>
        <v>2.883967020973266E-2</v>
      </c>
      <c r="E8" s="61">
        <f t="shared" ref="E8:E54" si="2">$B8*D8/$X8</f>
        <v>172.58437418280073</v>
      </c>
      <c r="F8" s="60">
        <f>'Расчет субсидий'!F8-1</f>
        <v>0</v>
      </c>
      <c r="G8" s="60">
        <f>F8*'Расчет субсидий'!G8</f>
        <v>0</v>
      </c>
      <c r="H8" s="61">
        <f t="shared" si="0"/>
        <v>0</v>
      </c>
      <c r="I8" s="60">
        <f>'Расчет субсидий'!J8-1</f>
        <v>1.8925141845979265E-2</v>
      </c>
      <c r="J8" s="60">
        <f>I8*'Расчет субсидий'!K8</f>
        <v>0.28387712768968898</v>
      </c>
      <c r="K8" s="61">
        <f t="shared" ref="K8:K54" si="3">$B8*J8/$X8</f>
        <v>1698.7973881408038</v>
      </c>
      <c r="L8" s="60">
        <f>'Расчет субсидий'!N8-1</f>
        <v>0.16205022003624125</v>
      </c>
      <c r="M8" s="60">
        <f>L8*'Расчет субсидий'!O8</f>
        <v>3.2410044007248251</v>
      </c>
      <c r="N8" s="61">
        <f t="shared" si="1"/>
        <v>19395.045510403645</v>
      </c>
      <c r="O8" s="5" t="s">
        <v>389</v>
      </c>
      <c r="P8" s="5" t="s">
        <v>389</v>
      </c>
      <c r="Q8" s="5" t="s">
        <v>389</v>
      </c>
      <c r="R8" s="5" t="s">
        <v>389</v>
      </c>
      <c r="S8" s="5" t="s">
        <v>389</v>
      </c>
      <c r="T8" s="5" t="s">
        <v>389</v>
      </c>
      <c r="U8" s="60" t="s">
        <v>400</v>
      </c>
      <c r="V8" s="60" t="s">
        <v>400</v>
      </c>
      <c r="W8" s="62" t="s">
        <v>400</v>
      </c>
      <c r="X8" s="63">
        <f t="shared" ref="X8:X25" si="4">D8+G8+J8+M8</f>
        <v>3.5537211986242467</v>
      </c>
    </row>
    <row r="9" spans="1:24" ht="15" customHeight="1">
      <c r="A9" s="58" t="s">
        <v>6</v>
      </c>
      <c r="B9" s="59">
        <f>'Расчет субсидий'!AF9</f>
        <v>6721.627272727259</v>
      </c>
      <c r="C9" s="60">
        <f>'Расчет субсидий'!D9-1</f>
        <v>4.2376813838521432E-2</v>
      </c>
      <c r="D9" s="60">
        <f>C9*'Расчет субсидий'!E9</f>
        <v>0.84753627677042864</v>
      </c>
      <c r="E9" s="61">
        <f t="shared" si="2"/>
        <v>2444.3401121002721</v>
      </c>
      <c r="F9" s="60">
        <f>'Расчет субсидий'!F9-1</f>
        <v>0</v>
      </c>
      <c r="G9" s="60">
        <f>F9*'Расчет субсидий'!G9</f>
        <v>0</v>
      </c>
      <c r="H9" s="61">
        <f t="shared" si="0"/>
        <v>0</v>
      </c>
      <c r="I9" s="60">
        <f>'Расчет субсидий'!J9-1</f>
        <v>7.0609115834345815E-3</v>
      </c>
      <c r="J9" s="60">
        <f>I9*'Расчет субсидий'!K9</f>
        <v>0.10591367375151872</v>
      </c>
      <c r="K9" s="61">
        <f t="shared" si="3"/>
        <v>305.46071981396017</v>
      </c>
      <c r="L9" s="60">
        <f>'Расчет субсидий'!N9-1</f>
        <v>6.8858400207092885E-2</v>
      </c>
      <c r="M9" s="60">
        <f>L9*'Расчет субсидий'!O9</f>
        <v>1.3771680041418577</v>
      </c>
      <c r="N9" s="61">
        <f t="shared" si="1"/>
        <v>3971.8264408130271</v>
      </c>
      <c r="O9" s="5" t="s">
        <v>389</v>
      </c>
      <c r="P9" s="5" t="s">
        <v>389</v>
      </c>
      <c r="Q9" s="5" t="s">
        <v>389</v>
      </c>
      <c r="R9" s="5" t="s">
        <v>389</v>
      </c>
      <c r="S9" s="5" t="s">
        <v>389</v>
      </c>
      <c r="T9" s="5" t="s">
        <v>389</v>
      </c>
      <c r="U9" s="60" t="s">
        <v>400</v>
      </c>
      <c r="V9" s="60" t="s">
        <v>400</v>
      </c>
      <c r="W9" s="62" t="s">
        <v>400</v>
      </c>
      <c r="X9" s="63">
        <f t="shared" si="4"/>
        <v>2.3306179546638051</v>
      </c>
    </row>
    <row r="10" spans="1:24" ht="15" customHeight="1">
      <c r="A10" s="58" t="s">
        <v>7</v>
      </c>
      <c r="B10" s="59">
        <f>'Расчет субсидий'!AF10</f>
        <v>-2586.9454545454573</v>
      </c>
      <c r="C10" s="60">
        <f>'Расчет субсидий'!D10-1</f>
        <v>-4.3067556017285291E-2</v>
      </c>
      <c r="D10" s="60">
        <f>C10*'Расчет субсидий'!E10</f>
        <v>-0.86135112034570582</v>
      </c>
      <c r="E10" s="61">
        <f t="shared" si="2"/>
        <v>-732.64884439967557</v>
      </c>
      <c r="F10" s="60">
        <f>'Расчет субсидий'!F10-1</f>
        <v>0</v>
      </c>
      <c r="G10" s="60">
        <f>F10*'Расчет субсидий'!G10</f>
        <v>0</v>
      </c>
      <c r="H10" s="61">
        <f t="shared" si="0"/>
        <v>0</v>
      </c>
      <c r="I10" s="60">
        <f>'Расчет субсидий'!J10-1</f>
        <v>-7.2132519153046637E-2</v>
      </c>
      <c r="J10" s="60">
        <f>I10*'Расчет субсидий'!K10</f>
        <v>-1.0819877872956996</v>
      </c>
      <c r="K10" s="61">
        <f t="shared" si="3"/>
        <v>-920.31818766149263</v>
      </c>
      <c r="L10" s="60">
        <f>'Расчет субсидий'!N10-1</f>
        <v>-5.4902383777370334E-2</v>
      </c>
      <c r="M10" s="60">
        <f>L10*'Расчет субсидий'!O10</f>
        <v>-1.0980476755474067</v>
      </c>
      <c r="N10" s="61">
        <f t="shared" si="1"/>
        <v>-933.97842248428913</v>
      </c>
      <c r="O10" s="5" t="s">
        <v>389</v>
      </c>
      <c r="P10" s="5" t="s">
        <v>389</v>
      </c>
      <c r="Q10" s="5" t="s">
        <v>389</v>
      </c>
      <c r="R10" s="5" t="s">
        <v>389</v>
      </c>
      <c r="S10" s="5" t="s">
        <v>389</v>
      </c>
      <c r="T10" s="5" t="s">
        <v>389</v>
      </c>
      <c r="U10" s="60" t="s">
        <v>400</v>
      </c>
      <c r="V10" s="60" t="s">
        <v>400</v>
      </c>
      <c r="W10" s="62" t="s">
        <v>400</v>
      </c>
      <c r="X10" s="63">
        <f t="shared" si="4"/>
        <v>-3.0413865831888121</v>
      </c>
    </row>
    <row r="11" spans="1:24" ht="15" customHeight="1">
      <c r="A11" s="58" t="s">
        <v>8</v>
      </c>
      <c r="B11" s="59">
        <f>'Расчет субсидий'!AF11</f>
        <v>4240</v>
      </c>
      <c r="C11" s="60">
        <f>'Расчет субсидий'!D11-1</f>
        <v>-6.347770652608753E-2</v>
      </c>
      <c r="D11" s="60">
        <f>C11*'Расчет субсидий'!E11</f>
        <v>-1.2695541305217506</v>
      </c>
      <c r="E11" s="61">
        <f t="shared" si="2"/>
        <v>-1886.9195228879375</v>
      </c>
      <c r="F11" s="60">
        <f>'Расчет субсидий'!F11-1</f>
        <v>0</v>
      </c>
      <c r="G11" s="60">
        <f>F11*'Расчет субсидий'!G11</f>
        <v>0</v>
      </c>
      <c r="H11" s="61">
        <f t="shared" si="0"/>
        <v>0</v>
      </c>
      <c r="I11" s="60">
        <f>'Расчет субсидий'!J11-1</f>
        <v>0.11892194894486741</v>
      </c>
      <c r="J11" s="60">
        <f>I11*'Расчет субсидий'!K11</f>
        <v>1.7838292341730111</v>
      </c>
      <c r="K11" s="61">
        <f t="shared" si="3"/>
        <v>2651.2790014522552</v>
      </c>
      <c r="L11" s="60">
        <f>'Расчет субсидий'!N11-1</f>
        <v>0.11692374069679645</v>
      </c>
      <c r="M11" s="60">
        <f>L11*'Расчет субсидий'!O11</f>
        <v>2.338474813935929</v>
      </c>
      <c r="N11" s="61">
        <f t="shared" si="1"/>
        <v>3475.6405214356823</v>
      </c>
      <c r="O11" s="5" t="s">
        <v>389</v>
      </c>
      <c r="P11" s="5" t="s">
        <v>389</v>
      </c>
      <c r="Q11" s="5" t="s">
        <v>389</v>
      </c>
      <c r="R11" s="5" t="s">
        <v>389</v>
      </c>
      <c r="S11" s="5" t="s">
        <v>389</v>
      </c>
      <c r="T11" s="5" t="s">
        <v>389</v>
      </c>
      <c r="U11" s="60" t="s">
        <v>400</v>
      </c>
      <c r="V11" s="60" t="s">
        <v>400</v>
      </c>
      <c r="W11" s="62" t="s">
        <v>400</v>
      </c>
      <c r="X11" s="63">
        <f t="shared" si="4"/>
        <v>2.8527499175871895</v>
      </c>
    </row>
    <row r="12" spans="1:24" ht="15" customHeight="1">
      <c r="A12" s="58" t="s">
        <v>9</v>
      </c>
      <c r="B12" s="59">
        <f>'Расчет субсидий'!AF12</f>
        <v>2573.0818181818177</v>
      </c>
      <c r="C12" s="60">
        <f>'Расчет субсидий'!D12-1</f>
        <v>1.9908941505075717E-3</v>
      </c>
      <c r="D12" s="60">
        <f>C12*'Расчет субсидий'!E12</f>
        <v>3.9817883010151434E-2</v>
      </c>
      <c r="E12" s="61">
        <f t="shared" si="2"/>
        <v>26.478615871566394</v>
      </c>
      <c r="F12" s="60">
        <f>'Расчет субсидий'!F12-1</f>
        <v>0</v>
      </c>
      <c r="G12" s="60">
        <f>F12*'Расчет субсидий'!G12</f>
        <v>0</v>
      </c>
      <c r="H12" s="61">
        <f t="shared" si="0"/>
        <v>0</v>
      </c>
      <c r="I12" s="60">
        <f>'Расчет субсидий'!J12-1</f>
        <v>6.3017047282084349E-2</v>
      </c>
      <c r="J12" s="60">
        <f>I12*'Расчет субсидий'!K12</f>
        <v>0.94525570923126523</v>
      </c>
      <c r="K12" s="61">
        <f t="shared" si="3"/>
        <v>628.58848670479688</v>
      </c>
      <c r="L12" s="60">
        <f>'Расчет субсидий'!N12-1</f>
        <v>0.14421313774134403</v>
      </c>
      <c r="M12" s="60">
        <f>L12*'Расчет субсидий'!O12</f>
        <v>2.8842627548268807</v>
      </c>
      <c r="N12" s="61">
        <f t="shared" si="1"/>
        <v>1918.0147156054543</v>
      </c>
      <c r="O12" s="5" t="s">
        <v>389</v>
      </c>
      <c r="P12" s="5" t="s">
        <v>389</v>
      </c>
      <c r="Q12" s="5" t="s">
        <v>389</v>
      </c>
      <c r="R12" s="5" t="s">
        <v>389</v>
      </c>
      <c r="S12" s="5" t="s">
        <v>389</v>
      </c>
      <c r="T12" s="5" t="s">
        <v>389</v>
      </c>
      <c r="U12" s="60" t="s">
        <v>400</v>
      </c>
      <c r="V12" s="60" t="s">
        <v>400</v>
      </c>
      <c r="W12" s="62" t="s">
        <v>400</v>
      </c>
      <c r="X12" s="63">
        <f t="shared" si="4"/>
        <v>3.8693363470682973</v>
      </c>
    </row>
    <row r="13" spans="1:24" ht="15" customHeight="1">
      <c r="A13" s="58" t="s">
        <v>10</v>
      </c>
      <c r="B13" s="59">
        <f>'Расчет субсидий'!AF13</f>
        <v>-12393.927272727276</v>
      </c>
      <c r="C13" s="60">
        <f>'Расчет субсидий'!D13-1</f>
        <v>-0.13800093024839699</v>
      </c>
      <c r="D13" s="60">
        <f>C13*'Расчет субсидий'!E13</f>
        <v>-2.7600186049679398</v>
      </c>
      <c r="E13" s="61">
        <f t="shared" si="2"/>
        <v>-3670.8992215379731</v>
      </c>
      <c r="F13" s="60">
        <f>'Расчет субсидий'!F13-1</f>
        <v>0</v>
      </c>
      <c r="G13" s="60">
        <f>F13*'Расчет субсидий'!G13</f>
        <v>0</v>
      </c>
      <c r="H13" s="61">
        <f t="shared" si="0"/>
        <v>0</v>
      </c>
      <c r="I13" s="60">
        <f>'Расчет субсидий'!J13-1</f>
        <v>0.20160231065334444</v>
      </c>
      <c r="J13" s="60">
        <f>I13*'Расчет субсидий'!K13</f>
        <v>3.0240346598001668</v>
      </c>
      <c r="K13" s="61">
        <f t="shared" si="3"/>
        <v>4022.04769873036</v>
      </c>
      <c r="L13" s="60">
        <f>'Расчет субсидий'!N13-1</f>
        <v>-0.47912846510624529</v>
      </c>
      <c r="M13" s="60">
        <f>L13*'Расчет субсидий'!O13</f>
        <v>-9.5825693021249059</v>
      </c>
      <c r="N13" s="61">
        <f t="shared" si="1"/>
        <v>-12745.075749919664</v>
      </c>
      <c r="O13" s="5" t="s">
        <v>389</v>
      </c>
      <c r="P13" s="5" t="s">
        <v>389</v>
      </c>
      <c r="Q13" s="5" t="s">
        <v>389</v>
      </c>
      <c r="R13" s="5" t="s">
        <v>389</v>
      </c>
      <c r="S13" s="5" t="s">
        <v>389</v>
      </c>
      <c r="T13" s="5" t="s">
        <v>389</v>
      </c>
      <c r="U13" s="60" t="s">
        <v>400</v>
      </c>
      <c r="V13" s="60" t="s">
        <v>400</v>
      </c>
      <c r="W13" s="62" t="s">
        <v>400</v>
      </c>
      <c r="X13" s="63">
        <f t="shared" si="4"/>
        <v>-9.3185532472926784</v>
      </c>
    </row>
    <row r="14" spans="1:24" ht="15" customHeight="1">
      <c r="A14" s="58" t="s">
        <v>11</v>
      </c>
      <c r="B14" s="59">
        <f>'Расчет субсидий'!AF14</f>
        <v>1073.309090909097</v>
      </c>
      <c r="C14" s="60">
        <f>'Расчет субсидий'!D14-1</f>
        <v>-1.1892375399333743E-2</v>
      </c>
      <c r="D14" s="60">
        <f>C14*'Расчет субсидий'!E14</f>
        <v>-0.23784750798667487</v>
      </c>
      <c r="E14" s="61">
        <f t="shared" si="2"/>
        <v>-298.17917592041709</v>
      </c>
      <c r="F14" s="60">
        <f>'Расчет субсидий'!F14-1</f>
        <v>0</v>
      </c>
      <c r="G14" s="60">
        <f>F14*'Расчет субсидий'!G14</f>
        <v>0</v>
      </c>
      <c r="H14" s="61">
        <f t="shared" si="0"/>
        <v>0</v>
      </c>
      <c r="I14" s="60">
        <f>'Расчет субсидий'!J14-1</f>
        <v>2.6909374041478973E-2</v>
      </c>
      <c r="J14" s="60">
        <f>I14*'Расчет субсидий'!K14</f>
        <v>0.40364061062218459</v>
      </c>
      <c r="K14" s="61">
        <f t="shared" si="3"/>
        <v>506.02684746261809</v>
      </c>
      <c r="L14" s="60">
        <f>'Расчет субсидий'!N14-1</f>
        <v>3.4517474471451148E-2</v>
      </c>
      <c r="M14" s="60">
        <f>L14*'Расчет субсидий'!O14</f>
        <v>0.69034948942902297</v>
      </c>
      <c r="N14" s="61">
        <f t="shared" si="1"/>
        <v>865.46141936689594</v>
      </c>
      <c r="O14" s="5" t="s">
        <v>389</v>
      </c>
      <c r="P14" s="5" t="s">
        <v>389</v>
      </c>
      <c r="Q14" s="5" t="s">
        <v>389</v>
      </c>
      <c r="R14" s="5" t="s">
        <v>389</v>
      </c>
      <c r="S14" s="5" t="s">
        <v>389</v>
      </c>
      <c r="T14" s="5" t="s">
        <v>389</v>
      </c>
      <c r="U14" s="60" t="s">
        <v>400</v>
      </c>
      <c r="V14" s="60" t="s">
        <v>400</v>
      </c>
      <c r="W14" s="62" t="s">
        <v>400</v>
      </c>
      <c r="X14" s="63">
        <f t="shared" si="4"/>
        <v>0.85614259206453269</v>
      </c>
    </row>
    <row r="15" spans="1:24" ht="15" customHeight="1">
      <c r="A15" s="58" t="s">
        <v>12</v>
      </c>
      <c r="B15" s="59">
        <f>'Расчет субсидий'!AF15</f>
        <v>-15727.781818181815</v>
      </c>
      <c r="C15" s="60">
        <f>'Расчет субсидий'!D15-1</f>
        <v>-7.6589088630277025E-2</v>
      </c>
      <c r="D15" s="60">
        <f>C15*'Расчет субсидий'!E15</f>
        <v>-1.5317817726055405</v>
      </c>
      <c r="E15" s="61">
        <f t="shared" si="2"/>
        <v>-2246.9068729764876</v>
      </c>
      <c r="F15" s="60">
        <f>'Расчет субсидий'!F15-1</f>
        <v>0</v>
      </c>
      <c r="G15" s="60">
        <f>F15*'Расчет субсидий'!G15</f>
        <v>0</v>
      </c>
      <c r="H15" s="61">
        <f t="shared" si="0"/>
        <v>0</v>
      </c>
      <c r="I15" s="60">
        <f>'Расчет субсидий'!J15-1</f>
        <v>0.14408144581581461</v>
      </c>
      <c r="J15" s="60">
        <f>I15*'Расчет субсидий'!K15</f>
        <v>2.1612216872372194</v>
      </c>
      <c r="K15" s="61">
        <f t="shared" si="3"/>
        <v>3170.2060632429707</v>
      </c>
      <c r="L15" s="60">
        <f>'Расчет субсидий'!N15-1</f>
        <v>-0.56757631323481827</v>
      </c>
      <c r="M15" s="60">
        <f>L15*'Расчет субсидий'!O15</f>
        <v>-11.351526264696366</v>
      </c>
      <c r="N15" s="61">
        <f t="shared" si="1"/>
        <v>-16651.081008448298</v>
      </c>
      <c r="O15" s="5" t="s">
        <v>389</v>
      </c>
      <c r="P15" s="5" t="s">
        <v>389</v>
      </c>
      <c r="Q15" s="5" t="s">
        <v>389</v>
      </c>
      <c r="R15" s="5" t="s">
        <v>389</v>
      </c>
      <c r="S15" s="5" t="s">
        <v>389</v>
      </c>
      <c r="T15" s="5" t="s">
        <v>389</v>
      </c>
      <c r="U15" s="60" t="s">
        <v>400</v>
      </c>
      <c r="V15" s="60" t="s">
        <v>400</v>
      </c>
      <c r="W15" s="62" t="s">
        <v>400</v>
      </c>
      <c r="X15" s="63">
        <f t="shared" si="4"/>
        <v>-10.722086350064687</v>
      </c>
    </row>
    <row r="16" spans="1:24" ht="15" customHeight="1">
      <c r="A16" s="58" t="s">
        <v>13</v>
      </c>
      <c r="B16" s="59">
        <f>'Расчет субсидий'!AF16</f>
        <v>1916.7909090909016</v>
      </c>
      <c r="C16" s="60">
        <f>'Расчет субсидий'!D16-1</f>
        <v>-7.7353926588492605E-2</v>
      </c>
      <c r="D16" s="60">
        <f>C16*'Расчет субсидий'!E16</f>
        <v>-1.5470785317698521</v>
      </c>
      <c r="E16" s="61">
        <f t="shared" si="2"/>
        <v>-1071.2434569621914</v>
      </c>
      <c r="F16" s="60">
        <f>'Расчет субсидий'!F16-1</f>
        <v>0</v>
      </c>
      <c r="G16" s="60">
        <f>F16*'Расчет субсидий'!G16</f>
        <v>0</v>
      </c>
      <c r="H16" s="61">
        <f t="shared" si="0"/>
        <v>0</v>
      </c>
      <c r="I16" s="60">
        <f>'Расчет субсидий'!J16-1</f>
        <v>0.19774865591397828</v>
      </c>
      <c r="J16" s="60">
        <f>I16*'Расчет субсидий'!K16</f>
        <v>2.9662298387096744</v>
      </c>
      <c r="K16" s="61">
        <f>$B16*J16/$X16</f>
        <v>2053.906276450391</v>
      </c>
      <c r="L16" s="60">
        <f>'Расчет субсидий'!N16-1</f>
        <v>6.7452898029627395E-2</v>
      </c>
      <c r="M16" s="60">
        <f>L16*'Расчет субсидий'!O16</f>
        <v>1.3490579605925479</v>
      </c>
      <c r="N16" s="61">
        <f t="shared" si="1"/>
        <v>934.12808960270183</v>
      </c>
      <c r="O16" s="5" t="s">
        <v>389</v>
      </c>
      <c r="P16" s="5" t="s">
        <v>389</v>
      </c>
      <c r="Q16" s="5" t="s">
        <v>389</v>
      </c>
      <c r="R16" s="5" t="s">
        <v>389</v>
      </c>
      <c r="S16" s="5" t="s">
        <v>389</v>
      </c>
      <c r="T16" s="5" t="s">
        <v>389</v>
      </c>
      <c r="U16" s="60" t="s">
        <v>400</v>
      </c>
      <c r="V16" s="60" t="s">
        <v>400</v>
      </c>
      <c r="W16" s="62" t="s">
        <v>400</v>
      </c>
      <c r="X16" s="63">
        <f t="shared" si="4"/>
        <v>2.7682092675323702</v>
      </c>
    </row>
    <row r="17" spans="1:24" ht="15" customHeight="1">
      <c r="A17" s="56" t="s">
        <v>365</v>
      </c>
      <c r="B17" s="57">
        <f>SUM(B18:B26)</f>
        <v>-296.91818181818144</v>
      </c>
      <c r="C17" s="57"/>
      <c r="D17" s="57"/>
      <c r="E17" s="57">
        <f>SUM(E18:E26)</f>
        <v>-753.8540024697088</v>
      </c>
      <c r="F17" s="57"/>
      <c r="G17" s="57"/>
      <c r="H17" s="57">
        <f>SUM(H18:H26)</f>
        <v>0</v>
      </c>
      <c r="I17" s="57"/>
      <c r="J17" s="57"/>
      <c r="K17" s="57">
        <f>SUM(K18:K26)</f>
        <v>-29.767847430725297</v>
      </c>
      <c r="L17" s="57"/>
      <c r="M17" s="57"/>
      <c r="N17" s="57">
        <f>SUM(N18:N26)</f>
        <v>486.70366808225253</v>
      </c>
      <c r="O17" s="57"/>
      <c r="P17" s="57"/>
      <c r="Q17" s="57"/>
      <c r="R17" s="57"/>
      <c r="S17" s="57"/>
      <c r="T17" s="57"/>
      <c r="U17" s="57"/>
      <c r="V17" s="57"/>
      <c r="W17" s="57"/>
      <c r="X17" s="57"/>
    </row>
    <row r="18" spans="1:24" ht="15" customHeight="1">
      <c r="A18" s="64" t="s">
        <v>366</v>
      </c>
      <c r="B18" s="59">
        <f>'Расчет субсидий'!AF18</f>
        <v>0</v>
      </c>
      <c r="C18" s="60">
        <f>'Расчет субсидий'!D18-1</f>
        <v>-0.19587956239815218</v>
      </c>
      <c r="D18" s="60">
        <f>C18*'Расчет субсидий'!E18</f>
        <v>-3.9175912479630437</v>
      </c>
      <c r="E18" s="61">
        <f t="shared" si="2"/>
        <v>0</v>
      </c>
      <c r="F18" s="60">
        <f>'Расчет субсидий'!F18-1</f>
        <v>0</v>
      </c>
      <c r="G18" s="60">
        <f>F18*'Расчет субсидий'!G18</f>
        <v>0</v>
      </c>
      <c r="H18" s="61">
        <f t="shared" ref="H18:H26" si="5">$B18*G18/$X18</f>
        <v>0</v>
      </c>
      <c r="I18" s="60">
        <f>'Расчет субсидий'!J18-1</f>
        <v>-1.2207635425464991E-2</v>
      </c>
      <c r="J18" s="60">
        <f>I18*'Расчет субсидий'!K18</f>
        <v>-0.18311453138197487</v>
      </c>
      <c r="K18" s="61">
        <f t="shared" si="3"/>
        <v>0</v>
      </c>
      <c r="L18" s="60">
        <f>'Расчет субсидий'!N18-1</f>
        <v>0.30000000000000004</v>
      </c>
      <c r="M18" s="60">
        <f>L18*'Расчет субсидий'!O18</f>
        <v>6.0000000000000009</v>
      </c>
      <c r="N18" s="61">
        <f t="shared" ref="N18:N26" si="6">$B18*M18/$X18</f>
        <v>0</v>
      </c>
      <c r="O18" s="5" t="s">
        <v>389</v>
      </c>
      <c r="P18" s="5" t="s">
        <v>389</v>
      </c>
      <c r="Q18" s="5" t="s">
        <v>389</v>
      </c>
      <c r="R18" s="5" t="s">
        <v>389</v>
      </c>
      <c r="S18" s="5" t="s">
        <v>389</v>
      </c>
      <c r="T18" s="5" t="s">
        <v>389</v>
      </c>
      <c r="U18" s="60" t="s">
        <v>400</v>
      </c>
      <c r="V18" s="60" t="s">
        <v>400</v>
      </c>
      <c r="W18" s="62" t="s">
        <v>400</v>
      </c>
      <c r="X18" s="63">
        <f t="shared" si="4"/>
        <v>1.8992942206549825</v>
      </c>
    </row>
    <row r="19" spans="1:24" ht="15" customHeight="1">
      <c r="A19" s="64" t="s">
        <v>367</v>
      </c>
      <c r="B19" s="59">
        <f>'Расчет субсидий'!AF19</f>
        <v>40.66363636363667</v>
      </c>
      <c r="C19" s="60">
        <f>'Расчет субсидий'!D19-1</f>
        <v>1.5381240206113977E-2</v>
      </c>
      <c r="D19" s="60">
        <f>C19*'Расчет субсидий'!E19</f>
        <v>0.30762480412227955</v>
      </c>
      <c r="E19" s="61">
        <f t="shared" si="2"/>
        <v>13.154274106604589</v>
      </c>
      <c r="F19" s="60">
        <f>'Расчет субсидий'!F19-1</f>
        <v>0</v>
      </c>
      <c r="G19" s="60">
        <f>F19*'Расчет субсидий'!G19</f>
        <v>0</v>
      </c>
      <c r="H19" s="61">
        <f t="shared" si="5"/>
        <v>0</v>
      </c>
      <c r="I19" s="60">
        <f>'Расчет субсидий'!J19-1</f>
        <v>-1.2207635425464991E-2</v>
      </c>
      <c r="J19" s="60">
        <f>I19*'Расчет субсидий'!K19</f>
        <v>-0.18311453138197487</v>
      </c>
      <c r="K19" s="61">
        <f t="shared" si="3"/>
        <v>-7.8301187239228023</v>
      </c>
      <c r="L19" s="60">
        <f>'Расчет субсидий'!N19-1</f>
        <v>4.1322314049586861E-2</v>
      </c>
      <c r="M19" s="60">
        <f>L19*'Расчет субсидий'!O19</f>
        <v>0.82644628099173723</v>
      </c>
      <c r="N19" s="61">
        <f t="shared" si="6"/>
        <v>35.339480980954882</v>
      </c>
      <c r="O19" s="5" t="s">
        <v>389</v>
      </c>
      <c r="P19" s="5" t="s">
        <v>389</v>
      </c>
      <c r="Q19" s="5" t="s">
        <v>389</v>
      </c>
      <c r="R19" s="5" t="s">
        <v>389</v>
      </c>
      <c r="S19" s="5" t="s">
        <v>389</v>
      </c>
      <c r="T19" s="5" t="s">
        <v>389</v>
      </c>
      <c r="U19" s="60" t="s">
        <v>400</v>
      </c>
      <c r="V19" s="60" t="s">
        <v>400</v>
      </c>
      <c r="W19" s="62" t="s">
        <v>400</v>
      </c>
      <c r="X19" s="63">
        <f t="shared" si="4"/>
        <v>0.95095655373204191</v>
      </c>
    </row>
    <row r="20" spans="1:24" ht="15" customHeight="1">
      <c r="A20" s="64" t="s">
        <v>368</v>
      </c>
      <c r="B20" s="59">
        <f>'Расчет субсидий'!AF20</f>
        <v>53.854545454545359</v>
      </c>
      <c r="C20" s="60">
        <f>'Расчет субсидий'!D20-1</f>
        <v>6.5683003806692009E-2</v>
      </c>
      <c r="D20" s="60">
        <f>C20*'Расчет субсидий'!E20</f>
        <v>1.3136600761338402</v>
      </c>
      <c r="E20" s="61">
        <f t="shared" si="2"/>
        <v>15.327489359316816</v>
      </c>
      <c r="F20" s="60">
        <f>'Расчет субсидий'!F20-1</f>
        <v>0</v>
      </c>
      <c r="G20" s="60">
        <f>F20*'Расчет субсидий'!G20</f>
        <v>0</v>
      </c>
      <c r="H20" s="61">
        <f t="shared" si="5"/>
        <v>0</v>
      </c>
      <c r="I20" s="60">
        <f>'Расчет субсидий'!J20-1</f>
        <v>-1.2207635425464991E-2</v>
      </c>
      <c r="J20" s="60">
        <f>I20*'Расчет субсидий'!K20</f>
        <v>-0.18311453138197487</v>
      </c>
      <c r="K20" s="61">
        <f t="shared" si="3"/>
        <v>-2.1365390349333802</v>
      </c>
      <c r="L20" s="60">
        <f>'Расчет субсидий'!N20-1</f>
        <v>0.17425600573682321</v>
      </c>
      <c r="M20" s="60">
        <f>L20*'Расчет субсидий'!O20</f>
        <v>3.4851201147364641</v>
      </c>
      <c r="N20" s="61">
        <f t="shared" si="6"/>
        <v>40.663595130161916</v>
      </c>
      <c r="O20" s="5" t="s">
        <v>389</v>
      </c>
      <c r="P20" s="5" t="s">
        <v>389</v>
      </c>
      <c r="Q20" s="5" t="s">
        <v>389</v>
      </c>
      <c r="R20" s="5" t="s">
        <v>389</v>
      </c>
      <c r="S20" s="5" t="s">
        <v>389</v>
      </c>
      <c r="T20" s="5" t="s">
        <v>389</v>
      </c>
      <c r="U20" s="60" t="s">
        <v>400</v>
      </c>
      <c r="V20" s="60" t="s">
        <v>400</v>
      </c>
      <c r="W20" s="62" t="s">
        <v>400</v>
      </c>
      <c r="X20" s="63">
        <f t="shared" si="4"/>
        <v>4.6156656594883296</v>
      </c>
    </row>
    <row r="21" spans="1:24" ht="15" customHeight="1">
      <c r="A21" s="64" t="s">
        <v>369</v>
      </c>
      <c r="B21" s="59">
        <f>'Расчет субсидий'!AF21</f>
        <v>-1.7272727272727479</v>
      </c>
      <c r="C21" s="60">
        <f>'Расчет субсидий'!D21-1</f>
        <v>-8.6120917406062536E-2</v>
      </c>
      <c r="D21" s="60">
        <f>C21*'Расчет субсидий'!E21</f>
        <v>-1.7224183481212507</v>
      </c>
      <c r="E21" s="61">
        <f t="shared" si="2"/>
        <v>-6.9502364030089874</v>
      </c>
      <c r="F21" s="60">
        <f>'Расчет субсидий'!F21-1</f>
        <v>0</v>
      </c>
      <c r="G21" s="60">
        <f>F21*'Расчет субсидий'!G21</f>
        <v>0</v>
      </c>
      <c r="H21" s="61">
        <f t="shared" si="5"/>
        <v>0</v>
      </c>
      <c r="I21" s="60">
        <f>'Расчет субсидий'!J21-1</f>
        <v>-1.2207635425464991E-2</v>
      </c>
      <c r="J21" s="60">
        <f>I21*'Расчет субсидий'!K21</f>
        <v>-0.18311453138197487</v>
      </c>
      <c r="K21" s="61">
        <f t="shared" si="3"/>
        <v>-0.73889672814919505</v>
      </c>
      <c r="L21" s="60">
        <f>'Расчет субсидий'!N21-1</f>
        <v>7.3873873873873785E-2</v>
      </c>
      <c r="M21" s="60">
        <f>L21*'Расчет субсидий'!O21</f>
        <v>1.4774774774774757</v>
      </c>
      <c r="N21" s="61">
        <f t="shared" si="6"/>
        <v>5.961860403885435</v>
      </c>
      <c r="O21" s="5" t="s">
        <v>389</v>
      </c>
      <c r="P21" s="5" t="s">
        <v>389</v>
      </c>
      <c r="Q21" s="5" t="s">
        <v>389</v>
      </c>
      <c r="R21" s="5" t="s">
        <v>389</v>
      </c>
      <c r="S21" s="5" t="s">
        <v>389</v>
      </c>
      <c r="T21" s="5" t="s">
        <v>389</v>
      </c>
      <c r="U21" s="60" t="s">
        <v>400</v>
      </c>
      <c r="V21" s="60" t="s">
        <v>400</v>
      </c>
      <c r="W21" s="62" t="s">
        <v>400</v>
      </c>
      <c r="X21" s="63">
        <f t="shared" si="4"/>
        <v>-0.42805540202574988</v>
      </c>
    </row>
    <row r="22" spans="1:24" ht="15" customHeight="1">
      <c r="A22" s="64" t="s">
        <v>370</v>
      </c>
      <c r="B22" s="59">
        <f>'Расчет субсидий'!AF22</f>
        <v>0</v>
      </c>
      <c r="C22" s="60">
        <f>'Расчет субсидий'!D22-1</f>
        <v>-0.59252600072510486</v>
      </c>
      <c r="D22" s="60">
        <f>C22*'Расчет субсидий'!E22</f>
        <v>-11.850520014502097</v>
      </c>
      <c r="E22" s="61">
        <f t="shared" si="2"/>
        <v>0</v>
      </c>
      <c r="F22" s="60">
        <f>'Расчет субсидий'!F22-1</f>
        <v>0</v>
      </c>
      <c r="G22" s="60">
        <f>F22*'Расчет субсидий'!G22</f>
        <v>0</v>
      </c>
      <c r="H22" s="61">
        <f t="shared" si="5"/>
        <v>0</v>
      </c>
      <c r="I22" s="60">
        <f>'Расчет субсидий'!J22-1</f>
        <v>-1.2207635425464991E-2</v>
      </c>
      <c r="J22" s="60">
        <f>I22*'Расчет субсидий'!K22</f>
        <v>-0.18311453138197487</v>
      </c>
      <c r="K22" s="61">
        <f t="shared" si="3"/>
        <v>0</v>
      </c>
      <c r="L22" s="60">
        <f>'Расчет субсидий'!N22-1</f>
        <v>0.19999999999999996</v>
      </c>
      <c r="M22" s="60">
        <f>L22*'Расчет субсидий'!O22</f>
        <v>3.9999999999999991</v>
      </c>
      <c r="N22" s="61">
        <f t="shared" si="6"/>
        <v>0</v>
      </c>
      <c r="O22" s="5" t="s">
        <v>389</v>
      </c>
      <c r="P22" s="5" t="s">
        <v>389</v>
      </c>
      <c r="Q22" s="5" t="s">
        <v>389</v>
      </c>
      <c r="R22" s="5" t="s">
        <v>389</v>
      </c>
      <c r="S22" s="5" t="s">
        <v>389</v>
      </c>
      <c r="T22" s="5" t="s">
        <v>389</v>
      </c>
      <c r="U22" s="60" t="s">
        <v>400</v>
      </c>
      <c r="V22" s="60" t="s">
        <v>400</v>
      </c>
      <c r="W22" s="62" t="s">
        <v>400</v>
      </c>
      <c r="X22" s="63">
        <f t="shared" si="4"/>
        <v>-8.0336345458840732</v>
      </c>
    </row>
    <row r="23" spans="1:24" ht="15" customHeight="1">
      <c r="A23" s="64" t="s">
        <v>371</v>
      </c>
      <c r="B23" s="59">
        <f>'Расчет субсидий'!AF23</f>
        <v>0</v>
      </c>
      <c r="C23" s="60">
        <f>'Расчет субсидий'!D23-1</f>
        <v>-0.10240417130328439</v>
      </c>
      <c r="D23" s="60">
        <f>C23*'Расчет субсидий'!E23</f>
        <v>-2.0480834260656877</v>
      </c>
      <c r="E23" s="61">
        <f t="shared" si="2"/>
        <v>0</v>
      </c>
      <c r="F23" s="60">
        <f>'Расчет субсидий'!F23-1</f>
        <v>0</v>
      </c>
      <c r="G23" s="60">
        <f>F23*'Расчет субсидий'!G23</f>
        <v>0</v>
      </c>
      <c r="H23" s="61">
        <f t="shared" si="5"/>
        <v>0</v>
      </c>
      <c r="I23" s="60">
        <f>'Расчет субсидий'!J23-1</f>
        <v>-1.2207635425464991E-2</v>
      </c>
      <c r="J23" s="60">
        <f>I23*'Расчет субсидий'!K23</f>
        <v>-0.18311453138197487</v>
      </c>
      <c r="K23" s="61">
        <f t="shared" si="3"/>
        <v>0</v>
      </c>
      <c r="L23" s="60">
        <f>'Расчет субсидий'!N23-1</f>
        <v>0.22175365344467646</v>
      </c>
      <c r="M23" s="60">
        <f>L23*'Расчет субсидий'!O23</f>
        <v>4.4350730688935291</v>
      </c>
      <c r="N23" s="61">
        <f t="shared" si="6"/>
        <v>0</v>
      </c>
      <c r="O23" s="5" t="s">
        <v>389</v>
      </c>
      <c r="P23" s="5" t="s">
        <v>389</v>
      </c>
      <c r="Q23" s="5" t="s">
        <v>389</v>
      </c>
      <c r="R23" s="5" t="s">
        <v>389</v>
      </c>
      <c r="S23" s="5" t="s">
        <v>389</v>
      </c>
      <c r="T23" s="5" t="s">
        <v>389</v>
      </c>
      <c r="U23" s="60" t="s">
        <v>400</v>
      </c>
      <c r="V23" s="60" t="s">
        <v>400</v>
      </c>
      <c r="W23" s="62" t="s">
        <v>400</v>
      </c>
      <c r="X23" s="63">
        <f t="shared" si="4"/>
        <v>2.2038751114458668</v>
      </c>
    </row>
    <row r="24" spans="1:24" ht="15" customHeight="1">
      <c r="A24" s="64" t="s">
        <v>372</v>
      </c>
      <c r="B24" s="59">
        <f>'Расчет субсидий'!AF24</f>
        <v>-337.87272727272739</v>
      </c>
      <c r="C24" s="60">
        <f>'Расчет субсидий'!D24-1</f>
        <v>-0.37576862161341174</v>
      </c>
      <c r="D24" s="60">
        <f>C24*'Расчет субсидий'!E24</f>
        <v>-7.5153724322682347</v>
      </c>
      <c r="E24" s="61">
        <f t="shared" si="2"/>
        <v>-522.16048163272194</v>
      </c>
      <c r="F24" s="60">
        <f>'Расчет субсидий'!F24-1</f>
        <v>0</v>
      </c>
      <c r="G24" s="60">
        <f>F24*'Расчет субсидий'!G24</f>
        <v>0</v>
      </c>
      <c r="H24" s="61">
        <f t="shared" si="5"/>
        <v>0</v>
      </c>
      <c r="I24" s="60">
        <f>'Расчет субсидий'!J24-1</f>
        <v>-1.2207635425464991E-2</v>
      </c>
      <c r="J24" s="60">
        <f>I24*'Расчет субсидий'!K24</f>
        <v>-0.18311453138197487</v>
      </c>
      <c r="K24" s="61">
        <f t="shared" si="3"/>
        <v>-12.722612586679793</v>
      </c>
      <c r="L24" s="60">
        <f>'Расчет субсидий'!N24-1</f>
        <v>0.14177693761814747</v>
      </c>
      <c r="M24" s="60">
        <f>L24*'Расчет субсидий'!O24</f>
        <v>2.8355387523629494</v>
      </c>
      <c r="N24" s="61">
        <f t="shared" si="6"/>
        <v>197.01036694667431</v>
      </c>
      <c r="O24" s="5" t="s">
        <v>389</v>
      </c>
      <c r="P24" s="5" t="s">
        <v>389</v>
      </c>
      <c r="Q24" s="5" t="s">
        <v>389</v>
      </c>
      <c r="R24" s="5" t="s">
        <v>389</v>
      </c>
      <c r="S24" s="5" t="s">
        <v>389</v>
      </c>
      <c r="T24" s="5" t="s">
        <v>389</v>
      </c>
      <c r="U24" s="60" t="s">
        <v>400</v>
      </c>
      <c r="V24" s="60" t="s">
        <v>400</v>
      </c>
      <c r="W24" s="62" t="s">
        <v>400</v>
      </c>
      <c r="X24" s="63">
        <f t="shared" si="4"/>
        <v>-4.86294821128726</v>
      </c>
    </row>
    <row r="25" spans="1:24" ht="15" customHeight="1">
      <c r="A25" s="64" t="s">
        <v>374</v>
      </c>
      <c r="B25" s="59">
        <f>'Расчет субсидий'!AF25</f>
        <v>0</v>
      </c>
      <c r="C25" s="60">
        <f>'Расчет субсидий'!D25-1</f>
        <v>-0.31673580650396493</v>
      </c>
      <c r="D25" s="60">
        <f>C25*'Расчет субсидий'!E25</f>
        <v>-6.3347161300792987</v>
      </c>
      <c r="E25" s="61">
        <f t="shared" si="2"/>
        <v>0</v>
      </c>
      <c r="F25" s="60">
        <f>'Расчет субсидий'!F25-1</f>
        <v>0</v>
      </c>
      <c r="G25" s="60">
        <f>F25*'Расчет субсидий'!G25</f>
        <v>0</v>
      </c>
      <c r="H25" s="61">
        <f t="shared" si="5"/>
        <v>0</v>
      </c>
      <c r="I25" s="60">
        <f>'Расчет субсидий'!J25-1</f>
        <v>-1.2207635425464991E-2</v>
      </c>
      <c r="J25" s="60">
        <f>I25*'Расчет субсидий'!K25</f>
        <v>-0.18311453138197487</v>
      </c>
      <c r="K25" s="61">
        <f t="shared" si="3"/>
        <v>0</v>
      </c>
      <c r="L25" s="60">
        <f>'Расчет субсидий'!N25-1</f>
        <v>0.25193548387096776</v>
      </c>
      <c r="M25" s="60">
        <f>L25*'Расчет субсидий'!O25</f>
        <v>5.0387096774193552</v>
      </c>
      <c r="N25" s="61">
        <f t="shared" si="6"/>
        <v>0</v>
      </c>
      <c r="O25" s="5" t="s">
        <v>389</v>
      </c>
      <c r="P25" s="5" t="s">
        <v>389</v>
      </c>
      <c r="Q25" s="5" t="s">
        <v>389</v>
      </c>
      <c r="R25" s="5" t="s">
        <v>389</v>
      </c>
      <c r="S25" s="5" t="s">
        <v>389</v>
      </c>
      <c r="T25" s="5" t="s">
        <v>389</v>
      </c>
      <c r="U25" s="60" t="s">
        <v>400</v>
      </c>
      <c r="V25" s="60" t="s">
        <v>400</v>
      </c>
      <c r="W25" s="62" t="s">
        <v>400</v>
      </c>
      <c r="X25" s="63">
        <f t="shared" si="4"/>
        <v>-1.4791209840419182</v>
      </c>
    </row>
    <row r="26" spans="1:24" ht="15" customHeight="1">
      <c r="A26" s="64" t="s">
        <v>373</v>
      </c>
      <c r="B26" s="59">
        <f>'Расчет субсидий'!AF26</f>
        <v>-51.83636363636333</v>
      </c>
      <c r="C26" s="60">
        <f>'Расчет субсидий'!D26-1</f>
        <v>-0.36570602434928623</v>
      </c>
      <c r="D26" s="60">
        <f>C26*'Расчет субсидий'!E26</f>
        <v>-7.3141204869857246</v>
      </c>
      <c r="E26" s="61">
        <f t="shared" si="2"/>
        <v>-253.22504789989921</v>
      </c>
      <c r="F26" s="60">
        <f>'Расчет субсидий'!F26-1</f>
        <v>0</v>
      </c>
      <c r="G26" s="60">
        <f>F26*'Расчет субсидий'!G26</f>
        <v>0</v>
      </c>
      <c r="H26" s="61">
        <f t="shared" si="5"/>
        <v>0</v>
      </c>
      <c r="I26" s="60">
        <f>'Расчет субсидий'!J26-1</f>
        <v>-1.2207635425464991E-2</v>
      </c>
      <c r="J26" s="60">
        <f>I26*'Расчет субсидий'!K26</f>
        <v>-0.18311453138197487</v>
      </c>
      <c r="K26" s="61">
        <f t="shared" si="3"/>
        <v>-6.3396803570401286</v>
      </c>
      <c r="L26" s="60">
        <f>'Расчет субсидий'!N26-1</f>
        <v>0.30000000000000004</v>
      </c>
      <c r="M26" s="60">
        <f>L26*'Расчет субсидий'!O26</f>
        <v>6.0000000000000009</v>
      </c>
      <c r="N26" s="61">
        <f t="shared" si="6"/>
        <v>207.728364620576</v>
      </c>
      <c r="O26" s="5" t="s">
        <v>389</v>
      </c>
      <c r="P26" s="5" t="s">
        <v>389</v>
      </c>
      <c r="Q26" s="5" t="s">
        <v>389</v>
      </c>
      <c r="R26" s="5" t="s">
        <v>389</v>
      </c>
      <c r="S26" s="5" t="s">
        <v>389</v>
      </c>
      <c r="T26" s="5" t="s">
        <v>389</v>
      </c>
      <c r="U26" s="60" t="s">
        <v>400</v>
      </c>
      <c r="V26" s="60" t="s">
        <v>400</v>
      </c>
      <c r="W26" s="62" t="s">
        <v>400</v>
      </c>
      <c r="X26" s="63">
        <f>D26+G26+J26+M26</f>
        <v>-1.4972350183676983</v>
      </c>
    </row>
    <row r="27" spans="1:24" ht="15" customHeight="1">
      <c r="A27" s="65" t="s">
        <v>16</v>
      </c>
      <c r="B27" s="57">
        <f>'[1]Расчет субсидий'!AF27</f>
        <v>-1660.209090909093</v>
      </c>
      <c r="C27" s="57"/>
      <c r="D27" s="57"/>
      <c r="E27" s="57">
        <f>SUM(E28:E54)</f>
        <v>-10884.448235140981</v>
      </c>
      <c r="F27" s="57"/>
      <c r="G27" s="57"/>
      <c r="H27" s="57">
        <f>SUM(H28:H54)</f>
        <v>0</v>
      </c>
      <c r="I27" s="57"/>
      <c r="J27" s="57"/>
      <c r="K27" s="57">
        <f>SUM(K28:K54)</f>
        <v>15518.331949869302</v>
      </c>
      <c r="L27" s="57"/>
      <c r="M27" s="57"/>
      <c r="N27" s="57">
        <f>SUM(N28:N54)</f>
        <v>16312.686456710491</v>
      </c>
      <c r="O27" s="57"/>
      <c r="P27" s="57"/>
      <c r="Q27" s="57">
        <f>SUM(Q28:Q54)</f>
        <v>3339.5209785895595</v>
      </c>
      <c r="R27" s="57"/>
      <c r="S27" s="57"/>
      <c r="T27" s="57">
        <f>SUM(T28:T54)</f>
        <v>3506.0361226988816</v>
      </c>
      <c r="U27" s="57"/>
      <c r="V27" s="57"/>
      <c r="W27" s="57"/>
      <c r="X27" s="57"/>
    </row>
    <row r="28" spans="1:24" ht="15" customHeight="1">
      <c r="A28" s="64" t="s">
        <v>0</v>
      </c>
      <c r="B28" s="59">
        <f>'Расчет субсидий'!AF28</f>
        <v>1048.5363636363618</v>
      </c>
      <c r="C28" s="60">
        <f>'Расчет субсидий'!D28-1</f>
        <v>-0.10222174017604979</v>
      </c>
      <c r="D28" s="60">
        <f>C28*'Расчет субсидий'!E28</f>
        <v>-1.5333261026407468</v>
      </c>
      <c r="E28" s="61">
        <f t="shared" si="2"/>
        <v>-521.21857995230471</v>
      </c>
      <c r="F28" s="60">
        <f>'Расчет субсидий'!F28-1</f>
        <v>0</v>
      </c>
      <c r="G28" s="60">
        <f>F28*'Расчет субсидий'!G28</f>
        <v>0</v>
      </c>
      <c r="H28" s="61">
        <f t="shared" ref="H28:H54" si="7">$B28*G28/$X28</f>
        <v>0</v>
      </c>
      <c r="I28" s="60">
        <f>'Расчет субсидий'!J28-1</f>
        <v>1.937753721244917E-2</v>
      </c>
      <c r="J28" s="60">
        <f>I28*'Расчет субсидий'!K28</f>
        <v>0.1937753721244917</v>
      </c>
      <c r="K28" s="61">
        <f t="shared" si="3"/>
        <v>65.869435154408762</v>
      </c>
      <c r="L28" s="60">
        <f>'Расчет субсидий'!N28-1</f>
        <v>9.7441480675013681E-2</v>
      </c>
      <c r="M28" s="60">
        <f>L28*'Расчет субсидий'!O28</f>
        <v>1.4616222101252052</v>
      </c>
      <c r="N28" s="61">
        <f t="shared" ref="N28:N54" si="8">$B28*M28/$X28</f>
        <v>496.84450781615737</v>
      </c>
      <c r="O28" s="60">
        <f>'Расчет субсидий'!R28-1</f>
        <v>0.18225807606263977</v>
      </c>
      <c r="P28" s="60">
        <f>O28*'Расчет субсидий'!S28</f>
        <v>1.8225807606263977</v>
      </c>
      <c r="Q28" s="61">
        <f t="shared" ref="Q28:Q54" si="9">$B28*P28/$X28</f>
        <v>619.5439797613983</v>
      </c>
      <c r="R28" s="60">
        <f>'Расчет субсидий'!V28-1</f>
        <v>0.1139942664418212</v>
      </c>
      <c r="S28" s="60">
        <f>R28*'Расчет субсидий'!W28</f>
        <v>1.139942664418212</v>
      </c>
      <c r="T28" s="61">
        <f t="shared" ref="T28:T54" si="10">$B28*S28/$X28</f>
        <v>387.49702085670208</v>
      </c>
      <c r="U28" s="60" t="s">
        <v>400</v>
      </c>
      <c r="V28" s="60" t="s">
        <v>400</v>
      </c>
      <c r="W28" s="62" t="s">
        <v>400</v>
      </c>
      <c r="X28" s="63">
        <f>D28+G28+J28+M28+P28+S28</f>
        <v>3.0845949046535601</v>
      </c>
    </row>
    <row r="29" spans="1:24" ht="15" customHeight="1">
      <c r="A29" s="64" t="s">
        <v>17</v>
      </c>
      <c r="B29" s="59">
        <f>'Расчет субсидий'!AF29</f>
        <v>1787.4363636363596</v>
      </c>
      <c r="C29" s="60">
        <f>'Расчет субсидий'!D29-1</f>
        <v>-2.8222804540807278E-3</v>
      </c>
      <c r="D29" s="60">
        <f>C29*'Расчет субсидий'!E29</f>
        <v>-4.2334206811210917E-2</v>
      </c>
      <c r="E29" s="61">
        <f t="shared" si="2"/>
        <v>-18.663326378661903</v>
      </c>
      <c r="F29" s="60">
        <f>'Расчет субсидий'!F29-1</f>
        <v>0</v>
      </c>
      <c r="G29" s="60">
        <f>F29*'Расчет субсидий'!G29</f>
        <v>0</v>
      </c>
      <c r="H29" s="61">
        <f t="shared" si="7"/>
        <v>0</v>
      </c>
      <c r="I29" s="60">
        <f>'Расчет субсидий'!J29-1</f>
        <v>0.20610886787630966</v>
      </c>
      <c r="J29" s="60">
        <f>I29*'Расчет субсидий'!K29</f>
        <v>2.0610886787630966</v>
      </c>
      <c r="K29" s="61">
        <f t="shared" si="3"/>
        <v>908.64512659143452</v>
      </c>
      <c r="L29" s="60">
        <f>'Расчет субсидий'!N29-1</f>
        <v>0.10579016107966921</v>
      </c>
      <c r="M29" s="60">
        <f>L29*'Расчет субсидий'!O29</f>
        <v>1.5868524161950381</v>
      </c>
      <c r="N29" s="61">
        <f t="shared" si="8"/>
        <v>699.57480697083372</v>
      </c>
      <c r="O29" s="60">
        <f>'Расчет субсидий'!R29-1</f>
        <v>-1.4907898089172034E-2</v>
      </c>
      <c r="P29" s="60">
        <f>O29*'Расчет субсидий'!S29</f>
        <v>-0.14907898089172034</v>
      </c>
      <c r="Q29" s="61">
        <f t="shared" si="9"/>
        <v>-65.722494553592725</v>
      </c>
      <c r="R29" s="60">
        <f>'Расчет субсидий'!V29-1</f>
        <v>5.9793157894736826E-2</v>
      </c>
      <c r="S29" s="60">
        <f>R29*'Расчет субсидий'!W29</f>
        <v>0.59793157894736826</v>
      </c>
      <c r="T29" s="61">
        <f t="shared" si="10"/>
        <v>263.60225100634597</v>
      </c>
      <c r="U29" s="60" t="s">
        <v>400</v>
      </c>
      <c r="V29" s="60" t="s">
        <v>400</v>
      </c>
      <c r="W29" s="62" t="s">
        <v>400</v>
      </c>
      <c r="X29" s="63">
        <f t="shared" ref="X29:X54" si="11">D29+G29+J29+M29+P29+S29</f>
        <v>4.054459486202572</v>
      </c>
    </row>
    <row r="30" spans="1:24" ht="15" customHeight="1">
      <c r="A30" s="64" t="s">
        <v>18</v>
      </c>
      <c r="B30" s="59">
        <f>'Расчет субсидий'!AF30</f>
        <v>57.5</v>
      </c>
      <c r="C30" s="60">
        <f>'Расчет субсидий'!D30-1</f>
        <v>-0.10977016640926107</v>
      </c>
      <c r="D30" s="60">
        <f>C30*'Расчет субсидий'!E30</f>
        <v>-1.646552496138916</v>
      </c>
      <c r="E30" s="61">
        <f t="shared" si="2"/>
        <v>-503.11367469751025</v>
      </c>
      <c r="F30" s="60">
        <f>'Расчет субсидий'!F30-1</f>
        <v>0</v>
      </c>
      <c r="G30" s="60">
        <f>F30*'Расчет субсидий'!G30</f>
        <v>0</v>
      </c>
      <c r="H30" s="61">
        <f t="shared" si="7"/>
        <v>0</v>
      </c>
      <c r="I30" s="60">
        <f>'Расчет субсидий'!J30-1</f>
        <v>0.21684721547957553</v>
      </c>
      <c r="J30" s="60">
        <f>I30*'Расчет субсидий'!K30</f>
        <v>2.1684721547957553</v>
      </c>
      <c r="K30" s="61">
        <f t="shared" si="3"/>
        <v>662.58925654471</v>
      </c>
      <c r="L30" s="60">
        <f>'Расчет субсидий'!N30-1</f>
        <v>8.1410535481062363E-2</v>
      </c>
      <c r="M30" s="60">
        <f>L30*'Расчет субсидий'!O30</f>
        <v>1.2211580322159354</v>
      </c>
      <c r="N30" s="61">
        <f t="shared" si="8"/>
        <v>373.13192650415556</v>
      </c>
      <c r="O30" s="60">
        <f>'Расчет субсидий'!R30-1</f>
        <v>-4.2314970986460421E-2</v>
      </c>
      <c r="P30" s="60">
        <f>O30*'Расчет субсидий'!S30</f>
        <v>-0.42314970986460421</v>
      </c>
      <c r="Q30" s="61">
        <f t="shared" si="9"/>
        <v>-129.29585055829588</v>
      </c>
      <c r="R30" s="60">
        <f>'Расчет субсидий'!V30-1</f>
        <v>-0.11317463169241826</v>
      </c>
      <c r="S30" s="60">
        <f>R30*'Расчет субсидий'!W30</f>
        <v>-1.1317463169241826</v>
      </c>
      <c r="T30" s="61">
        <f t="shared" si="10"/>
        <v>-345.8116577930594</v>
      </c>
      <c r="U30" s="60" t="s">
        <v>400</v>
      </c>
      <c r="V30" s="60" t="s">
        <v>400</v>
      </c>
      <c r="W30" s="62" t="s">
        <v>400</v>
      </c>
      <c r="X30" s="63">
        <f t="shared" si="11"/>
        <v>0.18818166408398795</v>
      </c>
    </row>
    <row r="31" spans="1:24" ht="15" customHeight="1">
      <c r="A31" s="64" t="s">
        <v>19</v>
      </c>
      <c r="B31" s="59">
        <f>'Расчет субсидий'!AF31</f>
        <v>-396.17272727272939</v>
      </c>
      <c r="C31" s="60">
        <f>'Расчет субсидий'!D31-1</f>
        <v>-0.27844810401982734</v>
      </c>
      <c r="D31" s="60">
        <f>C31*'Расчет субсидий'!E31</f>
        <v>-4.1767215602974099</v>
      </c>
      <c r="E31" s="61">
        <f t="shared" si="2"/>
        <v>-1686.5326561527622</v>
      </c>
      <c r="F31" s="60">
        <f>'Расчет субсидий'!F31-1</f>
        <v>0</v>
      </c>
      <c r="G31" s="60">
        <f>F31*'Расчет субсидий'!G31</f>
        <v>0</v>
      </c>
      <c r="H31" s="61">
        <f t="shared" si="7"/>
        <v>0</v>
      </c>
      <c r="I31" s="60">
        <f>'Расчет субсидий'!J31-1</f>
        <v>0.1707510634245446</v>
      </c>
      <c r="J31" s="60">
        <f>I31*'Расчет субсидий'!K31</f>
        <v>1.707510634245446</v>
      </c>
      <c r="K31" s="61">
        <f t="shared" si="3"/>
        <v>689.48154762272475</v>
      </c>
      <c r="L31" s="60">
        <f>'Расчет субсидий'!N31-1</f>
        <v>-4.6271094175285743E-2</v>
      </c>
      <c r="M31" s="60">
        <f>L31*'Расчет субсидий'!O31</f>
        <v>-0.69406641262928614</v>
      </c>
      <c r="N31" s="61">
        <f t="shared" si="8"/>
        <v>-280.25944596477655</v>
      </c>
      <c r="O31" s="60">
        <f>'Расчет субсидий'!R31-1</f>
        <v>5.2514074074074824E-3</v>
      </c>
      <c r="P31" s="60">
        <f>O31*'Расчет субсидий'!S31</f>
        <v>5.2514074074074824E-2</v>
      </c>
      <c r="Q31" s="61">
        <f t="shared" si="9"/>
        <v>21.20483722818377</v>
      </c>
      <c r="R31" s="60">
        <f>'Расчет субсидий'!V31-1</f>
        <v>0.21296359999999992</v>
      </c>
      <c r="S31" s="60">
        <f>R31*'Расчет субсидий'!W31</f>
        <v>2.1296359999999992</v>
      </c>
      <c r="T31" s="61">
        <f t="shared" si="10"/>
        <v>859.93298999390083</v>
      </c>
      <c r="U31" s="60" t="s">
        <v>400</v>
      </c>
      <c r="V31" s="60" t="s">
        <v>400</v>
      </c>
      <c r="W31" s="62" t="s">
        <v>400</v>
      </c>
      <c r="X31" s="63">
        <f t="shared" si="11"/>
        <v>-0.98112726460717603</v>
      </c>
    </row>
    <row r="32" spans="1:24" ht="15" customHeight="1">
      <c r="A32" s="64" t="s">
        <v>20</v>
      </c>
      <c r="B32" s="59">
        <f>'Расчет субсидий'!AF32</f>
        <v>-411.34545454545878</v>
      </c>
      <c r="C32" s="60">
        <f>'Расчет субсидий'!D32-1</f>
        <v>-0.17245702844761024</v>
      </c>
      <c r="D32" s="60">
        <f>C32*'Расчет субсидий'!E32</f>
        <v>-2.5868554267141537</v>
      </c>
      <c r="E32" s="61">
        <f t="shared" si="2"/>
        <v>-1272.8011000447905</v>
      </c>
      <c r="F32" s="60">
        <f>'Расчет субсидий'!F32-1</f>
        <v>0</v>
      </c>
      <c r="G32" s="60">
        <f>F32*'Расчет субсидий'!G32</f>
        <v>0</v>
      </c>
      <c r="H32" s="61">
        <f t="shared" si="7"/>
        <v>0</v>
      </c>
      <c r="I32" s="60">
        <f>'Расчет субсидий'!J32-1</f>
        <v>0.21318291484228391</v>
      </c>
      <c r="J32" s="60">
        <f>I32*'Расчет субсидий'!K32</f>
        <v>2.1318291484228391</v>
      </c>
      <c r="K32" s="61">
        <f t="shared" si="3"/>
        <v>1048.9161694925938</v>
      </c>
      <c r="L32" s="60">
        <f>'Расчет субсидий'!N32-1</f>
        <v>-0.11540555253130103</v>
      </c>
      <c r="M32" s="60">
        <f>L32*'Расчет субсидий'!O32</f>
        <v>-1.7310832879695153</v>
      </c>
      <c r="N32" s="61">
        <f t="shared" si="8"/>
        <v>-851.73863620025907</v>
      </c>
      <c r="O32" s="60">
        <f>'Расчет субсидий'!R32-1</f>
        <v>5.0926826308550943E-2</v>
      </c>
      <c r="P32" s="60">
        <f>O32*'Расчет субсидий'!S32</f>
        <v>0.50926826308550943</v>
      </c>
      <c r="Q32" s="61">
        <f t="shared" si="9"/>
        <v>250.5734177408136</v>
      </c>
      <c r="R32" s="60">
        <f>'Расчет субсидий'!V32-1</f>
        <v>8.4081812460667038E-2</v>
      </c>
      <c r="S32" s="60">
        <f>R32*'Расчет субсидий'!W32</f>
        <v>0.84081812460667038</v>
      </c>
      <c r="T32" s="61">
        <f t="shared" si="10"/>
        <v>413.70469446618358</v>
      </c>
      <c r="U32" s="60" t="s">
        <v>400</v>
      </c>
      <c r="V32" s="60" t="s">
        <v>400</v>
      </c>
      <c r="W32" s="62" t="s">
        <v>400</v>
      </c>
      <c r="X32" s="63">
        <f t="shared" si="11"/>
        <v>-0.83602317856865005</v>
      </c>
    </row>
    <row r="33" spans="1:24" ht="15" customHeight="1">
      <c r="A33" s="64" t="s">
        <v>21</v>
      </c>
      <c r="B33" s="59">
        <f>'Расчет субсидий'!AF33</f>
        <v>637.22727272727207</v>
      </c>
      <c r="C33" s="60">
        <f>'Расчет субсидий'!D33-1</f>
        <v>-9.2991510793272725E-2</v>
      </c>
      <c r="D33" s="60">
        <f>C33*'Расчет субсидий'!E33</f>
        <v>-1.394872661899091</v>
      </c>
      <c r="E33" s="61">
        <f t="shared" si="2"/>
        <v>-610.88194984020151</v>
      </c>
      <c r="F33" s="60">
        <f>'Расчет субсидий'!F33-1</f>
        <v>0</v>
      </c>
      <c r="G33" s="60">
        <f>F33*'Расчет субсидий'!G33</f>
        <v>0</v>
      </c>
      <c r="H33" s="61">
        <f t="shared" si="7"/>
        <v>0</v>
      </c>
      <c r="I33" s="60">
        <f>'Расчет субсидий'!J33-1</f>
        <v>0.20030325120279913</v>
      </c>
      <c r="J33" s="60">
        <f>I33*'Расчет субсидий'!K33</f>
        <v>2.0030325120279913</v>
      </c>
      <c r="K33" s="61">
        <f t="shared" si="3"/>
        <v>877.22445206937186</v>
      </c>
      <c r="L33" s="60">
        <f>'Расчет субсидий'!N33-1</f>
        <v>2.2202873313017069E-2</v>
      </c>
      <c r="M33" s="60">
        <f>L33*'Расчет субсидий'!O33</f>
        <v>0.33304309969525603</v>
      </c>
      <c r="N33" s="61">
        <f t="shared" si="8"/>
        <v>145.85562086052323</v>
      </c>
      <c r="O33" s="60">
        <f>'Расчет субсидий'!R33-1</f>
        <v>0.17333051706657665</v>
      </c>
      <c r="P33" s="60">
        <f>O33*'Расчет субсидий'!S33</f>
        <v>1.7333051706657665</v>
      </c>
      <c r="Q33" s="61">
        <f t="shared" si="9"/>
        <v>759.0978526188984</v>
      </c>
      <c r="R33" s="60">
        <f>'Расчет субсидий'!V33-1</f>
        <v>-0.12194792030758472</v>
      </c>
      <c r="S33" s="60">
        <f>R33*'Расчет субсидий'!W33</f>
        <v>-1.2194792030758472</v>
      </c>
      <c r="T33" s="61">
        <f t="shared" si="10"/>
        <v>-534.0687029813198</v>
      </c>
      <c r="U33" s="60" t="s">
        <v>400</v>
      </c>
      <c r="V33" s="60" t="s">
        <v>400</v>
      </c>
      <c r="W33" s="62" t="s">
        <v>400</v>
      </c>
      <c r="X33" s="63">
        <f t="shared" si="11"/>
        <v>1.4550289174140756</v>
      </c>
    </row>
    <row r="34" spans="1:24" ht="15" customHeight="1">
      <c r="A34" s="64" t="s">
        <v>22</v>
      </c>
      <c r="B34" s="59">
        <f>'Расчет субсидий'!AF34</f>
        <v>1865.5090909090904</v>
      </c>
      <c r="C34" s="60">
        <f>'Расчет субсидий'!D34-1</f>
        <v>-7.817343379004027E-2</v>
      </c>
      <c r="D34" s="60">
        <f>C34*'Расчет субсидий'!E34</f>
        <v>-1.1726015068506039</v>
      </c>
      <c r="E34" s="61">
        <f t="shared" si="2"/>
        <v>-369.27767591854729</v>
      </c>
      <c r="F34" s="60">
        <f>'Расчет субсидий'!F34-1</f>
        <v>0</v>
      </c>
      <c r="G34" s="60">
        <f>F34*'Расчет субсидий'!G34</f>
        <v>0</v>
      </c>
      <c r="H34" s="61">
        <f t="shared" si="7"/>
        <v>0</v>
      </c>
      <c r="I34" s="60">
        <f>'Расчет субсидий'!J34-1</f>
        <v>0.18129972599121857</v>
      </c>
      <c r="J34" s="60">
        <f>I34*'Расчет субсидий'!K34</f>
        <v>1.8129972599121857</v>
      </c>
      <c r="K34" s="61">
        <f t="shared" si="3"/>
        <v>570.95220386098686</v>
      </c>
      <c r="L34" s="60">
        <f>'Расчет субсидий'!N34-1</f>
        <v>0.2192534992223949</v>
      </c>
      <c r="M34" s="60">
        <f>L34*'Расчет субсидий'!O34</f>
        <v>3.2888024883359233</v>
      </c>
      <c r="N34" s="61">
        <f t="shared" si="8"/>
        <v>1035.715315350142</v>
      </c>
      <c r="O34" s="60">
        <f>'Расчет субсидий'!R34-1</f>
        <v>7.8148537074148372E-2</v>
      </c>
      <c r="P34" s="60">
        <f>O34*'Расчет субсидий'!S34</f>
        <v>0.78148537074148372</v>
      </c>
      <c r="Q34" s="61">
        <f t="shared" si="9"/>
        <v>246.10671211471228</v>
      </c>
      <c r="R34" s="60">
        <f>'Расчет субсидий'!V34-1</f>
        <v>0.12130396825396828</v>
      </c>
      <c r="S34" s="60">
        <f>R34*'Расчет субсидий'!W34</f>
        <v>1.2130396825396828</v>
      </c>
      <c r="T34" s="61">
        <f t="shared" si="10"/>
        <v>382.01253550179655</v>
      </c>
      <c r="U34" s="60" t="s">
        <v>400</v>
      </c>
      <c r="V34" s="60" t="s">
        <v>400</v>
      </c>
      <c r="W34" s="62" t="s">
        <v>400</v>
      </c>
      <c r="X34" s="63">
        <f t="shared" si="11"/>
        <v>5.9237232946786715</v>
      </c>
    </row>
    <row r="35" spans="1:24" ht="15" customHeight="1">
      <c r="A35" s="64" t="s">
        <v>23</v>
      </c>
      <c r="B35" s="59">
        <f>'Расчет субсидий'!AF35</f>
        <v>-705.04545454545405</v>
      </c>
      <c r="C35" s="60">
        <f>'Расчет субсидий'!D35-1</f>
        <v>-7.3628163657155743E-2</v>
      </c>
      <c r="D35" s="60">
        <f>C35*'Расчет субсидий'!E35</f>
        <v>-1.1044224548573363</v>
      </c>
      <c r="E35" s="61">
        <f t="shared" si="2"/>
        <v>-238.21669281969955</v>
      </c>
      <c r="F35" s="60">
        <f>'Расчет субсидий'!F35-1</f>
        <v>0</v>
      </c>
      <c r="G35" s="60">
        <f>F35*'Расчет субсидий'!G35</f>
        <v>0</v>
      </c>
      <c r="H35" s="61">
        <f t="shared" si="7"/>
        <v>0</v>
      </c>
      <c r="I35" s="60">
        <f>'Расчет субсидий'!J35-1</f>
        <v>-3.7840714243480011E-3</v>
      </c>
      <c r="J35" s="60">
        <f>I35*'Расчет субсидий'!K35</f>
        <v>-3.7840714243480011E-2</v>
      </c>
      <c r="K35" s="61">
        <f t="shared" si="3"/>
        <v>-8.1619943178188361</v>
      </c>
      <c r="L35" s="60">
        <f>'Расчет субсидий'!N35-1</f>
        <v>4.9537289058247058E-2</v>
      </c>
      <c r="M35" s="60">
        <f>L35*'Расчет субсидий'!O35</f>
        <v>0.74305933587370587</v>
      </c>
      <c r="N35" s="61">
        <f t="shared" si="8"/>
        <v>160.27303391210179</v>
      </c>
      <c r="O35" s="60">
        <f>'Расчет субсидий'!R35-1</f>
        <v>1.2129809488233168E-2</v>
      </c>
      <c r="P35" s="60">
        <f>O35*'Расчет субсидий'!S35</f>
        <v>0.12129809488233168</v>
      </c>
      <c r="Q35" s="61">
        <f t="shared" si="9"/>
        <v>26.163204923184683</v>
      </c>
      <c r="R35" s="60">
        <f>'Расчет субсидий'!V35-1</f>
        <v>-0.29908325791855206</v>
      </c>
      <c r="S35" s="60">
        <f>R35*'Расчет субсидий'!W35</f>
        <v>-2.9908325791855206</v>
      </c>
      <c r="T35" s="61">
        <f t="shared" si="10"/>
        <v>-645.10300624322213</v>
      </c>
      <c r="U35" s="60" t="s">
        <v>400</v>
      </c>
      <c r="V35" s="60" t="s">
        <v>400</v>
      </c>
      <c r="W35" s="62" t="s">
        <v>400</v>
      </c>
      <c r="X35" s="63">
        <f t="shared" si="11"/>
        <v>-3.2687383175302993</v>
      </c>
    </row>
    <row r="36" spans="1:24" ht="15" customHeight="1">
      <c r="A36" s="64" t="s">
        <v>24</v>
      </c>
      <c r="B36" s="59">
        <f>'Расчет субсидий'!AF36</f>
        <v>3114.254545454547</v>
      </c>
      <c r="C36" s="60">
        <f>'Расчет субсидий'!D36-1</f>
        <v>4.2216744305124232E-2</v>
      </c>
      <c r="D36" s="60">
        <f>C36*'Расчет субсидий'!E36</f>
        <v>0.63325116457686348</v>
      </c>
      <c r="E36" s="61">
        <f t="shared" si="2"/>
        <v>304.72634052447927</v>
      </c>
      <c r="F36" s="60">
        <f>'Расчет субсидий'!F36-1</f>
        <v>0</v>
      </c>
      <c r="G36" s="60">
        <f>F36*'Расчет субсидий'!G36</f>
        <v>0</v>
      </c>
      <c r="H36" s="61">
        <f t="shared" si="7"/>
        <v>0</v>
      </c>
      <c r="I36" s="60">
        <f>'Расчет субсидий'!J36-1</f>
        <v>0.14243264659271015</v>
      </c>
      <c r="J36" s="60">
        <f>I36*'Расчет субсидий'!K36</f>
        <v>1.4243264659271015</v>
      </c>
      <c r="K36" s="61">
        <f t="shared" si="3"/>
        <v>685.39912115937034</v>
      </c>
      <c r="L36" s="60">
        <f>'Расчет субсидий'!N36-1</f>
        <v>0.21837778987479584</v>
      </c>
      <c r="M36" s="60">
        <f>L36*'Расчет субсидий'!O36</f>
        <v>3.2756668481219373</v>
      </c>
      <c r="N36" s="61">
        <f t="shared" si="8"/>
        <v>1576.2813039160146</v>
      </c>
      <c r="O36" s="60">
        <f>'Расчет субсидий'!R36-1</f>
        <v>1.9698444444444352E-2</v>
      </c>
      <c r="P36" s="60">
        <f>O36*'Расчет субсидий'!S36</f>
        <v>0.19698444444444352</v>
      </c>
      <c r="Q36" s="61">
        <f t="shared" si="9"/>
        <v>94.790743789491927</v>
      </c>
      <c r="R36" s="60">
        <f>'Расчет субсидий'!V36-1</f>
        <v>9.414968696642001E-2</v>
      </c>
      <c r="S36" s="60">
        <f>R36*'Расчет субсидий'!W36</f>
        <v>0.9414968696642001</v>
      </c>
      <c r="T36" s="61">
        <f t="shared" si="10"/>
        <v>453.05703606519108</v>
      </c>
      <c r="U36" s="60" t="s">
        <v>400</v>
      </c>
      <c r="V36" s="60" t="s">
        <v>400</v>
      </c>
      <c r="W36" s="62" t="s">
        <v>400</v>
      </c>
      <c r="X36" s="63">
        <f t="shared" si="11"/>
        <v>6.4717257927345457</v>
      </c>
    </row>
    <row r="37" spans="1:24" ht="15" customHeight="1">
      <c r="A37" s="64" t="s">
        <v>25</v>
      </c>
      <c r="B37" s="59">
        <f>'Расчет субсидий'!AF37</f>
        <v>382.09999999999854</v>
      </c>
      <c r="C37" s="60">
        <f>'Расчет субсидий'!D37-1</f>
        <v>2.0217105346569841E-2</v>
      </c>
      <c r="D37" s="60">
        <f>C37*'Расчет субсидий'!E37</f>
        <v>0.30325658019854762</v>
      </c>
      <c r="E37" s="61">
        <f t="shared" si="2"/>
        <v>82.843531106973401</v>
      </c>
      <c r="F37" s="60">
        <f>'Расчет субсидий'!F37-1</f>
        <v>0</v>
      </c>
      <c r="G37" s="60">
        <f>F37*'Расчет субсидий'!G37</f>
        <v>0</v>
      </c>
      <c r="H37" s="61">
        <f t="shared" si="7"/>
        <v>0</v>
      </c>
      <c r="I37" s="60">
        <f>'Расчет субсидий'!J37-1</f>
        <v>-4.2162839724231294E-3</v>
      </c>
      <c r="J37" s="60">
        <f>I37*'Расчет субсидий'!K37</f>
        <v>-4.2162839724231294E-2</v>
      </c>
      <c r="K37" s="61">
        <f t="shared" si="3"/>
        <v>-11.518030447899305</v>
      </c>
      <c r="L37" s="60">
        <f>'Расчет субсидий'!N37-1</f>
        <v>-0.13609145345672291</v>
      </c>
      <c r="M37" s="60">
        <f>L37*'Расчет субсидий'!O37</f>
        <v>-2.0413718018508438</v>
      </c>
      <c r="N37" s="61">
        <f t="shared" si="8"/>
        <v>-557.66126577305067</v>
      </c>
      <c r="O37" s="60">
        <f>'Расчет субсидий'!R37-1</f>
        <v>8.2112562189054827E-2</v>
      </c>
      <c r="P37" s="60">
        <f>O37*'Расчет субсидий'!S37</f>
        <v>0.82112562189054827</v>
      </c>
      <c r="Q37" s="61">
        <f t="shared" si="9"/>
        <v>224.31482263397331</v>
      </c>
      <c r="R37" s="60">
        <f>'Расчет субсидий'!V37-1</f>
        <v>0.23578656249999996</v>
      </c>
      <c r="S37" s="60">
        <f>R37*'Расчет субсидий'!W37</f>
        <v>2.3578656249999996</v>
      </c>
      <c r="T37" s="61">
        <f t="shared" si="10"/>
        <v>644.12094248000176</v>
      </c>
      <c r="U37" s="60" t="s">
        <v>400</v>
      </c>
      <c r="V37" s="60" t="s">
        <v>400</v>
      </c>
      <c r="W37" s="62" t="s">
        <v>400</v>
      </c>
      <c r="X37" s="63">
        <f t="shared" si="11"/>
        <v>1.3987131855140205</v>
      </c>
    </row>
    <row r="38" spans="1:24" ht="15" customHeight="1">
      <c r="A38" s="64" t="s">
        <v>26</v>
      </c>
      <c r="B38" s="59">
        <f>'Расчет субсидий'!AF38</f>
        <v>1081.1181818181794</v>
      </c>
      <c r="C38" s="60">
        <f>'Расчет субсидий'!D38-1</f>
        <v>4.0932404940565714E-2</v>
      </c>
      <c r="D38" s="60">
        <f>C38*'Расчет субсидий'!E38</f>
        <v>0.61398607410848571</v>
      </c>
      <c r="E38" s="61">
        <f t="shared" si="2"/>
        <v>107.51536014013682</v>
      </c>
      <c r="F38" s="60">
        <f>'Расчет субсидий'!F38-1</f>
        <v>0</v>
      </c>
      <c r="G38" s="60">
        <f>F38*'Расчет субсидий'!G38</f>
        <v>0</v>
      </c>
      <c r="H38" s="61">
        <f t="shared" si="7"/>
        <v>0</v>
      </c>
      <c r="I38" s="60">
        <f>'Расчет субсидий'!J38-1</f>
        <v>0.20296417329456706</v>
      </c>
      <c r="J38" s="60">
        <f>I38*'Расчет субсидий'!K38</f>
        <v>2.0296417329456706</v>
      </c>
      <c r="K38" s="61">
        <f t="shared" si="3"/>
        <v>355.41141904555332</v>
      </c>
      <c r="L38" s="60">
        <f>'Расчет субсидий'!N38-1</f>
        <v>2.6126714565644082E-3</v>
      </c>
      <c r="M38" s="60">
        <f>L38*'Расчет субсидий'!O38</f>
        <v>3.9190071848466124E-2</v>
      </c>
      <c r="N38" s="61">
        <f t="shared" si="8"/>
        <v>6.862589994119606</v>
      </c>
      <c r="O38" s="60">
        <f>'Расчет субсидий'!R38-1</f>
        <v>0.14771612903225795</v>
      </c>
      <c r="P38" s="60">
        <f>O38*'Расчет субсидий'!S38</f>
        <v>1.4771612903225795</v>
      </c>
      <c r="Q38" s="61">
        <f t="shared" si="9"/>
        <v>258.66633595021852</v>
      </c>
      <c r="R38" s="60">
        <f>'Расчет субсидий'!V38-1</f>
        <v>0.20139433962264142</v>
      </c>
      <c r="S38" s="60">
        <f>R38*'Расчет субсидий'!W38</f>
        <v>2.0139433962264142</v>
      </c>
      <c r="T38" s="61">
        <f t="shared" si="10"/>
        <v>352.662476688151</v>
      </c>
      <c r="U38" s="60" t="s">
        <v>400</v>
      </c>
      <c r="V38" s="60" t="s">
        <v>400</v>
      </c>
      <c r="W38" s="62" t="s">
        <v>400</v>
      </c>
      <c r="X38" s="63">
        <f t="shared" si="11"/>
        <v>6.1739225654516172</v>
      </c>
    </row>
    <row r="39" spans="1:24" ht="15" customHeight="1">
      <c r="A39" s="64" t="s">
        <v>27</v>
      </c>
      <c r="B39" s="59">
        <f>'Расчет субсидий'!AF39</f>
        <v>197.26363636364113</v>
      </c>
      <c r="C39" s="60">
        <f>'Расчет субсидий'!D39-1</f>
        <v>-0.10040154452189187</v>
      </c>
      <c r="D39" s="60">
        <f>C39*'Расчет субсидий'!E39</f>
        <v>-1.5060231678283782</v>
      </c>
      <c r="E39" s="61">
        <f t="shared" si="2"/>
        <v>-430.60651465719707</v>
      </c>
      <c r="F39" s="60">
        <f>'Расчет субсидий'!F39-1</f>
        <v>0</v>
      </c>
      <c r="G39" s="60">
        <f>F39*'Расчет субсидий'!G39</f>
        <v>0</v>
      </c>
      <c r="H39" s="61">
        <f t="shared" si="7"/>
        <v>0</v>
      </c>
      <c r="I39" s="60">
        <f>'Расчет субсидий'!J39-1</f>
        <v>0.16253051510727823</v>
      </c>
      <c r="J39" s="60">
        <f>I39*'Расчет субсидий'!K39</f>
        <v>1.6253051510727823</v>
      </c>
      <c r="K39" s="61">
        <f t="shared" si="3"/>
        <v>464.71196546532451</v>
      </c>
      <c r="L39" s="60">
        <f>'Расчет субсидий'!N39-1</f>
        <v>3.2651284283848447E-2</v>
      </c>
      <c r="M39" s="60">
        <f>L39*'Расчет субсидий'!O39</f>
        <v>0.48976926425772671</v>
      </c>
      <c r="N39" s="61">
        <f t="shared" si="8"/>
        <v>140.03624935753493</v>
      </c>
      <c r="O39" s="60">
        <f>'Расчет субсидий'!R39-1</f>
        <v>-4.7587325102880662E-2</v>
      </c>
      <c r="P39" s="60">
        <f>O39*'Расчет субсидий'!S39</f>
        <v>-0.47587325102880662</v>
      </c>
      <c r="Q39" s="61">
        <f t="shared" si="9"/>
        <v>-136.06306092859205</v>
      </c>
      <c r="R39" s="60">
        <f>'Расчет субсидий'!V39-1</f>
        <v>5.5674098157609597E-2</v>
      </c>
      <c r="S39" s="60">
        <f>R39*'Расчет субсидий'!W39</f>
        <v>0.55674098157609597</v>
      </c>
      <c r="T39" s="61">
        <f t="shared" si="10"/>
        <v>159.18499712657081</v>
      </c>
      <c r="U39" s="60" t="s">
        <v>400</v>
      </c>
      <c r="V39" s="60" t="s">
        <v>400</v>
      </c>
      <c r="W39" s="62" t="s">
        <v>400</v>
      </c>
      <c r="X39" s="63">
        <f t="shared" si="11"/>
        <v>0.68991897804942015</v>
      </c>
    </row>
    <row r="40" spans="1:24" ht="15" customHeight="1">
      <c r="A40" s="64" t="s">
        <v>28</v>
      </c>
      <c r="B40" s="59">
        <f>'Расчет субсидий'!AF40</f>
        <v>-279.74545454545296</v>
      </c>
      <c r="C40" s="60">
        <f>'Расчет субсидий'!D40-1</f>
        <v>-0.12960873821265984</v>
      </c>
      <c r="D40" s="60">
        <f>C40*'Расчет субсидий'!E40</f>
        <v>-1.9441310731898975</v>
      </c>
      <c r="E40" s="61">
        <f t="shared" si="2"/>
        <v>-632.88625334413257</v>
      </c>
      <c r="F40" s="60">
        <f>'Расчет субсидий'!F40-1</f>
        <v>0</v>
      </c>
      <c r="G40" s="60">
        <f>F40*'Расчет субсидий'!G40</f>
        <v>0</v>
      </c>
      <c r="H40" s="61">
        <f t="shared" si="7"/>
        <v>0</v>
      </c>
      <c r="I40" s="60">
        <f>'Расчет субсидий'!J40-1</f>
        <v>0.11602671118530883</v>
      </c>
      <c r="J40" s="60">
        <f>I40*'Расчет субсидий'!K40</f>
        <v>1.1602671118530883</v>
      </c>
      <c r="K40" s="61">
        <f t="shared" si="3"/>
        <v>377.7096695925257</v>
      </c>
      <c r="L40" s="60">
        <f>'Расчет субсидий'!N40-1</f>
        <v>1.5786608600979912E-2</v>
      </c>
      <c r="M40" s="60">
        <f>L40*'Расчет субсидий'!O40</f>
        <v>0.23679912901469868</v>
      </c>
      <c r="N40" s="61">
        <f t="shared" si="8"/>
        <v>77.086836182998411</v>
      </c>
      <c r="O40" s="60">
        <f>'Расчет субсидий'!R40-1</f>
        <v>-2.3487209078669746E-3</v>
      </c>
      <c r="P40" s="60">
        <f>O40*'Расчет субсидий'!S40</f>
        <v>-2.3487209078669746E-2</v>
      </c>
      <c r="Q40" s="61">
        <f t="shared" si="9"/>
        <v>-7.6459514280175505</v>
      </c>
      <c r="R40" s="60">
        <f>'Расчет субсидий'!V40-1</f>
        <v>-2.8878378378378367E-2</v>
      </c>
      <c r="S40" s="60">
        <f>R40*'Расчет субсидий'!W40</f>
        <v>-0.28878378378378367</v>
      </c>
      <c r="T40" s="61">
        <f t="shared" si="10"/>
        <v>-94.009755548826959</v>
      </c>
      <c r="U40" s="60" t="s">
        <v>400</v>
      </c>
      <c r="V40" s="60" t="s">
        <v>400</v>
      </c>
      <c r="W40" s="62" t="s">
        <v>400</v>
      </c>
      <c r="X40" s="63">
        <f t="shared" si="11"/>
        <v>-0.85933582518456397</v>
      </c>
    </row>
    <row r="41" spans="1:24" ht="15" customHeight="1">
      <c r="A41" s="64" t="s">
        <v>29</v>
      </c>
      <c r="B41" s="59">
        <f>'Расчет субсидий'!AF41</f>
        <v>48.590909090908099</v>
      </c>
      <c r="C41" s="60">
        <f>'Расчет субсидий'!D41-1</f>
        <v>-0.18970970579023672</v>
      </c>
      <c r="D41" s="60">
        <f>C41*'Расчет субсидий'!E41</f>
        <v>-2.8456455868535508</v>
      </c>
      <c r="E41" s="61">
        <f t="shared" si="2"/>
        <v>-1241.9903840138306</v>
      </c>
      <c r="F41" s="60">
        <f>'Расчет субсидий'!F41-1</f>
        <v>0</v>
      </c>
      <c r="G41" s="60">
        <f>F41*'Расчет субсидий'!G41</f>
        <v>0</v>
      </c>
      <c r="H41" s="61">
        <f t="shared" si="7"/>
        <v>0</v>
      </c>
      <c r="I41" s="60">
        <f>'Расчет субсидий'!J41-1</f>
        <v>0.14605037584069636</v>
      </c>
      <c r="J41" s="60">
        <f>I41*'Расчет субсидий'!K41</f>
        <v>1.4605037584069636</v>
      </c>
      <c r="K41" s="61">
        <f t="shared" si="3"/>
        <v>637.44115997353822</v>
      </c>
      <c r="L41" s="60">
        <f>'Расчет субсидий'!N41-1</f>
        <v>1.2625163256421379E-2</v>
      </c>
      <c r="M41" s="60">
        <f>L41*'Расчет субсидий'!O41</f>
        <v>0.18937744884632068</v>
      </c>
      <c r="N41" s="61">
        <f t="shared" si="8"/>
        <v>82.654344414080413</v>
      </c>
      <c r="O41" s="60">
        <f>'Расчет субсидий'!R41-1</f>
        <v>-4.4649709543568505E-2</v>
      </c>
      <c r="P41" s="60">
        <f>O41*'Расчет субсидий'!S41</f>
        <v>-0.44649709543568505</v>
      </c>
      <c r="Q41" s="61">
        <f t="shared" si="9"/>
        <v>-194.87497022930063</v>
      </c>
      <c r="R41" s="60">
        <f>'Расчет субсидий'!V41-1</f>
        <v>0.17535928571428561</v>
      </c>
      <c r="S41" s="60">
        <f>R41*'Расчет субсидий'!W41</f>
        <v>1.7535928571428561</v>
      </c>
      <c r="T41" s="61">
        <f t="shared" si="10"/>
        <v>765.36075894642067</v>
      </c>
      <c r="U41" s="60" t="s">
        <v>400</v>
      </c>
      <c r="V41" s="60" t="s">
        <v>400</v>
      </c>
      <c r="W41" s="62" t="s">
        <v>400</v>
      </c>
      <c r="X41" s="63">
        <f t="shared" si="11"/>
        <v>0.11133138210690441</v>
      </c>
    </row>
    <row r="42" spans="1:24" ht="15" customHeight="1">
      <c r="A42" s="64" t="s">
        <v>30</v>
      </c>
      <c r="B42" s="59">
        <f>'Расчет субсидий'!AF42</f>
        <v>2085.2363636363589</v>
      </c>
      <c r="C42" s="60">
        <f>'Расчет субсидий'!D42-1</f>
        <v>0.11857513782699391</v>
      </c>
      <c r="D42" s="60">
        <f>C42*'Расчет субсидий'!E42</f>
        <v>1.7786270674049087</v>
      </c>
      <c r="E42" s="61">
        <f t="shared" si="2"/>
        <v>668.16973138504295</v>
      </c>
      <c r="F42" s="60">
        <f>'Расчет субсидий'!F42-1</f>
        <v>0</v>
      </c>
      <c r="G42" s="60">
        <f>F42*'Расчет субсидий'!G42</f>
        <v>0</v>
      </c>
      <c r="H42" s="61">
        <f t="shared" si="7"/>
        <v>0</v>
      </c>
      <c r="I42" s="60">
        <f>'Расчет субсидий'!J42-1</f>
        <v>0.20016237178790175</v>
      </c>
      <c r="J42" s="60">
        <f>I42*'Расчет субсидий'!K42</f>
        <v>2.0016237178790175</v>
      </c>
      <c r="K42" s="61">
        <f t="shared" si="3"/>
        <v>751.94199302303002</v>
      </c>
      <c r="L42" s="60">
        <f>'Расчет субсидий'!N42-1</f>
        <v>8.2716586852416008E-3</v>
      </c>
      <c r="M42" s="60">
        <f>L42*'Расчет субсидий'!O42</f>
        <v>0.12407488027862401</v>
      </c>
      <c r="N42" s="61">
        <f t="shared" si="8"/>
        <v>46.610715054707129</v>
      </c>
      <c r="O42" s="60">
        <f>'Расчет субсидий'!R42-1</f>
        <v>6.6301530306916323E-2</v>
      </c>
      <c r="P42" s="60">
        <f>O42*'Расчет субсидий'!S42</f>
        <v>0.66301530306916323</v>
      </c>
      <c r="Q42" s="61">
        <f t="shared" si="9"/>
        <v>249.07231261371786</v>
      </c>
      <c r="R42" s="60">
        <f>'Расчет субсидий'!V42-1</f>
        <v>9.8343103448275793E-2</v>
      </c>
      <c r="S42" s="60">
        <f>R42*'Расчет субсидий'!W42</f>
        <v>0.98343103448275793</v>
      </c>
      <c r="T42" s="61">
        <f t="shared" si="10"/>
        <v>369.4416115598612</v>
      </c>
      <c r="U42" s="60" t="s">
        <v>400</v>
      </c>
      <c r="V42" s="60" t="s">
        <v>400</v>
      </c>
      <c r="W42" s="62" t="s">
        <v>400</v>
      </c>
      <c r="X42" s="63">
        <f t="shared" si="11"/>
        <v>5.5507720031144707</v>
      </c>
    </row>
    <row r="43" spans="1:24" ht="15" customHeight="1">
      <c r="A43" s="64" t="s">
        <v>1</v>
      </c>
      <c r="B43" s="59">
        <f>'Расчет субсидий'!AF43</f>
        <v>3142.5</v>
      </c>
      <c r="C43" s="60">
        <f>'Расчет субсидий'!D43-1</f>
        <v>-5.2914918478758066E-2</v>
      </c>
      <c r="D43" s="60">
        <f>C43*'Расчет субсидий'!E43</f>
        <v>-0.79372377718137099</v>
      </c>
      <c r="E43" s="61">
        <f t="shared" si="2"/>
        <v>-497.49835958247917</v>
      </c>
      <c r="F43" s="60">
        <f>'Расчет субсидий'!F43-1</f>
        <v>0</v>
      </c>
      <c r="G43" s="60">
        <f>F43*'Расчет субсидий'!G43</f>
        <v>0</v>
      </c>
      <c r="H43" s="61">
        <f t="shared" si="7"/>
        <v>0</v>
      </c>
      <c r="I43" s="60">
        <f>'Расчет субсидий'!J43-1</f>
        <v>5.0817464523060574E-2</v>
      </c>
      <c r="J43" s="60">
        <f>I43*'Расчет субсидий'!K43</f>
        <v>0.50817464523060574</v>
      </c>
      <c r="K43" s="61">
        <f t="shared" si="3"/>
        <v>318.51893524145316</v>
      </c>
      <c r="L43" s="60">
        <f>'Расчет субсидий'!N43-1</f>
        <v>0.26488335925349915</v>
      </c>
      <c r="M43" s="60">
        <f>L43*'Расчет субсидий'!O43</f>
        <v>3.9732503888024873</v>
      </c>
      <c r="N43" s="61">
        <f t="shared" si="8"/>
        <v>2490.3947789735921</v>
      </c>
      <c r="O43" s="60">
        <f>'Расчет субсидий'!R43-1</f>
        <v>-4.3117122807017516E-2</v>
      </c>
      <c r="P43" s="60">
        <f>O43*'Расчет субсидий'!S43</f>
        <v>-0.43117122807017516</v>
      </c>
      <c r="Q43" s="61">
        <f t="shared" si="9"/>
        <v>-270.25394076743015</v>
      </c>
      <c r="R43" s="60">
        <f>'Расчет субсидий'!V43-1</f>
        <v>0.17571085526315788</v>
      </c>
      <c r="S43" s="60">
        <f>R43*'Расчет субсидий'!W43</f>
        <v>1.7571085526315788</v>
      </c>
      <c r="T43" s="61">
        <f t="shared" si="10"/>
        <v>1101.3385861348638</v>
      </c>
      <c r="U43" s="60" t="s">
        <v>400</v>
      </c>
      <c r="V43" s="60" t="s">
        <v>400</v>
      </c>
      <c r="W43" s="62" t="s">
        <v>400</v>
      </c>
      <c r="X43" s="63">
        <f t="shared" si="11"/>
        <v>5.0136385814131259</v>
      </c>
    </row>
    <row r="44" spans="1:24" ht="15" customHeight="1">
      <c r="A44" s="64" t="s">
        <v>31</v>
      </c>
      <c r="B44" s="59">
        <f>'Расчет субсидий'!AF44</f>
        <v>-658.26363636364113</v>
      </c>
      <c r="C44" s="60">
        <f>'Расчет субсидий'!D44-1</f>
        <v>-8.8865416244636175E-2</v>
      </c>
      <c r="D44" s="60">
        <f>C44*'Расчет субсидий'!E44</f>
        <v>-1.3329812436695425</v>
      </c>
      <c r="E44" s="61">
        <f t="shared" si="2"/>
        <v>-536.25318946145092</v>
      </c>
      <c r="F44" s="60">
        <f>'Расчет субсидий'!F44-1</f>
        <v>0</v>
      </c>
      <c r="G44" s="60">
        <f>F44*'Расчет субсидий'!G44</f>
        <v>0</v>
      </c>
      <c r="H44" s="61">
        <f t="shared" si="7"/>
        <v>0</v>
      </c>
      <c r="I44" s="60">
        <f>'Расчет субсидий'!J44-1</f>
        <v>0.15281897597423133</v>
      </c>
      <c r="J44" s="60">
        <f>I44*'Расчет субсидий'!K44</f>
        <v>1.5281897597423133</v>
      </c>
      <c r="K44" s="61">
        <f t="shared" si="3"/>
        <v>614.78481910830556</v>
      </c>
      <c r="L44" s="60">
        <f>'Расчет субсидий'!N44-1</f>
        <v>-0.1057901610796691</v>
      </c>
      <c r="M44" s="60">
        <f>L44*'Расчет субсидий'!O44</f>
        <v>-1.5868524161950366</v>
      </c>
      <c r="N44" s="61">
        <f t="shared" si="8"/>
        <v>-638.38457850060865</v>
      </c>
      <c r="O44" s="60">
        <f>'Расчет субсидий'!R44-1</f>
        <v>0.146732379979571</v>
      </c>
      <c r="P44" s="60">
        <f>O44*'Расчет субсидий'!S44</f>
        <v>1.46732379979571</v>
      </c>
      <c r="Q44" s="61">
        <f t="shared" si="9"/>
        <v>590.29867925749568</v>
      </c>
      <c r="R44" s="60">
        <f>'Расчет субсидий'!V44-1</f>
        <v>-0.17119463087248321</v>
      </c>
      <c r="S44" s="60">
        <f>R44*'Расчет субсидий'!W44</f>
        <v>-1.7119463087248321</v>
      </c>
      <c r="T44" s="61">
        <f t="shared" si="10"/>
        <v>-688.70936676738279</v>
      </c>
      <c r="U44" s="60" t="s">
        <v>400</v>
      </c>
      <c r="V44" s="60" t="s">
        <v>400</v>
      </c>
      <c r="W44" s="62" t="s">
        <v>400</v>
      </c>
      <c r="X44" s="63">
        <f t="shared" si="11"/>
        <v>-1.6362664090513879</v>
      </c>
    </row>
    <row r="45" spans="1:24" ht="15" customHeight="1">
      <c r="A45" s="64" t="s">
        <v>32</v>
      </c>
      <c r="B45" s="59">
        <f>'Расчет субсидий'!AF45</f>
        <v>236</v>
      </c>
      <c r="C45" s="60">
        <f>'Расчет субсидий'!D45-1</f>
        <v>1.2622883786451933E-2</v>
      </c>
      <c r="D45" s="60">
        <f>C45*'Расчет субсидий'!E45</f>
        <v>0.18934325679677899</v>
      </c>
      <c r="E45" s="61">
        <f t="shared" si="2"/>
        <v>56.873315379753862</v>
      </c>
      <c r="F45" s="60">
        <f>'Расчет субсидий'!F45-1</f>
        <v>0</v>
      </c>
      <c r="G45" s="60">
        <f>F45*'Расчет субсидий'!G45</f>
        <v>0</v>
      </c>
      <c r="H45" s="61">
        <f t="shared" si="7"/>
        <v>0</v>
      </c>
      <c r="I45" s="60">
        <f>'Расчет субсидий'!J45-1</f>
        <v>0.20038852414785491</v>
      </c>
      <c r="J45" s="60">
        <f>I45*'Расчет субсидий'!K45</f>
        <v>2.0038852414785491</v>
      </c>
      <c r="K45" s="61">
        <f t="shared" si="3"/>
        <v>601.90998745608613</v>
      </c>
      <c r="L45" s="60">
        <f>'Расчет субсидий'!N45-1</f>
        <v>-0.10506260206859008</v>
      </c>
      <c r="M45" s="60">
        <f>L45*'Расчет субсидий'!O45</f>
        <v>-1.5759390310288512</v>
      </c>
      <c r="N45" s="61">
        <f t="shared" si="8"/>
        <v>-473.36714835937198</v>
      </c>
      <c r="O45" s="60">
        <f>'Расчет субсидий'!R45-1</f>
        <v>-0.19162699999999999</v>
      </c>
      <c r="P45" s="60">
        <f>O45*'Расчет субсидий'!S45</f>
        <v>-1.9162699999999999</v>
      </c>
      <c r="Q45" s="61">
        <f t="shared" si="9"/>
        <v>-575.59286719005513</v>
      </c>
      <c r="R45" s="60">
        <f>'Расчет субсидий'!V45-1</f>
        <v>0.20846742857142853</v>
      </c>
      <c r="S45" s="60">
        <f>R45*'Расчет субсидий'!W45</f>
        <v>2.0846742857142853</v>
      </c>
      <c r="T45" s="61">
        <f t="shared" si="10"/>
        <v>626.17671271358722</v>
      </c>
      <c r="U45" s="60" t="s">
        <v>400</v>
      </c>
      <c r="V45" s="60" t="s">
        <v>400</v>
      </c>
      <c r="W45" s="62" t="s">
        <v>400</v>
      </c>
      <c r="X45" s="63">
        <f t="shared" si="11"/>
        <v>0.78569375296076216</v>
      </c>
    </row>
    <row r="46" spans="1:24" ht="15" customHeight="1">
      <c r="A46" s="64" t="s">
        <v>33</v>
      </c>
      <c r="B46" s="59">
        <f>'Расчет субсидий'!AF46</f>
        <v>1178.4909090909132</v>
      </c>
      <c r="C46" s="60">
        <f>'Расчет субсидий'!D46-1</f>
        <v>-8.5597948282621905E-2</v>
      </c>
      <c r="D46" s="60">
        <f>C46*'Расчет субсидий'!E46</f>
        <v>-1.2839692242393286</v>
      </c>
      <c r="E46" s="61">
        <f t="shared" si="2"/>
        <v>-664.19258284998239</v>
      </c>
      <c r="F46" s="60">
        <f>'Расчет субсидий'!F46-1</f>
        <v>0</v>
      </c>
      <c r="G46" s="60">
        <f>F46*'Расчет субсидий'!G46</f>
        <v>0</v>
      </c>
      <c r="H46" s="61">
        <f t="shared" si="7"/>
        <v>0</v>
      </c>
      <c r="I46" s="60">
        <f>'Расчет субсидий'!J46-1</f>
        <v>0.20532765842453715</v>
      </c>
      <c r="J46" s="60">
        <f>I46*'Расчет субсидий'!K46</f>
        <v>2.0532765842453715</v>
      </c>
      <c r="K46" s="61">
        <f t="shared" si="3"/>
        <v>1062.1524660011005</v>
      </c>
      <c r="L46" s="60">
        <f>'Расчет субсидий'!N46-1</f>
        <v>0.1358293426208097</v>
      </c>
      <c r="M46" s="60">
        <f>L46*'Расчет субсидий'!O46</f>
        <v>2.0374401393121455</v>
      </c>
      <c r="N46" s="61">
        <f t="shared" si="8"/>
        <v>1053.9603309679633</v>
      </c>
      <c r="O46" s="60">
        <f>'Расчет субсидий'!R46-1</f>
        <v>-0.12133649005034763</v>
      </c>
      <c r="P46" s="60">
        <f>O46*'Расчет субсидий'!S46</f>
        <v>-1.2133649005034763</v>
      </c>
      <c r="Q46" s="61">
        <f t="shared" si="9"/>
        <v>-627.66922445696923</v>
      </c>
      <c r="R46" s="60">
        <f>'Расчет субсидий'!V46-1</f>
        <v>6.84791077599749E-2</v>
      </c>
      <c r="S46" s="60">
        <f>R46*'Расчет субсидий'!W46</f>
        <v>0.684791077599749</v>
      </c>
      <c r="T46" s="61">
        <f t="shared" si="10"/>
        <v>354.2399194288011</v>
      </c>
      <c r="U46" s="60" t="s">
        <v>400</v>
      </c>
      <c r="V46" s="60" t="s">
        <v>400</v>
      </c>
      <c r="W46" s="62" t="s">
        <v>400</v>
      </c>
      <c r="X46" s="63">
        <f t="shared" si="11"/>
        <v>2.2781736764144611</v>
      </c>
    </row>
    <row r="47" spans="1:24" ht="15" customHeight="1">
      <c r="A47" s="64" t="s">
        <v>34</v>
      </c>
      <c r="B47" s="59">
        <f>'Расчет субсидий'!AF47</f>
        <v>3202.6272727272735</v>
      </c>
      <c r="C47" s="60">
        <f>'Расчет субсидий'!D47-1</f>
        <v>-1.4480107680826082E-2</v>
      </c>
      <c r="D47" s="60">
        <f>C47*'Расчет субсидий'!E47</f>
        <v>-0.21720161521239123</v>
      </c>
      <c r="E47" s="61">
        <f t="shared" si="2"/>
        <v>-103.66966471222146</v>
      </c>
      <c r="F47" s="60">
        <f>'Расчет субсидий'!F47-1</f>
        <v>0</v>
      </c>
      <c r="G47" s="60">
        <f>F47*'Расчет субсидий'!G47</f>
        <v>0</v>
      </c>
      <c r="H47" s="61">
        <f t="shared" si="7"/>
        <v>0</v>
      </c>
      <c r="I47" s="60">
        <f>'Расчет субсидий'!J47-1</f>
        <v>0.22113501211364794</v>
      </c>
      <c r="J47" s="60">
        <f>I47*'Расчет субсидий'!K47</f>
        <v>2.2113501211364794</v>
      </c>
      <c r="K47" s="61">
        <f t="shared" si="3"/>
        <v>1055.470629881718</v>
      </c>
      <c r="L47" s="60">
        <f>'Расчет субсидий'!N47-1</f>
        <v>0.25544910179640712</v>
      </c>
      <c r="M47" s="60">
        <f>L47*'Расчет субсидий'!O47</f>
        <v>3.8317365269461066</v>
      </c>
      <c r="N47" s="61">
        <f t="shared" si="8"/>
        <v>1828.876091117635</v>
      </c>
      <c r="O47" s="60">
        <f>'Расчет субсидий'!R47-1</f>
        <v>7.2093900709219838E-2</v>
      </c>
      <c r="P47" s="60">
        <f>O47*'Расчет субсидий'!S47</f>
        <v>0.72093900709219838</v>
      </c>
      <c r="Q47" s="61">
        <f t="shared" si="9"/>
        <v>344.10197672851473</v>
      </c>
      <c r="R47" s="60">
        <f>'Расчет субсидий'!V47-1</f>
        <v>1.6310232558139459E-2</v>
      </c>
      <c r="S47" s="60">
        <f>R47*'Расчет субсидий'!W47</f>
        <v>0.16310232558139459</v>
      </c>
      <c r="T47" s="61">
        <f t="shared" si="10"/>
        <v>77.848239711626789</v>
      </c>
      <c r="U47" s="60" t="s">
        <v>400</v>
      </c>
      <c r="V47" s="60" t="s">
        <v>400</v>
      </c>
      <c r="W47" s="62" t="s">
        <v>400</v>
      </c>
      <c r="X47" s="63">
        <f t="shared" si="11"/>
        <v>6.7099263655437884</v>
      </c>
    </row>
    <row r="48" spans="1:24" ht="15" customHeight="1">
      <c r="A48" s="64" t="s">
        <v>35</v>
      </c>
      <c r="B48" s="59">
        <f>'Расчет субсидий'!AF48</f>
        <v>3629.7000000000007</v>
      </c>
      <c r="C48" s="60">
        <f>'Расчет субсидий'!D48-1</f>
        <v>-1.2497245984218197E-2</v>
      </c>
      <c r="D48" s="60">
        <f>C48*'Расчет субсидий'!E48</f>
        <v>-0.18745868976327296</v>
      </c>
      <c r="E48" s="61">
        <f t="shared" si="2"/>
        <v>-71.125344426866803</v>
      </c>
      <c r="F48" s="60">
        <f>'Расчет субсидий'!F48-1</f>
        <v>0</v>
      </c>
      <c r="G48" s="60">
        <f>F48*'Расчет субсидий'!G48</f>
        <v>0</v>
      </c>
      <c r="H48" s="61">
        <f t="shared" si="7"/>
        <v>0</v>
      </c>
      <c r="I48" s="60">
        <f>'Расчет субсидий'!J48-1</f>
        <v>0.20503367267032102</v>
      </c>
      <c r="J48" s="60">
        <f>I48*'Расчет субсидий'!K48</f>
        <v>2.0503367267032102</v>
      </c>
      <c r="K48" s="61">
        <f t="shared" si="3"/>
        <v>777.93622724014051</v>
      </c>
      <c r="L48" s="60">
        <f>'Расчет субсидий'!N48-1</f>
        <v>0.27582063561166725</v>
      </c>
      <c r="M48" s="60">
        <f>L48*'Расчет субсидий'!O48</f>
        <v>4.1373095341750084</v>
      </c>
      <c r="N48" s="61">
        <f t="shared" si="8"/>
        <v>1569.7728709742132</v>
      </c>
      <c r="O48" s="60">
        <f>'Расчет субсидий'!R48-1</f>
        <v>0.18831911042151517</v>
      </c>
      <c r="P48" s="60">
        <f>O48*'Расчет субсидий'!S48</f>
        <v>1.8831911042151517</v>
      </c>
      <c r="Q48" s="61">
        <f t="shared" si="9"/>
        <v>714.51804169793377</v>
      </c>
      <c r="R48" s="60">
        <f>'Расчет субсидий'!V48-1</f>
        <v>0.16830959999999995</v>
      </c>
      <c r="S48" s="60">
        <f>R48*'Расчет субсидий'!W48</f>
        <v>1.6830959999999995</v>
      </c>
      <c r="T48" s="61">
        <f t="shared" si="10"/>
        <v>638.59820451457995</v>
      </c>
      <c r="U48" s="60" t="s">
        <v>400</v>
      </c>
      <c r="V48" s="60" t="s">
        <v>400</v>
      </c>
      <c r="W48" s="62" t="s">
        <v>400</v>
      </c>
      <c r="X48" s="63">
        <f t="shared" si="11"/>
        <v>9.5664746753300971</v>
      </c>
    </row>
    <row r="49" spans="1:24" ht="15" customHeight="1">
      <c r="A49" s="64" t="s">
        <v>36</v>
      </c>
      <c r="B49" s="59">
        <f>'Расчет субсидий'!AF49</f>
        <v>-1161.1090909090926</v>
      </c>
      <c r="C49" s="60">
        <f>'Расчет субсидий'!D49-1</f>
        <v>-0.10414412970281539</v>
      </c>
      <c r="D49" s="60">
        <f>C49*'Расчет субсидий'!E49</f>
        <v>-1.5621619455422309</v>
      </c>
      <c r="E49" s="61">
        <f t="shared" si="2"/>
        <v>-1277.930189000173</v>
      </c>
      <c r="F49" s="60">
        <f>'Расчет субсидий'!F49-1</f>
        <v>0</v>
      </c>
      <c r="G49" s="60">
        <f>F49*'Расчет субсидий'!G49</f>
        <v>0</v>
      </c>
      <c r="H49" s="61">
        <f t="shared" si="7"/>
        <v>0</v>
      </c>
      <c r="I49" s="60">
        <f>'Расчет субсидий'!J49-1</f>
        <v>0.121652883120698</v>
      </c>
      <c r="J49" s="60">
        <f>I49*'Расчет субсидий'!K49</f>
        <v>1.21652883120698</v>
      </c>
      <c r="K49" s="61">
        <f t="shared" si="3"/>
        <v>995.18422121649871</v>
      </c>
      <c r="L49" s="60">
        <f>'Расчет субсидий'!N49-1</f>
        <v>0.22970451010886461</v>
      </c>
      <c r="M49" s="60">
        <f>L49*'Расчет субсидий'!O49</f>
        <v>3.4455676516329694</v>
      </c>
      <c r="N49" s="61">
        <f t="shared" si="8"/>
        <v>2818.6545785660151</v>
      </c>
      <c r="O49" s="60">
        <f>'Расчет субсидий'!R49-1</f>
        <v>-2.0190295625307275E-2</v>
      </c>
      <c r="P49" s="60">
        <f>O49*'Расчет субсидий'!S49</f>
        <v>-0.20190295625307275</v>
      </c>
      <c r="Q49" s="61">
        <f t="shared" si="9"/>
        <v>-165.16717986919349</v>
      </c>
      <c r="R49" s="60">
        <f>'Расчет субсидий'!V49-1</f>
        <v>-0.43173895804518214</v>
      </c>
      <c r="S49" s="60">
        <f>R49*'Расчет субсидий'!W49</f>
        <v>-4.3173895804518212</v>
      </c>
      <c r="T49" s="61">
        <f t="shared" si="10"/>
        <v>-3531.8505218222399</v>
      </c>
      <c r="U49" s="60" t="s">
        <v>400</v>
      </c>
      <c r="V49" s="60" t="s">
        <v>400</v>
      </c>
      <c r="W49" s="62" t="s">
        <v>400</v>
      </c>
      <c r="X49" s="63">
        <f t="shared" si="11"/>
        <v>-1.4193579994071754</v>
      </c>
    </row>
    <row r="50" spans="1:24" ht="15" customHeight="1">
      <c r="A50" s="64" t="s">
        <v>37</v>
      </c>
      <c r="B50" s="59">
        <f>'Расчет субсидий'!AF50</f>
        <v>1860.3636363636397</v>
      </c>
      <c r="C50" s="60">
        <f>'Расчет субсидий'!D50-1</f>
        <v>-5.2002469261483775E-2</v>
      </c>
      <c r="D50" s="60">
        <f>C50*'Расчет субсидий'!E50</f>
        <v>-0.78003703892225662</v>
      </c>
      <c r="E50" s="61">
        <f t="shared" si="2"/>
        <v>-332.69030045203328</v>
      </c>
      <c r="F50" s="60">
        <f>'Расчет субсидий'!F50-1</f>
        <v>0</v>
      </c>
      <c r="G50" s="60">
        <f>F50*'Расчет субсидий'!G50</f>
        <v>0</v>
      </c>
      <c r="H50" s="61">
        <f t="shared" si="7"/>
        <v>0</v>
      </c>
      <c r="I50" s="60">
        <f>'Расчет субсидий'!J50-1</f>
        <v>-7.1928321553509367E-3</v>
      </c>
      <c r="J50" s="60">
        <f>I50*'Расчет субсидий'!K50</f>
        <v>-7.1928321553509367E-2</v>
      </c>
      <c r="K50" s="61">
        <f t="shared" si="3"/>
        <v>-30.677844403017502</v>
      </c>
      <c r="L50" s="60">
        <f>'Расчет субсидий'!N50-1</f>
        <v>0.22923813670004356</v>
      </c>
      <c r="M50" s="60">
        <f>L50*'Расчет субсидий'!O50</f>
        <v>3.4385720505006532</v>
      </c>
      <c r="N50" s="61">
        <f t="shared" si="8"/>
        <v>1466.5708312872086</v>
      </c>
      <c r="O50" s="60">
        <f>'Расчет субсидий'!R50-1</f>
        <v>-3.5911235955056298E-2</v>
      </c>
      <c r="P50" s="60">
        <f>O50*'Расчет субсидий'!S50</f>
        <v>-0.35911235955056298</v>
      </c>
      <c r="Q50" s="61">
        <f t="shared" si="9"/>
        <v>-153.16349459505969</v>
      </c>
      <c r="R50" s="60">
        <f>'Расчет субсидий'!V50-1</f>
        <v>0.21343777777777762</v>
      </c>
      <c r="S50" s="60">
        <f>R50*'Расчет субсидий'!W50</f>
        <v>2.1343777777777762</v>
      </c>
      <c r="T50" s="61">
        <f t="shared" si="10"/>
        <v>910.32444452654147</v>
      </c>
      <c r="U50" s="60" t="s">
        <v>400</v>
      </c>
      <c r="V50" s="60" t="s">
        <v>400</v>
      </c>
      <c r="W50" s="62" t="s">
        <v>400</v>
      </c>
      <c r="X50" s="63">
        <f t="shared" si="11"/>
        <v>4.3618721082521006</v>
      </c>
    </row>
    <row r="51" spans="1:24" ht="15" customHeight="1">
      <c r="A51" s="64" t="s">
        <v>2</v>
      </c>
      <c r="B51" s="59">
        <f>'Расчет субсидий'!AF51</f>
        <v>-191.18181818181984</v>
      </c>
      <c r="C51" s="60">
        <f>'Расчет субсидий'!D51-1</f>
        <v>-0.1134851944656281</v>
      </c>
      <c r="D51" s="60">
        <f>C51*'Расчет субсидий'!E51</f>
        <v>-1.7022779169844215</v>
      </c>
      <c r="E51" s="61">
        <f t="shared" si="2"/>
        <v>-569.5432304714235</v>
      </c>
      <c r="F51" s="60">
        <f>'Расчет субсидий'!F51-1</f>
        <v>0</v>
      </c>
      <c r="G51" s="60">
        <f>F51*'Расчет субсидий'!G51</f>
        <v>0</v>
      </c>
      <c r="H51" s="61">
        <f t="shared" si="7"/>
        <v>0</v>
      </c>
      <c r="I51" s="60">
        <f>'Расчет субсидий'!J51-1</f>
        <v>6.4433589206792208E-2</v>
      </c>
      <c r="J51" s="60">
        <f>I51*'Расчет субсидий'!K51</f>
        <v>0.64433589206792208</v>
      </c>
      <c r="K51" s="61">
        <f t="shared" si="3"/>
        <v>215.58004237471948</v>
      </c>
      <c r="L51" s="60">
        <f>'Расчет субсидий'!N51-1</f>
        <v>-0.14534567229178008</v>
      </c>
      <c r="M51" s="60">
        <f>L51*'Расчет субсидий'!O51</f>
        <v>-2.180185084376701</v>
      </c>
      <c r="N51" s="61">
        <f t="shared" si="8"/>
        <v>-729.44003067442884</v>
      </c>
      <c r="O51" s="60">
        <f>'Расчет субсидий'!R51-1</f>
        <v>0.11246308641975289</v>
      </c>
      <c r="P51" s="60">
        <f>O51*'Расчет субсидий'!S51</f>
        <v>1.1246308641975289</v>
      </c>
      <c r="Q51" s="61">
        <f t="shared" si="9"/>
        <v>376.27574739242249</v>
      </c>
      <c r="R51" s="60">
        <f>'Расчет субсидий'!V51-1</f>
        <v>0.15420829268292691</v>
      </c>
      <c r="S51" s="60">
        <f>R51*'Расчет субсидий'!W51</f>
        <v>1.5420829268292691</v>
      </c>
      <c r="T51" s="61">
        <f t="shared" si="10"/>
        <v>515.94565319689059</v>
      </c>
      <c r="U51" s="60" t="s">
        <v>400</v>
      </c>
      <c r="V51" s="60" t="s">
        <v>400</v>
      </c>
      <c r="W51" s="62" t="s">
        <v>400</v>
      </c>
      <c r="X51" s="63">
        <f t="shared" si="11"/>
        <v>-0.57141331826640274</v>
      </c>
    </row>
    <row r="52" spans="1:24" ht="15" customHeight="1">
      <c r="A52" s="64" t="s">
        <v>38</v>
      </c>
      <c r="B52" s="59">
        <f>'Расчет субсидий'!AF52</f>
        <v>1918.2363636363589</v>
      </c>
      <c r="C52" s="60">
        <f>'Расчет субсидий'!D52-1</f>
        <v>1.6903968333697339E-2</v>
      </c>
      <c r="D52" s="60">
        <f>C52*'Расчет субсидий'!E52</f>
        <v>0.25355952500546008</v>
      </c>
      <c r="E52" s="61">
        <f t="shared" si="2"/>
        <v>85.82920857732546</v>
      </c>
      <c r="F52" s="60">
        <f>'Расчет субсидий'!F52-1</f>
        <v>0</v>
      </c>
      <c r="G52" s="60">
        <f>F52*'Расчет субсидий'!G52</f>
        <v>0</v>
      </c>
      <c r="H52" s="61">
        <f t="shared" si="7"/>
        <v>0</v>
      </c>
      <c r="I52" s="60">
        <f>'Расчет субсидий'!J52-1</f>
        <v>0.24591904793042563</v>
      </c>
      <c r="J52" s="60">
        <f>I52*'Расчет субсидий'!K52</f>
        <v>2.4591904793042563</v>
      </c>
      <c r="K52" s="61">
        <f t="shared" si="3"/>
        <v>832.42927898304288</v>
      </c>
      <c r="L52" s="60">
        <f>'Расчет субсидий'!N52-1</f>
        <v>0.2119542732716384</v>
      </c>
      <c r="M52" s="60">
        <f>L52*'Расчет субсидий'!O52</f>
        <v>3.1793140990745759</v>
      </c>
      <c r="N52" s="61">
        <f t="shared" si="8"/>
        <v>1076.1891628264693</v>
      </c>
      <c r="O52" s="60">
        <f>'Расчет субсидий'!R52-1</f>
        <v>-5.3967718794834973E-2</v>
      </c>
      <c r="P52" s="60">
        <f>O52*'Расчет субсидий'!S52</f>
        <v>-0.53967718794834973</v>
      </c>
      <c r="Q52" s="61">
        <f t="shared" si="9"/>
        <v>-182.67925816569479</v>
      </c>
      <c r="R52" s="60">
        <f>'Расчет субсидий'!V52-1</f>
        <v>3.1453125000000082E-2</v>
      </c>
      <c r="S52" s="60">
        <f>R52*'Расчет субсидий'!W52</f>
        <v>0.31453125000000082</v>
      </c>
      <c r="T52" s="61">
        <f t="shared" si="10"/>
        <v>106.4679714152156</v>
      </c>
      <c r="U52" s="60" t="s">
        <v>400</v>
      </c>
      <c r="V52" s="60" t="s">
        <v>400</v>
      </c>
      <c r="W52" s="62" t="s">
        <v>400</v>
      </c>
      <c r="X52" s="63">
        <f t="shared" si="11"/>
        <v>5.666918165435944</v>
      </c>
    </row>
    <row r="53" spans="1:24" ht="15" customHeight="1">
      <c r="A53" s="64" t="s">
        <v>3</v>
      </c>
      <c r="B53" s="59">
        <f>'Расчет субсидий'!AF53</f>
        <v>2212.8818181818206</v>
      </c>
      <c r="C53" s="60">
        <f>'Расчет субсидий'!D53-1</f>
        <v>-5.7090156929901048E-2</v>
      </c>
      <c r="D53" s="60">
        <f>C53*'Расчет субсидий'!E53</f>
        <v>-0.85635235394851572</v>
      </c>
      <c r="E53" s="61">
        <f t="shared" si="2"/>
        <v>-280.55181671053009</v>
      </c>
      <c r="F53" s="60">
        <f>'Расчет субсидий'!F53-1</f>
        <v>0</v>
      </c>
      <c r="G53" s="60">
        <f>F53*'Расчет субсидий'!G53</f>
        <v>0</v>
      </c>
      <c r="H53" s="61">
        <f t="shared" si="7"/>
        <v>0</v>
      </c>
      <c r="I53" s="60">
        <f>'Расчет субсидий'!J53-1</f>
        <v>0.21079433031402539</v>
      </c>
      <c r="J53" s="60">
        <f>I53*'Расчет субсидий'!K53</f>
        <v>2.1079433031402539</v>
      </c>
      <c r="K53" s="61">
        <f t="shared" si="3"/>
        <v>690.5887751601233</v>
      </c>
      <c r="L53" s="60">
        <f>'Расчет субсидий'!N53-1</f>
        <v>0.20498639085465431</v>
      </c>
      <c r="M53" s="60">
        <f>L53*'Расчет субсидий'!O53</f>
        <v>3.0747958628198147</v>
      </c>
      <c r="N53" s="61">
        <f t="shared" si="8"/>
        <v>1007.3418509923114</v>
      </c>
      <c r="O53" s="60">
        <f>'Расчет субсидий'!R53-1</f>
        <v>7.9512677595628301E-2</v>
      </c>
      <c r="P53" s="60">
        <f>O53*'Расчет субсидий'!S53</f>
        <v>0.79512677595628301</v>
      </c>
      <c r="Q53" s="61">
        <f t="shared" si="9"/>
        <v>260.49354623848348</v>
      </c>
      <c r="R53" s="60">
        <f>'Расчет субсидий'!V53-1</f>
        <v>0.16330552336809578</v>
      </c>
      <c r="S53" s="60">
        <f>R53*'Расчет субсидий'!W53</f>
        <v>1.6330552336809578</v>
      </c>
      <c r="T53" s="61">
        <f t="shared" si="10"/>
        <v>535.00946250143261</v>
      </c>
      <c r="U53" s="60" t="s">
        <v>400</v>
      </c>
      <c r="V53" s="60" t="s">
        <v>400</v>
      </c>
      <c r="W53" s="62" t="s">
        <v>400</v>
      </c>
      <c r="X53" s="63">
        <f t="shared" si="11"/>
        <v>6.7545688216487934</v>
      </c>
    </row>
    <row r="54" spans="1:24" ht="15" customHeight="1">
      <c r="A54" s="64" t="s">
        <v>39</v>
      </c>
      <c r="B54" s="59">
        <f>'Расчет субсидий'!AF54</f>
        <v>1909.4181818181787</v>
      </c>
      <c r="C54" s="60">
        <f>'Расчет субсидий'!D54-1</f>
        <v>-4.8258347640568577E-2</v>
      </c>
      <c r="D54" s="60">
        <f>C54*'Расчет субсидий'!E54</f>
        <v>-0.72387521460852866</v>
      </c>
      <c r="E54" s="61">
        <f t="shared" si="2"/>
        <v>-330.76223676789397</v>
      </c>
      <c r="F54" s="60">
        <f>'Расчет субсидий'!F54-1</f>
        <v>0</v>
      </c>
      <c r="G54" s="60">
        <f>F54*'Расчет субсидий'!G54</f>
        <v>0</v>
      </c>
      <c r="H54" s="61">
        <f t="shared" si="7"/>
        <v>0</v>
      </c>
      <c r="I54" s="60">
        <f>'Расчет субсидий'!J54-1</f>
        <v>6.7371176309724001E-2</v>
      </c>
      <c r="J54" s="60">
        <f>I54*'Расчет субсидий'!K54</f>
        <v>0.67371176309724001</v>
      </c>
      <c r="K54" s="61">
        <f t="shared" si="3"/>
        <v>307.84091677927591</v>
      </c>
      <c r="L54" s="60">
        <f>'Расчет субсидий'!N54-1</f>
        <v>0.24669569003047442</v>
      </c>
      <c r="M54" s="60">
        <f>L54*'Расчет субсидий'!O54</f>
        <v>3.7004353504571164</v>
      </c>
      <c r="N54" s="61">
        <f t="shared" si="8"/>
        <v>1690.8498161442101</v>
      </c>
      <c r="O54" s="60">
        <f>'Расчет субсидий'!R54-1</f>
        <v>0.17780016806722698</v>
      </c>
      <c r="P54" s="60">
        <f>O54*'Расчет субсидий'!S54</f>
        <v>1.7780016806722698</v>
      </c>
      <c r="Q54" s="61">
        <f t="shared" si="9"/>
        <v>812.42706064231879</v>
      </c>
      <c r="R54" s="60">
        <f>'Расчет субсидий'!V54-1</f>
        <v>-0.12495000000000001</v>
      </c>
      <c r="S54" s="60">
        <f>R54*'Расчет субсидий'!W54</f>
        <v>-1.2495000000000001</v>
      </c>
      <c r="T54" s="61">
        <f t="shared" si="10"/>
        <v>-570.937374979732</v>
      </c>
      <c r="U54" s="60" t="s">
        <v>400</v>
      </c>
      <c r="V54" s="60" t="s">
        <v>400</v>
      </c>
      <c r="W54" s="62" t="s">
        <v>400</v>
      </c>
      <c r="X54" s="63">
        <f t="shared" si="11"/>
        <v>4.1787735796180971</v>
      </c>
    </row>
    <row r="55" spans="1:24" ht="15" customHeight="1">
      <c r="A55" s="66" t="s">
        <v>40</v>
      </c>
      <c r="B55" s="57">
        <f>'[1]Расчет субсидий'!AF55</f>
        <v>-12530.145454545462</v>
      </c>
      <c r="C55" s="57"/>
      <c r="D55" s="57"/>
      <c r="E55" s="57">
        <f>SUM(E57:E378)</f>
        <v>-12833.626637434872</v>
      </c>
      <c r="F55" s="57"/>
      <c r="G55" s="57"/>
      <c r="H55" s="57">
        <f>SUM(H57:H378)</f>
        <v>0</v>
      </c>
      <c r="I55" s="57"/>
      <c r="J55" s="57"/>
      <c r="K55" s="57">
        <f>SUM(K57:K378)</f>
        <v>8267.9152215135855</v>
      </c>
      <c r="L55" s="57"/>
      <c r="M55" s="57"/>
      <c r="N55" s="57">
        <f>SUM(N57:N378)</f>
        <v>6783.1104252763953</v>
      </c>
      <c r="O55" s="57"/>
      <c r="P55" s="57"/>
      <c r="Q55" s="57">
        <f>SUM(Q57:Q378)</f>
        <v>1773.4929383155504</v>
      </c>
      <c r="R55" s="57"/>
      <c r="S55" s="57"/>
      <c r="T55" s="57">
        <f>SUM(T57:T378)</f>
        <v>3518.5898705111667</v>
      </c>
      <c r="U55" s="57"/>
      <c r="V55" s="57"/>
      <c r="W55" s="57"/>
      <c r="X55" s="57"/>
    </row>
    <row r="56" spans="1:24" ht="15" customHeight="1">
      <c r="A56" s="67" t="s">
        <v>41</v>
      </c>
      <c r="B56" s="68"/>
      <c r="C56" s="69"/>
      <c r="D56" s="69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</row>
    <row r="57" spans="1:24" ht="15" customHeight="1">
      <c r="A57" s="71" t="s">
        <v>42</v>
      </c>
      <c r="B57" s="59">
        <f>'Расчет субсидий'!AF57</f>
        <v>-12.709090909090719</v>
      </c>
      <c r="C57" s="60">
        <f>'Расчет субсидий'!D57-1</f>
        <v>-0.35658247926954267</v>
      </c>
      <c r="D57" s="60">
        <f>C57*'Расчет субсидий'!E57</f>
        <v>-5.3487371890431401</v>
      </c>
      <c r="E57" s="61">
        <f t="shared" ref="E57:E120" si="12">$B57*D57/$X57</f>
        <v>-93.015985253246825</v>
      </c>
      <c r="F57" s="60">
        <f>'Расчет субсидий'!F57-1</f>
        <v>0</v>
      </c>
      <c r="G57" s="60">
        <f>F57*'Расчет субсидий'!G57</f>
        <v>0</v>
      </c>
      <c r="H57" s="61">
        <f t="shared" ref="H57:H120" si="13">$B57*G57/$X57</f>
        <v>0</v>
      </c>
      <c r="I57" s="60">
        <f>'Расчет субсидий'!J57-1</f>
        <v>1.937753721244917E-2</v>
      </c>
      <c r="J57" s="60">
        <f>I57*'Расчет субсидий'!K57</f>
        <v>0.1937753721244917</v>
      </c>
      <c r="K57" s="61">
        <f t="shared" ref="K57:K120" si="14">$B57*J57/$X57</f>
        <v>3.3698060904724629</v>
      </c>
      <c r="L57" s="60">
        <f>'Расчет субсидий'!N57-1</f>
        <v>9.7441480675013681E-2</v>
      </c>
      <c r="M57" s="60">
        <f>L57*'Расчет субсидий'!O57</f>
        <v>1.4616222101252052</v>
      </c>
      <c r="N57" s="61">
        <f t="shared" ref="N57:N120" si="15">$B57*M57/$X57</f>
        <v>25.418005248290314</v>
      </c>
      <c r="O57" s="60">
        <f>'Расчет субсидий'!R57-1</f>
        <v>0.18225807606263977</v>
      </c>
      <c r="P57" s="60">
        <f>O57*'Расчет субсидий'!S57</f>
        <v>1.8225807606263977</v>
      </c>
      <c r="Q57" s="61">
        <f t="shared" ref="Q57:Q120" si="16">$B57*P57/$X57</f>
        <v>31.695171993224111</v>
      </c>
      <c r="R57" s="60">
        <f>'Расчет субсидий'!V57-1</f>
        <v>0.1139942664418212</v>
      </c>
      <c r="S57" s="60">
        <f>R57*'Расчет субсидий'!W57</f>
        <v>1.139942664418212</v>
      </c>
      <c r="T57" s="61">
        <f t="shared" ref="T57:T120" si="17">$B57*S57/$X57</f>
        <v>19.823911012169209</v>
      </c>
      <c r="U57" s="60" t="s">
        <v>400</v>
      </c>
      <c r="V57" s="60" t="s">
        <v>400</v>
      </c>
      <c r="W57" s="62" t="s">
        <v>400</v>
      </c>
      <c r="X57" s="63">
        <f t="shared" ref="X57:X120" si="18">D57+G57+J57+M57+P57+S57</f>
        <v>-0.73081618174883323</v>
      </c>
    </row>
    <row r="58" spans="1:24" ht="15" customHeight="1">
      <c r="A58" s="71" t="s">
        <v>43</v>
      </c>
      <c r="B58" s="59">
        <f>'Расчет субсидий'!AF58</f>
        <v>87.436363636363694</v>
      </c>
      <c r="C58" s="60">
        <f>'Расчет субсидий'!D58-1</f>
        <v>-3.602542565965694E-2</v>
      </c>
      <c r="D58" s="60">
        <f>C58*'Расчет субсидий'!E58</f>
        <v>-0.5403813848948541</v>
      </c>
      <c r="E58" s="61">
        <f t="shared" si="12"/>
        <v>-11.587620881090134</v>
      </c>
      <c r="F58" s="60">
        <f>'Расчет субсидий'!F58-1</f>
        <v>0</v>
      </c>
      <c r="G58" s="60">
        <f>F58*'Расчет субсидий'!G58</f>
        <v>0</v>
      </c>
      <c r="H58" s="61">
        <f t="shared" si="13"/>
        <v>0</v>
      </c>
      <c r="I58" s="60">
        <f>'Расчет субсидий'!J58-1</f>
        <v>1.937753721244917E-2</v>
      </c>
      <c r="J58" s="60">
        <f>I58*'Расчет субсидий'!K58</f>
        <v>0.1937753721244917</v>
      </c>
      <c r="K58" s="61">
        <f t="shared" si="14"/>
        <v>4.1552052143833071</v>
      </c>
      <c r="L58" s="60">
        <f>'Расчет субсидий'!N58-1</f>
        <v>9.7441480675013681E-2</v>
      </c>
      <c r="M58" s="60">
        <f>L58*'Расчет субсидий'!O58</f>
        <v>1.4616222101252052</v>
      </c>
      <c r="N58" s="61">
        <f t="shared" si="15"/>
        <v>31.342167801741429</v>
      </c>
      <c r="O58" s="60">
        <f>'Расчет субсидий'!R58-1</f>
        <v>0.18225807606263977</v>
      </c>
      <c r="P58" s="60">
        <f>O58*'Расчет субсидий'!S58</f>
        <v>1.8225807606263977</v>
      </c>
      <c r="Q58" s="61">
        <f t="shared" si="16"/>
        <v>39.082350853771416</v>
      </c>
      <c r="R58" s="60">
        <f>'Расчет субсидий'!V58-1</f>
        <v>0.1139942664418212</v>
      </c>
      <c r="S58" s="60">
        <f>R58*'Расчет субсидий'!W58</f>
        <v>1.139942664418212</v>
      </c>
      <c r="T58" s="61">
        <f t="shared" si="17"/>
        <v>24.44426064755767</v>
      </c>
      <c r="U58" s="60" t="s">
        <v>400</v>
      </c>
      <c r="V58" s="60" t="s">
        <v>400</v>
      </c>
      <c r="W58" s="62" t="s">
        <v>400</v>
      </c>
      <c r="X58" s="63">
        <f t="shared" si="18"/>
        <v>4.0775396223994527</v>
      </c>
    </row>
    <row r="59" spans="1:24" ht="15" customHeight="1">
      <c r="A59" s="71" t="s">
        <v>44</v>
      </c>
      <c r="B59" s="59">
        <f>'Расчет субсидий'!AF59</f>
        <v>-64.972727272727525</v>
      </c>
      <c r="C59" s="60">
        <f>'Расчет субсидий'!D59-1</f>
        <v>-0.55861596492402443</v>
      </c>
      <c r="D59" s="60">
        <f>C59*'Расчет субсидий'!E59</f>
        <v>-8.3792394738603662</v>
      </c>
      <c r="E59" s="61">
        <f t="shared" si="12"/>
        <v>-144.74234126339189</v>
      </c>
      <c r="F59" s="60">
        <f>'Расчет субсидий'!F59-1</f>
        <v>0</v>
      </c>
      <c r="G59" s="60">
        <f>F59*'Расчет субсидий'!G59</f>
        <v>0</v>
      </c>
      <c r="H59" s="61">
        <f t="shared" si="13"/>
        <v>0</v>
      </c>
      <c r="I59" s="60">
        <f>'Расчет субсидий'!J59-1</f>
        <v>1.937753721244917E-2</v>
      </c>
      <c r="J59" s="60">
        <f>I59*'Расчет субсидий'!K59</f>
        <v>0.1937753721244917</v>
      </c>
      <c r="K59" s="61">
        <f t="shared" si="14"/>
        <v>3.3472609450989093</v>
      </c>
      <c r="L59" s="60">
        <f>'Расчет субсидий'!N59-1</f>
        <v>9.7441480675013681E-2</v>
      </c>
      <c r="M59" s="60">
        <f>L59*'Расчет субсидий'!O59</f>
        <v>1.4616222101252052</v>
      </c>
      <c r="N59" s="61">
        <f t="shared" si="15"/>
        <v>25.24795017448394</v>
      </c>
      <c r="O59" s="60">
        <f>'Расчет субсидий'!R59-1</f>
        <v>0.18225807606263977</v>
      </c>
      <c r="P59" s="60">
        <f>O59*'Расчет субсидий'!S59</f>
        <v>1.8225807606263977</v>
      </c>
      <c r="Q59" s="61">
        <f t="shared" si="16"/>
        <v>31.48312054544278</v>
      </c>
      <c r="R59" s="60">
        <f>'Расчет субсидий'!V59-1</f>
        <v>0.1139942664418212</v>
      </c>
      <c r="S59" s="60">
        <f>R59*'Расчет субсидий'!W59</f>
        <v>1.139942664418212</v>
      </c>
      <c r="T59" s="61">
        <f t="shared" si="17"/>
        <v>19.691282325638738</v>
      </c>
      <c r="U59" s="60" t="s">
        <v>400</v>
      </c>
      <c r="V59" s="60" t="s">
        <v>400</v>
      </c>
      <c r="W59" s="62" t="s">
        <v>400</v>
      </c>
      <c r="X59" s="63">
        <f t="shared" si="18"/>
        <v>-3.7613184665660593</v>
      </c>
    </row>
    <row r="60" spans="1:24" ht="15" customHeight="1">
      <c r="A60" s="71" t="s">
        <v>45</v>
      </c>
      <c r="B60" s="59">
        <f>'Расчет субсидий'!AF60</f>
        <v>50.609090909090924</v>
      </c>
      <c r="C60" s="60">
        <f>'Расчет субсидий'!D60-1</f>
        <v>-8.4311197721487208E-4</v>
      </c>
      <c r="D60" s="60">
        <f>C60*'Расчет субсидий'!E60</f>
        <v>-1.2646679658223081E-2</v>
      </c>
      <c r="E60" s="61">
        <f t="shared" si="12"/>
        <v>-0.13897911720053774</v>
      </c>
      <c r="F60" s="60">
        <f>'Расчет субсидий'!F60-1</f>
        <v>0</v>
      </c>
      <c r="G60" s="60">
        <f>F60*'Расчет субсидий'!G60</f>
        <v>0</v>
      </c>
      <c r="H60" s="61">
        <f t="shared" si="13"/>
        <v>0</v>
      </c>
      <c r="I60" s="60">
        <f>'Расчет субсидий'!J60-1</f>
        <v>1.937753721244917E-2</v>
      </c>
      <c r="J60" s="60">
        <f>I60*'Расчет субсидий'!K60</f>
        <v>0.1937753721244917</v>
      </c>
      <c r="K60" s="61">
        <f t="shared" si="14"/>
        <v>2.1294704128570805</v>
      </c>
      <c r="L60" s="60">
        <f>'Расчет субсидий'!N60-1</f>
        <v>9.7441480675013681E-2</v>
      </c>
      <c r="M60" s="60">
        <f>L60*'Расчет субсидий'!O60</f>
        <v>1.4616222101252052</v>
      </c>
      <c r="N60" s="61">
        <f t="shared" si="15"/>
        <v>16.062315954355512</v>
      </c>
      <c r="O60" s="60">
        <f>'Расчет субсидий'!R60-1</f>
        <v>0.18225807606263977</v>
      </c>
      <c r="P60" s="60">
        <f>O60*'Расчет субсидий'!S60</f>
        <v>1.8225807606263977</v>
      </c>
      <c r="Q60" s="61">
        <f t="shared" si="16"/>
        <v>20.029025165814257</v>
      </c>
      <c r="R60" s="60">
        <f>'Расчет субсидий'!V60-1</f>
        <v>0.1139942664418212</v>
      </c>
      <c r="S60" s="60">
        <f>R60*'Расчет субсидий'!W60</f>
        <v>1.139942664418212</v>
      </c>
      <c r="T60" s="61">
        <f t="shared" si="17"/>
        <v>12.527258493264616</v>
      </c>
      <c r="U60" s="60" t="s">
        <v>400</v>
      </c>
      <c r="V60" s="60" t="s">
        <v>400</v>
      </c>
      <c r="W60" s="62" t="s">
        <v>400</v>
      </c>
      <c r="X60" s="63">
        <f t="shared" si="18"/>
        <v>4.6052743276360832</v>
      </c>
    </row>
    <row r="61" spans="1:24" ht="15" customHeight="1">
      <c r="A61" s="71" t="s">
        <v>46</v>
      </c>
      <c r="B61" s="59">
        <f>'Расчет субсидий'!AF61</f>
        <v>-1.1272727272726115</v>
      </c>
      <c r="C61" s="60">
        <f>'Расчет субсидий'!D61-1</f>
        <v>-0.31126701324421324</v>
      </c>
      <c r="D61" s="60">
        <f>C61*'Расчет субсидий'!E61</f>
        <v>-4.6690051986631982</v>
      </c>
      <c r="E61" s="61">
        <f t="shared" si="12"/>
        <v>-103.03074361968302</v>
      </c>
      <c r="F61" s="60">
        <f>'Расчет субсидий'!F61-1</f>
        <v>0</v>
      </c>
      <c r="G61" s="60">
        <f>F61*'Расчет субсидий'!G61</f>
        <v>0</v>
      </c>
      <c r="H61" s="61">
        <f t="shared" si="13"/>
        <v>0</v>
      </c>
      <c r="I61" s="60">
        <f>'Расчет субсидий'!J61-1</f>
        <v>1.937753721244917E-2</v>
      </c>
      <c r="J61" s="60">
        <f>I61*'Расчет субсидий'!K61</f>
        <v>0.1937753721244917</v>
      </c>
      <c r="K61" s="61">
        <f t="shared" si="14"/>
        <v>4.2760330810690439</v>
      </c>
      <c r="L61" s="60">
        <f>'Расчет субсидий'!N61-1</f>
        <v>9.7441480675013681E-2</v>
      </c>
      <c r="M61" s="60">
        <f>L61*'Расчет субсидий'!O61</f>
        <v>1.4616222101252052</v>
      </c>
      <c r="N61" s="61">
        <f t="shared" si="15"/>
        <v>32.253556548482983</v>
      </c>
      <c r="O61" s="60">
        <f>'Расчет субсидий'!R61-1</f>
        <v>0.18225807606263977</v>
      </c>
      <c r="P61" s="60">
        <f>O61*'Расчет субсидий'!S61</f>
        <v>1.8225807606263977</v>
      </c>
      <c r="Q61" s="61">
        <f t="shared" si="16"/>
        <v>40.218813876675448</v>
      </c>
      <c r="R61" s="60">
        <f>'Расчет субсидий'!V61-1</f>
        <v>0.1139942664418212</v>
      </c>
      <c r="S61" s="60">
        <f>R61*'Расчет субсидий'!W61</f>
        <v>1.139942664418212</v>
      </c>
      <c r="T61" s="61">
        <f t="shared" si="17"/>
        <v>25.155067386182932</v>
      </c>
      <c r="U61" s="60" t="s">
        <v>400</v>
      </c>
      <c r="V61" s="60" t="s">
        <v>400</v>
      </c>
      <c r="W61" s="62" t="s">
        <v>400</v>
      </c>
      <c r="X61" s="63">
        <f t="shared" si="18"/>
        <v>-5.1084191368891307E-2</v>
      </c>
    </row>
    <row r="62" spans="1:24" ht="15" customHeight="1">
      <c r="A62" s="67" t="s">
        <v>47</v>
      </c>
      <c r="B62" s="68"/>
      <c r="C62" s="69"/>
      <c r="D62" s="69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</row>
    <row r="63" spans="1:24" ht="15" customHeight="1">
      <c r="A63" s="71" t="s">
        <v>48</v>
      </c>
      <c r="B63" s="59">
        <f>'Расчет субсидий'!AF63</f>
        <v>1.5636363636363697</v>
      </c>
      <c r="C63" s="60">
        <f>'Расчет субсидий'!D63-1</f>
        <v>-0.12108931828994118</v>
      </c>
      <c r="D63" s="60">
        <f>C63*'Расчет субсидий'!E63</f>
        <v>-1.8163397743491179</v>
      </c>
      <c r="E63" s="61">
        <f t="shared" si="12"/>
        <v>-1.2454077219654565</v>
      </c>
      <c r="F63" s="60">
        <f>'Расчет субсидий'!F63-1</f>
        <v>0</v>
      </c>
      <c r="G63" s="60">
        <f>F63*'Расчет субсидий'!G63</f>
        <v>0</v>
      </c>
      <c r="H63" s="61">
        <f t="shared" si="13"/>
        <v>0</v>
      </c>
      <c r="I63" s="60">
        <f>'Расчет субсидий'!J63-1</f>
        <v>0.20610886787630966</v>
      </c>
      <c r="J63" s="60">
        <f>I63*'Расчет субсидий'!K63</f>
        <v>2.0610886787630966</v>
      </c>
      <c r="K63" s="61">
        <f t="shared" si="14"/>
        <v>1.4132244376507053</v>
      </c>
      <c r="L63" s="60">
        <f>'Расчет субсидий'!N63-1</f>
        <v>0.10579016107966921</v>
      </c>
      <c r="M63" s="60">
        <f>L63*'Расчет субсидий'!O63</f>
        <v>1.5868524161950381</v>
      </c>
      <c r="N63" s="61">
        <f t="shared" si="15"/>
        <v>1.0880553741422301</v>
      </c>
      <c r="O63" s="60">
        <f>'Расчет субсидий'!R63-1</f>
        <v>-1.4907898089172034E-2</v>
      </c>
      <c r="P63" s="60">
        <f>O63*'Расчет субсидий'!S63</f>
        <v>-0.14907898089172034</v>
      </c>
      <c r="Q63" s="61">
        <f t="shared" si="16"/>
        <v>-0.1022188230458267</v>
      </c>
      <c r="R63" s="60">
        <f>'Расчет субсидий'!V63-1</f>
        <v>5.9793157894736826E-2</v>
      </c>
      <c r="S63" s="60">
        <f>R63*'Расчет субсидий'!W63</f>
        <v>0.59793157894736826</v>
      </c>
      <c r="T63" s="61">
        <f t="shared" si="17"/>
        <v>0.40998309685471768</v>
      </c>
      <c r="U63" s="60" t="s">
        <v>400</v>
      </c>
      <c r="V63" s="60" t="s">
        <v>400</v>
      </c>
      <c r="W63" s="62" t="s">
        <v>400</v>
      </c>
      <c r="X63" s="63">
        <f t="shared" si="18"/>
        <v>2.2804539186646648</v>
      </c>
    </row>
    <row r="64" spans="1:24" ht="15" customHeight="1">
      <c r="A64" s="71" t="s">
        <v>49</v>
      </c>
      <c r="B64" s="59">
        <f>'Расчет субсидий'!AF64</f>
        <v>55.281818181818153</v>
      </c>
      <c r="C64" s="60">
        <f>'Расчет субсидий'!D64-1</f>
        <v>0.18883745407391395</v>
      </c>
      <c r="D64" s="60">
        <f>C64*'Расчет субсидий'!E64</f>
        <v>2.8325618111087092</v>
      </c>
      <c r="E64" s="61">
        <f t="shared" si="12"/>
        <v>22.597941026017981</v>
      </c>
      <c r="F64" s="60">
        <f>'Расчет субсидий'!F64-1</f>
        <v>0</v>
      </c>
      <c r="G64" s="60">
        <f>F64*'Расчет субсидий'!G64</f>
        <v>0</v>
      </c>
      <c r="H64" s="61">
        <f t="shared" si="13"/>
        <v>0</v>
      </c>
      <c r="I64" s="60">
        <f>'Расчет субсидий'!J64-1</f>
        <v>0.20610886787630966</v>
      </c>
      <c r="J64" s="60">
        <f>I64*'Расчет субсидий'!K64</f>
        <v>2.0610886787630966</v>
      </c>
      <c r="K64" s="61">
        <f t="shared" si="14"/>
        <v>16.443192953254943</v>
      </c>
      <c r="L64" s="60">
        <f>'Расчет субсидий'!N64-1</f>
        <v>0.10579016107966921</v>
      </c>
      <c r="M64" s="60">
        <f>L64*'Расчет субсидий'!O64</f>
        <v>1.5868524161950381</v>
      </c>
      <c r="N64" s="61">
        <f t="shared" si="15"/>
        <v>12.659775747006067</v>
      </c>
      <c r="O64" s="60">
        <f>'Расчет субсидий'!R64-1</f>
        <v>-1.4907898089172034E-2</v>
      </c>
      <c r="P64" s="60">
        <f>O64*'Расчет субсидий'!S64</f>
        <v>-0.14907898089172034</v>
      </c>
      <c r="Q64" s="61">
        <f t="shared" si="16"/>
        <v>-1.1893396307180057</v>
      </c>
      <c r="R64" s="60">
        <f>'Расчет субсидий'!V64-1</f>
        <v>5.9793157894736826E-2</v>
      </c>
      <c r="S64" s="60">
        <f>R64*'Расчет субсидий'!W64</f>
        <v>0.59793157894736826</v>
      </c>
      <c r="T64" s="61">
        <f t="shared" si="17"/>
        <v>4.7702480862571637</v>
      </c>
      <c r="U64" s="60" t="s">
        <v>400</v>
      </c>
      <c r="V64" s="60" t="s">
        <v>400</v>
      </c>
      <c r="W64" s="62" t="s">
        <v>400</v>
      </c>
      <c r="X64" s="63">
        <f t="shared" si="18"/>
        <v>6.9293555041224923</v>
      </c>
    </row>
    <row r="65" spans="1:24" ht="15" customHeight="1">
      <c r="A65" s="71" t="s">
        <v>50</v>
      </c>
      <c r="B65" s="59">
        <f>'Расчет субсидий'!AF65</f>
        <v>17.309090909090855</v>
      </c>
      <c r="C65" s="60">
        <f>'Расчет субсидий'!D65-1</f>
        <v>-0.12248014654839956</v>
      </c>
      <c r="D65" s="60">
        <f>C65*'Расчет субсидий'!E65</f>
        <v>-1.8372021982259934</v>
      </c>
      <c r="E65" s="61">
        <f t="shared" si="12"/>
        <v>-14.073472988736762</v>
      </c>
      <c r="F65" s="60">
        <f>'Расчет субсидий'!F65-1</f>
        <v>0</v>
      </c>
      <c r="G65" s="60">
        <f>F65*'Расчет субсидий'!G65</f>
        <v>0</v>
      </c>
      <c r="H65" s="61">
        <f t="shared" si="13"/>
        <v>0</v>
      </c>
      <c r="I65" s="60">
        <f>'Расчет субсидий'!J65-1</f>
        <v>0.20610886787630966</v>
      </c>
      <c r="J65" s="60">
        <f>I65*'Расчет субсидий'!K65</f>
        <v>2.0610886787630966</v>
      </c>
      <c r="K65" s="61">
        <f t="shared" si="14"/>
        <v>15.788504866787388</v>
      </c>
      <c r="L65" s="60">
        <f>'Расчет субсидий'!N65-1</f>
        <v>0.10579016107966921</v>
      </c>
      <c r="M65" s="60">
        <f>L65*'Расчет субсидий'!O65</f>
        <v>1.5868524161950381</v>
      </c>
      <c r="N65" s="61">
        <f t="shared" si="15"/>
        <v>12.155724959395798</v>
      </c>
      <c r="O65" s="60">
        <f>'Расчет субсидий'!R65-1</f>
        <v>-1.4907898089172034E-2</v>
      </c>
      <c r="P65" s="60">
        <f>O65*'Расчет субсидий'!S65</f>
        <v>-0.14907898089172034</v>
      </c>
      <c r="Q65" s="61">
        <f t="shared" si="16"/>
        <v>-1.1419859026915602</v>
      </c>
      <c r="R65" s="60">
        <f>'Расчет субсидий'!V65-1</f>
        <v>5.9793157894736826E-2</v>
      </c>
      <c r="S65" s="60">
        <f>R65*'Расчет субсидий'!W65</f>
        <v>0.59793157894736826</v>
      </c>
      <c r="T65" s="61">
        <f t="shared" si="17"/>
        <v>4.5803199743359917</v>
      </c>
      <c r="U65" s="60" t="s">
        <v>400</v>
      </c>
      <c r="V65" s="60" t="s">
        <v>400</v>
      </c>
      <c r="W65" s="62" t="s">
        <v>400</v>
      </c>
      <c r="X65" s="63">
        <f t="shared" si="18"/>
        <v>2.2595914947877893</v>
      </c>
    </row>
    <row r="66" spans="1:24" ht="15" customHeight="1">
      <c r="A66" s="71" t="s">
        <v>51</v>
      </c>
      <c r="B66" s="59">
        <f>'Расчет субсидий'!AF66</f>
        <v>113.9727272727273</v>
      </c>
      <c r="C66" s="60">
        <f>'Расчет субсидий'!D66-1</f>
        <v>0.26119856368563688</v>
      </c>
      <c r="D66" s="60">
        <f>C66*'Расчет субсидий'!E66</f>
        <v>3.9179784552845529</v>
      </c>
      <c r="E66" s="61">
        <f t="shared" si="12"/>
        <v>55.714957541166761</v>
      </c>
      <c r="F66" s="60">
        <f>'Расчет субсидий'!F66-1</f>
        <v>0</v>
      </c>
      <c r="G66" s="60">
        <f>F66*'Расчет субсидий'!G66</f>
        <v>0</v>
      </c>
      <c r="H66" s="61">
        <f t="shared" si="13"/>
        <v>0</v>
      </c>
      <c r="I66" s="60">
        <f>'Расчет субсидий'!J66-1</f>
        <v>0.20610886787630966</v>
      </c>
      <c r="J66" s="60">
        <f>I66*'Расчет субсидий'!K66</f>
        <v>2.0610886787630966</v>
      </c>
      <c r="K66" s="61">
        <f t="shared" si="14"/>
        <v>29.309366944317556</v>
      </c>
      <c r="L66" s="60">
        <f>'Расчет субсидий'!N66-1</f>
        <v>0.10579016107966921</v>
      </c>
      <c r="M66" s="60">
        <f>L66*'Расчет субсидий'!O66</f>
        <v>1.5868524161950381</v>
      </c>
      <c r="N66" s="61">
        <f t="shared" si="15"/>
        <v>22.565569464312777</v>
      </c>
      <c r="O66" s="60">
        <f>'Расчет субсидий'!R66-1</f>
        <v>-1.4907898089172034E-2</v>
      </c>
      <c r="P66" s="60">
        <f>O66*'Расчет субсидий'!S66</f>
        <v>-0.14907898089172034</v>
      </c>
      <c r="Q66" s="61">
        <f t="shared" si="16"/>
        <v>-2.1199527219093324</v>
      </c>
      <c r="R66" s="60">
        <f>'Расчет субсидий'!V66-1</f>
        <v>5.9793157894736826E-2</v>
      </c>
      <c r="S66" s="60">
        <f>R66*'Расчет субсидий'!W66</f>
        <v>0.59793157894736826</v>
      </c>
      <c r="T66" s="61">
        <f t="shared" si="17"/>
        <v>8.502786044839528</v>
      </c>
      <c r="U66" s="60" t="s">
        <v>400</v>
      </c>
      <c r="V66" s="60" t="s">
        <v>400</v>
      </c>
      <c r="W66" s="62" t="s">
        <v>400</v>
      </c>
      <c r="X66" s="63">
        <f t="shared" si="18"/>
        <v>8.0147721482983361</v>
      </c>
    </row>
    <row r="67" spans="1:24" ht="15" customHeight="1">
      <c r="A67" s="71" t="s">
        <v>52</v>
      </c>
      <c r="B67" s="59">
        <f>'Расчет субсидий'!AF67</f>
        <v>111.64545454545441</v>
      </c>
      <c r="C67" s="60">
        <f>'Расчет субсидий'!D67-1</f>
        <v>0.22055996662621347</v>
      </c>
      <c r="D67" s="60">
        <f>C67*'Расчет субсидий'!E67</f>
        <v>3.308399499393202</v>
      </c>
      <c r="E67" s="61">
        <f t="shared" si="12"/>
        <v>49.879558349192578</v>
      </c>
      <c r="F67" s="60">
        <f>'Расчет субсидий'!F67-1</f>
        <v>0</v>
      </c>
      <c r="G67" s="60">
        <f>F67*'Расчет субсидий'!G67</f>
        <v>0</v>
      </c>
      <c r="H67" s="61">
        <f t="shared" si="13"/>
        <v>0</v>
      </c>
      <c r="I67" s="60">
        <f>'Расчет субсидий'!J67-1</f>
        <v>0.20610886787630966</v>
      </c>
      <c r="J67" s="60">
        <f>I67*'Расчет субсидий'!K67</f>
        <v>2.0610886787630966</v>
      </c>
      <c r="K67" s="61">
        <f t="shared" si="14"/>
        <v>31.074298322823449</v>
      </c>
      <c r="L67" s="60">
        <f>'Расчет субсидий'!N67-1</f>
        <v>0.10579016107966921</v>
      </c>
      <c r="M67" s="60">
        <f>L67*'Расчет субсидий'!O67</f>
        <v>1.5868524161950381</v>
      </c>
      <c r="N67" s="61">
        <f t="shared" si="15"/>
        <v>23.924407466412358</v>
      </c>
      <c r="O67" s="60">
        <f>'Расчет субсидий'!R67-1</f>
        <v>-1.4907898089172034E-2</v>
      </c>
      <c r="P67" s="60">
        <f>O67*'Расчет субсидий'!S67</f>
        <v>-0.14907898089172034</v>
      </c>
      <c r="Q67" s="61">
        <f t="shared" si="16"/>
        <v>-2.2476105825159793</v>
      </c>
      <c r="R67" s="60">
        <f>'Расчет субсидий'!V67-1</f>
        <v>5.9793157894736826E-2</v>
      </c>
      <c r="S67" s="60">
        <f>R67*'Расчет субсидий'!W67</f>
        <v>0.59793157894736826</v>
      </c>
      <c r="T67" s="61">
        <f t="shared" si="17"/>
        <v>9.0148009895420032</v>
      </c>
      <c r="U67" s="60" t="s">
        <v>400</v>
      </c>
      <c r="V67" s="60" t="s">
        <v>400</v>
      </c>
      <c r="W67" s="62" t="s">
        <v>400</v>
      </c>
      <c r="X67" s="63">
        <f t="shared" si="18"/>
        <v>7.4051931924069851</v>
      </c>
    </row>
    <row r="68" spans="1:24" ht="15" customHeight="1">
      <c r="A68" s="71" t="s">
        <v>53</v>
      </c>
      <c r="B68" s="59">
        <f>'Расчет субсидий'!AF68</f>
        <v>-28.190909090909145</v>
      </c>
      <c r="C68" s="60">
        <f>'Расчет субсидий'!D68-1</f>
        <v>-0.43313956686429522</v>
      </c>
      <c r="D68" s="60">
        <f>C68*'Расчет субсидий'!E68</f>
        <v>-6.4970935029644288</v>
      </c>
      <c r="E68" s="61">
        <f t="shared" si="12"/>
        <v>-76.306706161416031</v>
      </c>
      <c r="F68" s="60">
        <f>'Расчет субсидий'!F68-1</f>
        <v>0</v>
      </c>
      <c r="G68" s="60">
        <f>F68*'Расчет субсидий'!G68</f>
        <v>0</v>
      </c>
      <c r="H68" s="61">
        <f t="shared" si="13"/>
        <v>0</v>
      </c>
      <c r="I68" s="60">
        <f>'Расчет субсидий'!J68-1</f>
        <v>0.20610886787630966</v>
      </c>
      <c r="J68" s="60">
        <f>I68*'Расчет субсидий'!K68</f>
        <v>2.0610886787630966</v>
      </c>
      <c r="K68" s="61">
        <f t="shared" si="14"/>
        <v>24.206960868153889</v>
      </c>
      <c r="L68" s="60">
        <f>'Расчет субсидий'!N68-1</f>
        <v>0.10579016107966921</v>
      </c>
      <c r="M68" s="60">
        <f>L68*'Расчет субсидий'!O68</f>
        <v>1.5868524161950381</v>
      </c>
      <c r="N68" s="61">
        <f t="shared" si="15"/>
        <v>18.637176914397067</v>
      </c>
      <c r="O68" s="60">
        <f>'Расчет субсидий'!R68-1</f>
        <v>-1.4907898089172034E-2</v>
      </c>
      <c r="P68" s="60">
        <f>O68*'Расчет субсидий'!S68</f>
        <v>-0.14907898089172034</v>
      </c>
      <c r="Q68" s="61">
        <f t="shared" si="16"/>
        <v>-1.7508946091906259</v>
      </c>
      <c r="R68" s="60">
        <f>'Расчет субсидий'!V68-1</f>
        <v>5.9793157894736826E-2</v>
      </c>
      <c r="S68" s="60">
        <f>R68*'Расчет субсидий'!W68</f>
        <v>0.59793157894736826</v>
      </c>
      <c r="T68" s="61">
        <f t="shared" si="17"/>
        <v>7.0225538971465467</v>
      </c>
      <c r="U68" s="60" t="s">
        <v>400</v>
      </c>
      <c r="V68" s="60" t="s">
        <v>400</v>
      </c>
      <c r="W68" s="62" t="s">
        <v>400</v>
      </c>
      <c r="X68" s="63">
        <f t="shared" si="18"/>
        <v>-2.4002998099506456</v>
      </c>
    </row>
    <row r="69" spans="1:24" ht="15" customHeight="1">
      <c r="A69" s="71" t="s">
        <v>54</v>
      </c>
      <c r="B69" s="59">
        <f>'Расчет субсидий'!AF69</f>
        <v>39.5</v>
      </c>
      <c r="C69" s="60">
        <f>'Расчет субсидий'!D69-1</f>
        <v>-0.11567324199530682</v>
      </c>
      <c r="D69" s="60">
        <f>C69*'Расчет субсидий'!E69</f>
        <v>-1.7350986299296023</v>
      </c>
      <c r="E69" s="61">
        <f t="shared" si="12"/>
        <v>-29.020002181279224</v>
      </c>
      <c r="F69" s="60">
        <f>'Расчет субсидий'!F69-1</f>
        <v>0</v>
      </c>
      <c r="G69" s="60">
        <f>F69*'Расчет субсидий'!G69</f>
        <v>0</v>
      </c>
      <c r="H69" s="61">
        <f t="shared" si="13"/>
        <v>0</v>
      </c>
      <c r="I69" s="60">
        <f>'Расчет субсидий'!J69-1</f>
        <v>0.20610886787630966</v>
      </c>
      <c r="J69" s="60">
        <f>I69*'Расчет субсидий'!K69</f>
        <v>2.0610886787630966</v>
      </c>
      <c r="K69" s="61">
        <f t="shared" si="14"/>
        <v>34.472275478623217</v>
      </c>
      <c r="L69" s="60">
        <f>'Расчет субсидий'!N69-1</f>
        <v>0.10579016107966921</v>
      </c>
      <c r="M69" s="60">
        <f>L69*'Расчет субсидий'!O69</f>
        <v>1.5868524161950381</v>
      </c>
      <c r="N69" s="61">
        <f t="shared" si="15"/>
        <v>26.54054345096025</v>
      </c>
      <c r="O69" s="60">
        <f>'Расчет субсидий'!R69-1</f>
        <v>-1.4907898089172034E-2</v>
      </c>
      <c r="P69" s="60">
        <f>O69*'Расчет субсидий'!S69</f>
        <v>-0.14907898089172034</v>
      </c>
      <c r="Q69" s="61">
        <f t="shared" si="16"/>
        <v>-2.4933869902462753</v>
      </c>
      <c r="R69" s="60">
        <f>'Расчет субсидий'!V69-1</f>
        <v>5.9793157894736826E-2</v>
      </c>
      <c r="S69" s="60">
        <f>R69*'Расчет субсидий'!W69</f>
        <v>0.59793157894736826</v>
      </c>
      <c r="T69" s="61">
        <f t="shared" si="17"/>
        <v>10.000570241942023</v>
      </c>
      <c r="U69" s="60" t="s">
        <v>400</v>
      </c>
      <c r="V69" s="60" t="s">
        <v>400</v>
      </c>
      <c r="W69" s="62" t="s">
        <v>400</v>
      </c>
      <c r="X69" s="63">
        <f t="shared" si="18"/>
        <v>2.3616950630841806</v>
      </c>
    </row>
    <row r="70" spans="1:24" ht="15" customHeight="1">
      <c r="A70" s="71" t="s">
        <v>55</v>
      </c>
      <c r="B70" s="59">
        <f>'Расчет субсидий'!AF70</f>
        <v>2.5272727272727309</v>
      </c>
      <c r="C70" s="60">
        <f>'Расчет субсидий'!D70-1</f>
        <v>-9.168122836923398E-2</v>
      </c>
      <c r="D70" s="60">
        <f>C70*'Расчет субсидий'!E70</f>
        <v>-1.3752184255385096</v>
      </c>
      <c r="E70" s="61">
        <f t="shared" si="12"/>
        <v>-1.2770368919947561</v>
      </c>
      <c r="F70" s="60">
        <f>'Расчет субсидий'!F70-1</f>
        <v>0</v>
      </c>
      <c r="G70" s="60">
        <f>F70*'Расчет субсидий'!G70</f>
        <v>0</v>
      </c>
      <c r="H70" s="61">
        <f t="shared" si="13"/>
        <v>0</v>
      </c>
      <c r="I70" s="60">
        <f>'Расчет субсидий'!J70-1</f>
        <v>0.20610886787630966</v>
      </c>
      <c r="J70" s="60">
        <f>I70*'Расчет субсидий'!K70</f>
        <v>2.0610886787630966</v>
      </c>
      <c r="K70" s="61">
        <f t="shared" si="14"/>
        <v>1.9139405287000337</v>
      </c>
      <c r="L70" s="60">
        <f>'Расчет субсидий'!N70-1</f>
        <v>0.10579016107966921</v>
      </c>
      <c r="M70" s="60">
        <f>L70*'Расчет субсидий'!O70</f>
        <v>1.5868524161950381</v>
      </c>
      <c r="N70" s="61">
        <f t="shared" si="15"/>
        <v>1.4735616102864195</v>
      </c>
      <c r="O70" s="60">
        <f>'Расчет субсидий'!R70-1</f>
        <v>-1.4907898089172034E-2</v>
      </c>
      <c r="P70" s="60">
        <f>O70*'Расчет субсидий'!S70</f>
        <v>-0.14907898089172034</v>
      </c>
      <c r="Q70" s="61">
        <f t="shared" si="16"/>
        <v>-0.13843572401610255</v>
      </c>
      <c r="R70" s="60">
        <f>'Расчет субсидий'!V70-1</f>
        <v>5.9793157894736826E-2</v>
      </c>
      <c r="S70" s="60">
        <f>R70*'Расчет субсидий'!W70</f>
        <v>0.59793157894736826</v>
      </c>
      <c r="T70" s="61">
        <f t="shared" si="17"/>
        <v>0.55524320429713581</v>
      </c>
      <c r="U70" s="60" t="s">
        <v>400</v>
      </c>
      <c r="V70" s="60" t="s">
        <v>400</v>
      </c>
      <c r="W70" s="62" t="s">
        <v>400</v>
      </c>
      <c r="X70" s="63">
        <f t="shared" si="18"/>
        <v>2.7215752674752736</v>
      </c>
    </row>
    <row r="71" spans="1:24" ht="15" customHeight="1">
      <c r="A71" s="71" t="s">
        <v>56</v>
      </c>
      <c r="B71" s="59">
        <f>'Расчет субсидий'!AF71</f>
        <v>73.536363636363717</v>
      </c>
      <c r="C71" s="60">
        <f>'Расчет субсидий'!D71-1</f>
        <v>0.22974603417760142</v>
      </c>
      <c r="D71" s="60">
        <f>C71*'Расчет субсидий'!E71</f>
        <v>3.4461905126640211</v>
      </c>
      <c r="E71" s="61">
        <f t="shared" si="12"/>
        <v>33.596824783047005</v>
      </c>
      <c r="F71" s="60">
        <f>'Расчет субсидий'!F71-1</f>
        <v>0</v>
      </c>
      <c r="G71" s="60">
        <f>F71*'Расчет субсидий'!G71</f>
        <v>0</v>
      </c>
      <c r="H71" s="61">
        <f t="shared" si="13"/>
        <v>0</v>
      </c>
      <c r="I71" s="60">
        <f>'Расчет субсидий'!J71-1</f>
        <v>0.20610886787630966</v>
      </c>
      <c r="J71" s="60">
        <f>I71*'Расчет субсидий'!K71</f>
        <v>2.0610886787630966</v>
      </c>
      <c r="K71" s="61">
        <f t="shared" si="14"/>
        <v>20.093501780665079</v>
      </c>
      <c r="L71" s="60">
        <f>'Расчет субсидий'!N71-1</f>
        <v>0.10579016107966921</v>
      </c>
      <c r="M71" s="60">
        <f>L71*'Расчет субсидий'!O71</f>
        <v>1.5868524161950381</v>
      </c>
      <c r="N71" s="61">
        <f t="shared" si="15"/>
        <v>15.470184363732862</v>
      </c>
      <c r="O71" s="60">
        <f>'Расчет субсидий'!R71-1</f>
        <v>-1.4907898089172034E-2</v>
      </c>
      <c r="P71" s="60">
        <f>O71*'Расчет субсидий'!S71</f>
        <v>-0.14907898089172034</v>
      </c>
      <c r="Q71" s="61">
        <f t="shared" si="16"/>
        <v>-1.4533672417264416</v>
      </c>
      <c r="R71" s="60">
        <f>'Расчет субсидий'!V71-1</f>
        <v>5.9793157894736826E-2</v>
      </c>
      <c r="S71" s="60">
        <f>R71*'Расчет субсидий'!W71</f>
        <v>0.59793157894736826</v>
      </c>
      <c r="T71" s="61">
        <f t="shared" si="17"/>
        <v>5.8292199506452134</v>
      </c>
      <c r="U71" s="60" t="s">
        <v>400</v>
      </c>
      <c r="V71" s="60" t="s">
        <v>400</v>
      </c>
      <c r="W71" s="62" t="s">
        <v>400</v>
      </c>
      <c r="X71" s="63">
        <f t="shared" si="18"/>
        <v>7.5429842056778043</v>
      </c>
    </row>
    <row r="72" spans="1:24" ht="15" customHeight="1">
      <c r="A72" s="71" t="s">
        <v>57</v>
      </c>
      <c r="B72" s="59">
        <f>'Расчет субсидий'!AF72</f>
        <v>59.054545454545519</v>
      </c>
      <c r="C72" s="60">
        <f>'Расчет субсидий'!D72-1</f>
        <v>0.23097492827868837</v>
      </c>
      <c r="D72" s="60">
        <f>C72*'Расчет субсидий'!E72</f>
        <v>3.4646239241803256</v>
      </c>
      <c r="E72" s="61">
        <f t="shared" si="12"/>
        <v>27.058655052746126</v>
      </c>
      <c r="F72" s="60">
        <f>'Расчет субсидий'!F72-1</f>
        <v>0</v>
      </c>
      <c r="G72" s="60">
        <f>F72*'Расчет субсидий'!G72</f>
        <v>0</v>
      </c>
      <c r="H72" s="61">
        <f t="shared" si="13"/>
        <v>0</v>
      </c>
      <c r="I72" s="60">
        <f>'Расчет субсидий'!J72-1</f>
        <v>0.20610886787630966</v>
      </c>
      <c r="J72" s="60">
        <f>I72*'Расчет субсидий'!K72</f>
        <v>2.0610886787630966</v>
      </c>
      <c r="K72" s="61">
        <f t="shared" si="14"/>
        <v>16.097068199101944</v>
      </c>
      <c r="L72" s="60">
        <f>'Расчет субсидий'!N72-1</f>
        <v>0.10579016107966921</v>
      </c>
      <c r="M72" s="60">
        <f>L72*'Расчет субсидий'!O72</f>
        <v>1.5868524161950381</v>
      </c>
      <c r="N72" s="61">
        <f t="shared" si="15"/>
        <v>12.393290899414639</v>
      </c>
      <c r="O72" s="60">
        <f>'Расчет субсидий'!R72-1</f>
        <v>-1.4907898089172034E-2</v>
      </c>
      <c r="P72" s="60">
        <f>O72*'Расчет субсидий'!S72</f>
        <v>-0.14907898089172034</v>
      </c>
      <c r="Q72" s="61">
        <f t="shared" si="16"/>
        <v>-1.164304353904253</v>
      </c>
      <c r="R72" s="60">
        <f>'Расчет субсидий'!V72-1</f>
        <v>5.9793157894736826E-2</v>
      </c>
      <c r="S72" s="60">
        <f>R72*'Расчет субсидий'!W72</f>
        <v>0.59793157894736826</v>
      </c>
      <c r="T72" s="61">
        <f t="shared" si="17"/>
        <v>4.6698356571870692</v>
      </c>
      <c r="U72" s="60" t="s">
        <v>400</v>
      </c>
      <c r="V72" s="60" t="s">
        <v>400</v>
      </c>
      <c r="W72" s="62" t="s">
        <v>400</v>
      </c>
      <c r="X72" s="63">
        <f t="shared" si="18"/>
        <v>7.5614176171941079</v>
      </c>
    </row>
    <row r="73" spans="1:24" ht="15" customHeight="1">
      <c r="A73" s="71" t="s">
        <v>58</v>
      </c>
      <c r="B73" s="59">
        <f>'Расчет субсидий'!AF73</f>
        <v>74.072727272727207</v>
      </c>
      <c r="C73" s="60">
        <f>'Расчет субсидий'!D73-1</f>
        <v>0.20930652241112835</v>
      </c>
      <c r="D73" s="60">
        <f>C73*'Расчет субсидий'!E73</f>
        <v>3.1395978361669252</v>
      </c>
      <c r="E73" s="61">
        <f t="shared" si="12"/>
        <v>32.137367543843638</v>
      </c>
      <c r="F73" s="60">
        <f>'Расчет субсидий'!F73-1</f>
        <v>0</v>
      </c>
      <c r="G73" s="60">
        <f>F73*'Расчет субсидий'!G73</f>
        <v>0</v>
      </c>
      <c r="H73" s="61">
        <f t="shared" si="13"/>
        <v>0</v>
      </c>
      <c r="I73" s="60">
        <f>'Расчет субсидий'!J73-1</f>
        <v>0.20610886787630966</v>
      </c>
      <c r="J73" s="60">
        <f>I73*'Расчет субсидий'!K73</f>
        <v>2.0610886787630966</v>
      </c>
      <c r="K73" s="61">
        <f t="shared" si="14"/>
        <v>21.097595254662735</v>
      </c>
      <c r="L73" s="60">
        <f>'Расчет субсидий'!N73-1</f>
        <v>0.10579016107966921</v>
      </c>
      <c r="M73" s="60">
        <f>L73*'Расчет субсидий'!O73</f>
        <v>1.5868524161950381</v>
      </c>
      <c r="N73" s="61">
        <f t="shared" si="15"/>
        <v>16.243245790791427</v>
      </c>
      <c r="O73" s="60">
        <f>'Расчет субсидий'!R73-1</f>
        <v>-1.4907898089172034E-2</v>
      </c>
      <c r="P73" s="60">
        <f>O73*'Расчет субсидий'!S73</f>
        <v>-0.14907898089172034</v>
      </c>
      <c r="Q73" s="61">
        <f t="shared" si="16"/>
        <v>-1.5259935354739913</v>
      </c>
      <c r="R73" s="60">
        <f>'Расчет субсидий'!V73-1</f>
        <v>5.9793157894736826E-2</v>
      </c>
      <c r="S73" s="60">
        <f>R73*'Расчет субсидий'!W73</f>
        <v>0.59793157894736826</v>
      </c>
      <c r="T73" s="61">
        <f t="shared" si="17"/>
        <v>6.1205122189033982</v>
      </c>
      <c r="U73" s="60" t="s">
        <v>400</v>
      </c>
      <c r="V73" s="60" t="s">
        <v>400</v>
      </c>
      <c r="W73" s="62" t="s">
        <v>400</v>
      </c>
      <c r="X73" s="63">
        <f t="shared" si="18"/>
        <v>7.2363915291807075</v>
      </c>
    </row>
    <row r="74" spans="1:24" ht="15" customHeight="1">
      <c r="A74" s="71" t="s">
        <v>59</v>
      </c>
      <c r="B74" s="59">
        <f>'Расчет субсидий'!AF74</f>
        <v>98.990909090909099</v>
      </c>
      <c r="C74" s="60">
        <f>'Расчет субсидий'!D74-1</f>
        <v>0.30000000000000004</v>
      </c>
      <c r="D74" s="60">
        <f>C74*'Расчет субсидий'!E74</f>
        <v>4.5000000000000009</v>
      </c>
      <c r="E74" s="61">
        <f t="shared" si="12"/>
        <v>51.816887413628997</v>
      </c>
      <c r="F74" s="60">
        <f>'Расчет субсидий'!F74-1</f>
        <v>0</v>
      </c>
      <c r="G74" s="60">
        <f>F74*'Расчет субсидий'!G74</f>
        <v>0</v>
      </c>
      <c r="H74" s="61">
        <f t="shared" si="13"/>
        <v>0</v>
      </c>
      <c r="I74" s="60">
        <f>'Расчет субсидий'!J74-1</f>
        <v>0.20610886787630966</v>
      </c>
      <c r="J74" s="60">
        <f>I74*'Расчет субсидий'!K74</f>
        <v>2.0610886787630966</v>
      </c>
      <c r="K74" s="61">
        <f t="shared" si="14"/>
        <v>23.733155559327265</v>
      </c>
      <c r="L74" s="60">
        <f>'Расчет субсидий'!N74-1</f>
        <v>0.10579016107966921</v>
      </c>
      <c r="M74" s="60">
        <f>L74*'Расчет субсидий'!O74</f>
        <v>1.5868524161950381</v>
      </c>
      <c r="N74" s="61">
        <f t="shared" si="15"/>
        <v>18.272389553782983</v>
      </c>
      <c r="O74" s="60">
        <f>'Расчет субсидий'!R74-1</f>
        <v>-1.4907898089172034E-2</v>
      </c>
      <c r="P74" s="60">
        <f>O74*'Расчет субсидий'!S74</f>
        <v>-0.14907898089172034</v>
      </c>
      <c r="Q74" s="61">
        <f t="shared" si="16"/>
        <v>-1.716624170801071</v>
      </c>
      <c r="R74" s="60">
        <f>'Расчет субсидий'!V74-1</f>
        <v>5.9793157894736826E-2</v>
      </c>
      <c r="S74" s="60">
        <f>R74*'Расчет субсидий'!W74</f>
        <v>0.59793157894736826</v>
      </c>
      <c r="T74" s="61">
        <f t="shared" si="17"/>
        <v>6.8851007349709317</v>
      </c>
      <c r="U74" s="60" t="s">
        <v>400</v>
      </c>
      <c r="V74" s="60" t="s">
        <v>400</v>
      </c>
      <c r="W74" s="62" t="s">
        <v>400</v>
      </c>
      <c r="X74" s="63">
        <f t="shared" si="18"/>
        <v>8.5967936930137832</v>
      </c>
    </row>
    <row r="75" spans="1:24" ht="15" customHeight="1">
      <c r="A75" s="67" t="s">
        <v>60</v>
      </c>
      <c r="B75" s="68"/>
      <c r="C75" s="69"/>
      <c r="D75" s="69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</row>
    <row r="76" spans="1:24" ht="15" customHeight="1">
      <c r="A76" s="71" t="s">
        <v>61</v>
      </c>
      <c r="B76" s="59">
        <f>'Расчет субсидий'!AF76</f>
        <v>-109.36363636363626</v>
      </c>
      <c r="C76" s="60">
        <f>'Расчет субсидий'!D76-1</f>
        <v>-0.40753602517642584</v>
      </c>
      <c r="D76" s="60">
        <f>C76*'Расчет субсидий'!E76</f>
        <v>-6.1130403776463877</v>
      </c>
      <c r="E76" s="61">
        <f t="shared" si="12"/>
        <v>-156.26378547063456</v>
      </c>
      <c r="F76" s="60">
        <f>'Расчет субсидий'!F76-1</f>
        <v>0</v>
      </c>
      <c r="G76" s="60">
        <f>F76*'Расчет субсидий'!G76</f>
        <v>0</v>
      </c>
      <c r="H76" s="61">
        <f t="shared" si="13"/>
        <v>0</v>
      </c>
      <c r="I76" s="60">
        <f>'Расчет субсидий'!J76-1</f>
        <v>0.21684721547957553</v>
      </c>
      <c r="J76" s="60">
        <f>I76*'Расчет субсидий'!K76</f>
        <v>2.1684721547957553</v>
      </c>
      <c r="K76" s="61">
        <f t="shared" si="14"/>
        <v>55.431282416379574</v>
      </c>
      <c r="L76" s="60">
        <f>'Расчет субсидий'!N76-1</f>
        <v>8.1410535481062363E-2</v>
      </c>
      <c r="M76" s="60">
        <f>L76*'Расчет субсидий'!O76</f>
        <v>1.2211580322159354</v>
      </c>
      <c r="N76" s="61">
        <f t="shared" si="15"/>
        <v>31.215690553871788</v>
      </c>
      <c r="O76" s="60">
        <f>'Расчет субсидий'!R76-1</f>
        <v>-4.2314970986460421E-2</v>
      </c>
      <c r="P76" s="60">
        <f>O76*'Расчет субсидий'!S76</f>
        <v>-0.42314970986460421</v>
      </c>
      <c r="Q76" s="61">
        <f t="shared" si="16"/>
        <v>-10.816708446100941</v>
      </c>
      <c r="R76" s="60">
        <f>'Расчет субсидий'!V76-1</f>
        <v>-0.11317463169241826</v>
      </c>
      <c r="S76" s="60">
        <f>R76*'Расчет субсидий'!W76</f>
        <v>-1.1317463169241826</v>
      </c>
      <c r="T76" s="61">
        <f t="shared" si="17"/>
        <v>-28.930115417152134</v>
      </c>
      <c r="U76" s="60" t="s">
        <v>400</v>
      </c>
      <c r="V76" s="60" t="s">
        <v>400</v>
      </c>
      <c r="W76" s="62" t="s">
        <v>400</v>
      </c>
      <c r="X76" s="63">
        <f t="shared" si="18"/>
        <v>-4.2783062174234834</v>
      </c>
    </row>
    <row r="77" spans="1:24" ht="15" customHeight="1">
      <c r="A77" s="71" t="s">
        <v>62</v>
      </c>
      <c r="B77" s="59">
        <f>'Расчет субсидий'!AF77</f>
        <v>-58.536363636363831</v>
      </c>
      <c r="C77" s="60">
        <f>'Расчет субсидий'!D77-1</f>
        <v>-0.26282707466726463</v>
      </c>
      <c r="D77" s="60">
        <f>C77*'Расчет субсидий'!E77</f>
        <v>-3.9424061200089695</v>
      </c>
      <c r="E77" s="61">
        <f t="shared" si="12"/>
        <v>-109.49242702194294</v>
      </c>
      <c r="F77" s="60">
        <f>'Расчет субсидий'!F77-1</f>
        <v>0</v>
      </c>
      <c r="G77" s="60">
        <f>F77*'Расчет субсидий'!G77</f>
        <v>0</v>
      </c>
      <c r="H77" s="61">
        <f t="shared" si="13"/>
        <v>0</v>
      </c>
      <c r="I77" s="60">
        <f>'Расчет субсидий'!J77-1</f>
        <v>0.21684721547957553</v>
      </c>
      <c r="J77" s="60">
        <f>I77*'Расчет субсидий'!K77</f>
        <v>2.1684721547957553</v>
      </c>
      <c r="K77" s="61">
        <f t="shared" si="14"/>
        <v>60.224967172471167</v>
      </c>
      <c r="L77" s="60">
        <f>'Расчет субсидий'!N77-1</f>
        <v>8.1410535481062363E-2</v>
      </c>
      <c r="M77" s="60">
        <f>L77*'Расчет субсидий'!O77</f>
        <v>1.2211580322159354</v>
      </c>
      <c r="N77" s="61">
        <f t="shared" si="15"/>
        <v>33.915216407070353</v>
      </c>
      <c r="O77" s="60">
        <f>'Расчет субсидий'!R77-1</f>
        <v>-4.2314970986460421E-2</v>
      </c>
      <c r="P77" s="60">
        <f>O77*'Расчет субсидий'!S77</f>
        <v>-0.42314970986460421</v>
      </c>
      <c r="Q77" s="61">
        <f t="shared" si="16"/>
        <v>-11.752134944078541</v>
      </c>
      <c r="R77" s="60">
        <f>'Расчет субсидий'!V77-1</f>
        <v>-0.11317463169241826</v>
      </c>
      <c r="S77" s="60">
        <f>R77*'Расчет субсидий'!W77</f>
        <v>-1.1317463169241826</v>
      </c>
      <c r="T77" s="61">
        <f t="shared" si="17"/>
        <v>-31.431985249883862</v>
      </c>
      <c r="U77" s="60" t="s">
        <v>400</v>
      </c>
      <c r="V77" s="60" t="s">
        <v>400</v>
      </c>
      <c r="W77" s="62" t="s">
        <v>400</v>
      </c>
      <c r="X77" s="63">
        <f t="shared" si="18"/>
        <v>-2.1076719597860656</v>
      </c>
    </row>
    <row r="78" spans="1:24" ht="15" customHeight="1">
      <c r="A78" s="71" t="s">
        <v>63</v>
      </c>
      <c r="B78" s="59">
        <f>'Расчет субсидий'!AF78</f>
        <v>-20.299999999999955</v>
      </c>
      <c r="C78" s="60">
        <f>'Расчет субсидий'!D78-1</f>
        <v>-0.19481675024626133</v>
      </c>
      <c r="D78" s="60">
        <f>C78*'Расчет субсидий'!E78</f>
        <v>-2.9222512536939198</v>
      </c>
      <c r="E78" s="61">
        <f t="shared" si="12"/>
        <v>-54.547832678795004</v>
      </c>
      <c r="F78" s="60">
        <f>'Расчет субсидий'!F78-1</f>
        <v>0</v>
      </c>
      <c r="G78" s="60">
        <f>F78*'Расчет субсидий'!G78</f>
        <v>0</v>
      </c>
      <c r="H78" s="61">
        <f t="shared" si="13"/>
        <v>0</v>
      </c>
      <c r="I78" s="60">
        <f>'Расчет субсидий'!J78-1</f>
        <v>0.21684721547957553</v>
      </c>
      <c r="J78" s="60">
        <f>I78*'Расчет субсидий'!K78</f>
        <v>2.1684721547957553</v>
      </c>
      <c r="K78" s="61">
        <f t="shared" si="14"/>
        <v>40.47751065857333</v>
      </c>
      <c r="L78" s="60">
        <f>'Расчет субсидий'!N78-1</f>
        <v>8.1410535481062363E-2</v>
      </c>
      <c r="M78" s="60">
        <f>L78*'Расчет субсидий'!O78</f>
        <v>1.2211580322159354</v>
      </c>
      <c r="N78" s="61">
        <f t="shared" si="15"/>
        <v>22.79459164624534</v>
      </c>
      <c r="O78" s="60">
        <f>'Расчет субсидий'!R78-1</f>
        <v>-4.2314970986460421E-2</v>
      </c>
      <c r="P78" s="60">
        <f>O78*'Расчет субсидий'!S78</f>
        <v>-0.42314970986460421</v>
      </c>
      <c r="Q78" s="61">
        <f t="shared" si="16"/>
        <v>-7.8986704317768801</v>
      </c>
      <c r="R78" s="60">
        <f>'Расчет субсидий'!V78-1</f>
        <v>-0.11317463169241826</v>
      </c>
      <c r="S78" s="60">
        <f>R78*'Расчет субсидий'!W78</f>
        <v>-1.1317463169241826</v>
      </c>
      <c r="T78" s="61">
        <f t="shared" si="17"/>
        <v>-21.125599194246746</v>
      </c>
      <c r="U78" s="60" t="s">
        <v>400</v>
      </c>
      <c r="V78" s="60" t="s">
        <v>400</v>
      </c>
      <c r="W78" s="62" t="s">
        <v>400</v>
      </c>
      <c r="X78" s="63">
        <f t="shared" si="18"/>
        <v>-1.0875170934710159</v>
      </c>
    </row>
    <row r="79" spans="1:24" ht="15" customHeight="1">
      <c r="A79" s="71" t="s">
        <v>64</v>
      </c>
      <c r="B79" s="59">
        <f>'Расчет субсидий'!AF79</f>
        <v>27.854545454545587</v>
      </c>
      <c r="C79" s="60">
        <f>'Расчет субсидий'!D79-1</f>
        <v>-1.8823997437056872E-2</v>
      </c>
      <c r="D79" s="60">
        <f>C79*'Расчет субсидий'!E79</f>
        <v>-0.28235996155585308</v>
      </c>
      <c r="E79" s="61">
        <f t="shared" si="12"/>
        <v>-5.0664384852921138</v>
      </c>
      <c r="F79" s="60">
        <f>'Расчет субсидий'!F79-1</f>
        <v>0</v>
      </c>
      <c r="G79" s="60">
        <f>F79*'Расчет субсидий'!G79</f>
        <v>0</v>
      </c>
      <c r="H79" s="61">
        <f t="shared" si="13"/>
        <v>0</v>
      </c>
      <c r="I79" s="60">
        <f>'Расчет субсидий'!J79-1</f>
        <v>0.21684721547957553</v>
      </c>
      <c r="J79" s="60">
        <f>I79*'Расчет субсидий'!K79</f>
        <v>2.1684721547957553</v>
      </c>
      <c r="K79" s="61">
        <f t="shared" si="14"/>
        <v>38.90930824187808</v>
      </c>
      <c r="L79" s="60">
        <f>'Расчет субсидий'!N79-1</f>
        <v>8.1410535481062363E-2</v>
      </c>
      <c r="M79" s="60">
        <f>L79*'Расчет субсидий'!O79</f>
        <v>1.2211580322159354</v>
      </c>
      <c r="N79" s="61">
        <f t="shared" si="15"/>
        <v>21.911470794057955</v>
      </c>
      <c r="O79" s="60">
        <f>'Расчет субсидий'!R79-1</f>
        <v>-4.2314970986460421E-2</v>
      </c>
      <c r="P79" s="60">
        <f>O79*'Расчет субсидий'!S79</f>
        <v>-0.42314970986460421</v>
      </c>
      <c r="Q79" s="61">
        <f t="shared" si="16"/>
        <v>-7.5926557125350422</v>
      </c>
      <c r="R79" s="60">
        <f>'Расчет субсидий'!V79-1</f>
        <v>-0.11317463169241826</v>
      </c>
      <c r="S79" s="60">
        <f>R79*'Расчет субсидий'!W79</f>
        <v>-1.1317463169241826</v>
      </c>
      <c r="T79" s="61">
        <f t="shared" si="17"/>
        <v>-20.307139383563303</v>
      </c>
      <c r="U79" s="60" t="s">
        <v>400</v>
      </c>
      <c r="V79" s="60" t="s">
        <v>400</v>
      </c>
      <c r="W79" s="62" t="s">
        <v>400</v>
      </c>
      <c r="X79" s="63">
        <f t="shared" si="18"/>
        <v>1.5523741986670512</v>
      </c>
    </row>
    <row r="80" spans="1:24" ht="15" customHeight="1">
      <c r="A80" s="71" t="s">
        <v>65</v>
      </c>
      <c r="B80" s="59">
        <f>'Расчет субсидий'!AF80</f>
        <v>59.272727272727479</v>
      </c>
      <c r="C80" s="60">
        <f>'Расчет субсидий'!D80-1</f>
        <v>2.1525175565175525E-2</v>
      </c>
      <c r="D80" s="60">
        <f>C80*'Расчет субсидий'!E80</f>
        <v>0.32287763347763287</v>
      </c>
      <c r="E80" s="61">
        <f t="shared" si="12"/>
        <v>8.8699171776216215</v>
      </c>
      <c r="F80" s="60">
        <f>'Расчет субсидий'!F80-1</f>
        <v>0</v>
      </c>
      <c r="G80" s="60">
        <f>F80*'Расчет субсидий'!G80</f>
        <v>0</v>
      </c>
      <c r="H80" s="61">
        <f t="shared" si="13"/>
        <v>0</v>
      </c>
      <c r="I80" s="60">
        <f>'Расчет субсидий'!J80-1</f>
        <v>0.21684721547957553</v>
      </c>
      <c r="J80" s="60">
        <f>I80*'Расчет субсидий'!K80</f>
        <v>2.1684721547957553</v>
      </c>
      <c r="K80" s="61">
        <f t="shared" si="14"/>
        <v>59.571077153442637</v>
      </c>
      <c r="L80" s="60">
        <f>'Расчет субсидий'!N80-1</f>
        <v>8.1410535481062363E-2</v>
      </c>
      <c r="M80" s="60">
        <f>L80*'Расчет субсидий'!O80</f>
        <v>1.2211580322159354</v>
      </c>
      <c r="N80" s="61">
        <f t="shared" si="15"/>
        <v>33.546983387726961</v>
      </c>
      <c r="O80" s="60">
        <f>'Расчет субсидий'!R80-1</f>
        <v>-4.2314970986460421E-2</v>
      </c>
      <c r="P80" s="60">
        <f>O80*'Расчет субсидий'!S80</f>
        <v>-0.42314970986460421</v>
      </c>
      <c r="Q80" s="61">
        <f t="shared" si="16"/>
        <v>-11.624536638873954</v>
      </c>
      <c r="R80" s="60">
        <f>'Расчет субсидий'!V80-1</f>
        <v>-0.11317463169241826</v>
      </c>
      <c r="S80" s="60">
        <f>R80*'Расчет субсидий'!W80</f>
        <v>-1.1317463169241826</v>
      </c>
      <c r="T80" s="61">
        <f t="shared" si="17"/>
        <v>-31.090713807189807</v>
      </c>
      <c r="U80" s="60" t="s">
        <v>400</v>
      </c>
      <c r="V80" s="60" t="s">
        <v>400</v>
      </c>
      <c r="W80" s="62" t="s">
        <v>400</v>
      </c>
      <c r="X80" s="63">
        <f t="shared" si="18"/>
        <v>2.1576117937005375</v>
      </c>
    </row>
    <row r="81" spans="1:24" ht="15" customHeight="1">
      <c r="A81" s="67" t="s">
        <v>66</v>
      </c>
      <c r="B81" s="68"/>
      <c r="C81" s="69"/>
      <c r="D81" s="69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</row>
    <row r="82" spans="1:24" ht="15" customHeight="1">
      <c r="A82" s="71" t="s">
        <v>67</v>
      </c>
      <c r="B82" s="59">
        <f>'Расчет субсидий'!AF82</f>
        <v>-3.636363636363626</v>
      </c>
      <c r="C82" s="60">
        <f>'Расчет субсидий'!D82-1</f>
        <v>-0.25107388172180345</v>
      </c>
      <c r="D82" s="60">
        <f>C82*'Расчет субсидий'!E82</f>
        <v>-3.7661082258270517</v>
      </c>
      <c r="E82" s="61">
        <f t="shared" si="12"/>
        <v>-24.004565497153013</v>
      </c>
      <c r="F82" s="60">
        <f>'Расчет субсидий'!F82-1</f>
        <v>0</v>
      </c>
      <c r="G82" s="60">
        <f>F82*'Расчет субсидий'!G82</f>
        <v>0</v>
      </c>
      <c r="H82" s="61">
        <f t="shared" si="13"/>
        <v>0</v>
      </c>
      <c r="I82" s="60">
        <f>'Расчет субсидий'!J82-1</f>
        <v>0.1707510634245446</v>
      </c>
      <c r="J82" s="60">
        <f>I82*'Расчет субсидий'!K82</f>
        <v>1.707510634245446</v>
      </c>
      <c r="K82" s="61">
        <f t="shared" si="14"/>
        <v>10.883396970842217</v>
      </c>
      <c r="L82" s="60">
        <f>'Расчет субсидий'!N82-1</f>
        <v>-4.6271094175285743E-2</v>
      </c>
      <c r="M82" s="60">
        <f>L82*'Расчет субсидий'!O82</f>
        <v>-0.69406641262928614</v>
      </c>
      <c r="N82" s="61">
        <f t="shared" si="15"/>
        <v>-4.4238672025084886</v>
      </c>
      <c r="O82" s="60">
        <f>'Расчет субсидий'!R82-1</f>
        <v>5.2514074074074824E-3</v>
      </c>
      <c r="P82" s="60">
        <f>O82*'Расчет субсидий'!S82</f>
        <v>5.2514074074074824E-2</v>
      </c>
      <c r="Q82" s="61">
        <f t="shared" si="16"/>
        <v>0.33471622562217962</v>
      </c>
      <c r="R82" s="60">
        <f>'Расчет субсидий'!V82-1</f>
        <v>0.21296359999999992</v>
      </c>
      <c r="S82" s="60">
        <f>R82*'Расчет субсидий'!W82</f>
        <v>2.1296359999999992</v>
      </c>
      <c r="T82" s="61">
        <f t="shared" si="17"/>
        <v>13.573955866833479</v>
      </c>
      <c r="U82" s="60" t="s">
        <v>400</v>
      </c>
      <c r="V82" s="60" t="s">
        <v>400</v>
      </c>
      <c r="W82" s="62" t="s">
        <v>400</v>
      </c>
      <c r="X82" s="63">
        <f t="shared" si="18"/>
        <v>-0.57051393013681784</v>
      </c>
    </row>
    <row r="83" spans="1:24" ht="15" customHeight="1">
      <c r="A83" s="71" t="s">
        <v>68</v>
      </c>
      <c r="B83" s="59">
        <f>'Расчет субсидий'!AF83</f>
        <v>-17.154545454545428</v>
      </c>
      <c r="C83" s="60">
        <f>'Расчет субсидий'!D83-1</f>
        <v>-0.32965111472692099</v>
      </c>
      <c r="D83" s="60">
        <f>C83*'Расчет субсидий'!E83</f>
        <v>-4.9447667209038144</v>
      </c>
      <c r="E83" s="61">
        <f t="shared" si="12"/>
        <v>-48.494490453398583</v>
      </c>
      <c r="F83" s="60">
        <f>'Расчет субсидий'!F83-1</f>
        <v>0</v>
      </c>
      <c r="G83" s="60">
        <f>F83*'Расчет субсидий'!G83</f>
        <v>0</v>
      </c>
      <c r="H83" s="61">
        <f t="shared" si="13"/>
        <v>0</v>
      </c>
      <c r="I83" s="60">
        <f>'Расчет субсидий'!J83-1</f>
        <v>0.1707510634245446</v>
      </c>
      <c r="J83" s="60">
        <f>I83*'Расчет субсидий'!K83</f>
        <v>1.707510634245446</v>
      </c>
      <c r="K83" s="61">
        <f t="shared" si="14"/>
        <v>16.745958469878456</v>
      </c>
      <c r="L83" s="60">
        <f>'Расчет субсидий'!N83-1</f>
        <v>-4.6271094175285743E-2</v>
      </c>
      <c r="M83" s="60">
        <f>L83*'Расчет субсидий'!O83</f>
        <v>-0.69406641262928614</v>
      </c>
      <c r="N83" s="61">
        <f t="shared" si="15"/>
        <v>-6.8068725828836207</v>
      </c>
      <c r="O83" s="60">
        <f>'Расчет субсидий'!R83-1</f>
        <v>5.2514074074074824E-3</v>
      </c>
      <c r="P83" s="60">
        <f>O83*'Расчет субсидий'!S83</f>
        <v>5.2514074074074824E-2</v>
      </c>
      <c r="Q83" s="61">
        <f t="shared" si="16"/>
        <v>0.51501787800998766</v>
      </c>
      <c r="R83" s="60">
        <f>'Расчет субсидий'!V83-1</f>
        <v>0.21296359999999992</v>
      </c>
      <c r="S83" s="60">
        <f>R83*'Расчет субсидий'!W83</f>
        <v>2.1296359999999992</v>
      </c>
      <c r="T83" s="61">
        <f t="shared" si="17"/>
        <v>20.885841233848335</v>
      </c>
      <c r="U83" s="60" t="s">
        <v>400</v>
      </c>
      <c r="V83" s="60" t="s">
        <v>400</v>
      </c>
      <c r="W83" s="62" t="s">
        <v>400</v>
      </c>
      <c r="X83" s="63">
        <f t="shared" si="18"/>
        <v>-1.7491724252135805</v>
      </c>
    </row>
    <row r="84" spans="1:24" ht="15" customHeight="1">
      <c r="A84" s="71" t="s">
        <v>69</v>
      </c>
      <c r="B84" s="59">
        <f>'Расчет субсидий'!AF84</f>
        <v>-24.190909090909088</v>
      </c>
      <c r="C84" s="60">
        <f>'Расчет субсидий'!D84-1</f>
        <v>-0.43552922434367547</v>
      </c>
      <c r="D84" s="60">
        <f>C84*'Расчет субсидий'!E84</f>
        <v>-6.5329383651551325</v>
      </c>
      <c r="E84" s="61">
        <f t="shared" si="12"/>
        <v>-47.354337700433575</v>
      </c>
      <c r="F84" s="60">
        <f>'Расчет субсидий'!F84-1</f>
        <v>0</v>
      </c>
      <c r="G84" s="60">
        <f>F84*'Расчет субсидий'!G84</f>
        <v>0</v>
      </c>
      <c r="H84" s="61">
        <f t="shared" si="13"/>
        <v>0</v>
      </c>
      <c r="I84" s="60">
        <f>'Расчет субсидий'!J84-1</f>
        <v>0.1707510634245446</v>
      </c>
      <c r="J84" s="60">
        <f>I84*'Расчет субсидий'!K84</f>
        <v>1.707510634245446</v>
      </c>
      <c r="K84" s="61">
        <f t="shared" si="14"/>
        <v>12.37697811943467</v>
      </c>
      <c r="L84" s="60">
        <f>'Расчет субсидий'!N84-1</f>
        <v>-4.6271094175285743E-2</v>
      </c>
      <c r="M84" s="60">
        <f>L84*'Расчет субсидий'!O84</f>
        <v>-0.69406641262928614</v>
      </c>
      <c r="N84" s="61">
        <f t="shared" si="15"/>
        <v>-5.0309758722781437</v>
      </c>
      <c r="O84" s="60">
        <f>'Расчет субсидий'!R84-1</f>
        <v>5.2514074074074824E-3</v>
      </c>
      <c r="P84" s="60">
        <f>O84*'Расчет субсидий'!S84</f>
        <v>5.2514074074074824E-2</v>
      </c>
      <c r="Q84" s="61">
        <f t="shared" si="16"/>
        <v>0.38065095041965424</v>
      </c>
      <c r="R84" s="60">
        <f>'Расчет субсидий'!V84-1</f>
        <v>0.21296359999999992</v>
      </c>
      <c r="S84" s="60">
        <f>R84*'Расчет субсидий'!W84</f>
        <v>2.1296359999999992</v>
      </c>
      <c r="T84" s="61">
        <f t="shared" si="17"/>
        <v>15.436775411948307</v>
      </c>
      <c r="U84" s="60" t="s">
        <v>400</v>
      </c>
      <c r="V84" s="60" t="s">
        <v>400</v>
      </c>
      <c r="W84" s="62" t="s">
        <v>400</v>
      </c>
      <c r="X84" s="63">
        <f t="shared" si="18"/>
        <v>-3.3373440694648981</v>
      </c>
    </row>
    <row r="85" spans="1:24" ht="15" customHeight="1">
      <c r="A85" s="71" t="s">
        <v>70</v>
      </c>
      <c r="B85" s="59">
        <f>'Расчет субсидий'!AF85</f>
        <v>-3.6090909090909236</v>
      </c>
      <c r="C85" s="60">
        <f>'Расчет субсидий'!D85-1</f>
        <v>-0.23566260202956113</v>
      </c>
      <c r="D85" s="60">
        <f>C85*'Расчет субсидий'!E85</f>
        <v>-3.5349390304434172</v>
      </c>
      <c r="E85" s="61">
        <f t="shared" si="12"/>
        <v>-37.595739707714273</v>
      </c>
      <c r="F85" s="60">
        <f>'Расчет субсидий'!F85-1</f>
        <v>0</v>
      </c>
      <c r="G85" s="60">
        <f>F85*'Расчет субсидий'!G85</f>
        <v>0</v>
      </c>
      <c r="H85" s="61">
        <f t="shared" si="13"/>
        <v>0</v>
      </c>
      <c r="I85" s="60">
        <f>'Расчет субсидий'!J85-1</f>
        <v>0.1707510634245446</v>
      </c>
      <c r="J85" s="60">
        <f>I85*'Расчет субсидий'!K85</f>
        <v>1.707510634245446</v>
      </c>
      <c r="K85" s="61">
        <f t="shared" si="14"/>
        <v>18.160178945206127</v>
      </c>
      <c r="L85" s="60">
        <f>'Расчет субсидий'!N85-1</f>
        <v>-4.6271094175285743E-2</v>
      </c>
      <c r="M85" s="60">
        <f>L85*'Расчет субсидий'!O85</f>
        <v>-0.69406641262928614</v>
      </c>
      <c r="N85" s="61">
        <f t="shared" si="15"/>
        <v>-7.3817228428419233</v>
      </c>
      <c r="O85" s="60">
        <f>'Расчет субсидий'!R85-1</f>
        <v>5.2514074074074824E-3</v>
      </c>
      <c r="P85" s="60">
        <f>O85*'Расчет субсидий'!S85</f>
        <v>5.2514074074074824E-2</v>
      </c>
      <c r="Q85" s="61">
        <f t="shared" si="16"/>
        <v>0.55851188461173817</v>
      </c>
      <c r="R85" s="60">
        <f>'Расчет субсидий'!V85-1</f>
        <v>0.21296359999999992</v>
      </c>
      <c r="S85" s="60">
        <f>R85*'Расчет субсидий'!W85</f>
        <v>2.1296359999999992</v>
      </c>
      <c r="T85" s="61">
        <f t="shared" si="17"/>
        <v>22.649680811647411</v>
      </c>
      <c r="U85" s="60" t="s">
        <v>400</v>
      </c>
      <c r="V85" s="60" t="s">
        <v>400</v>
      </c>
      <c r="W85" s="62" t="s">
        <v>400</v>
      </c>
      <c r="X85" s="63">
        <f t="shared" si="18"/>
        <v>-0.33934473475318327</v>
      </c>
    </row>
    <row r="86" spans="1:24" ht="15" customHeight="1">
      <c r="A86" s="71" t="s">
        <v>71</v>
      </c>
      <c r="B86" s="59">
        <f>'Расчет субсидий'!AF86</f>
        <v>4.2272727272727479</v>
      </c>
      <c r="C86" s="60">
        <f>'Расчет субсидий'!D86-1</f>
        <v>-0.1785899695034785</v>
      </c>
      <c r="D86" s="60">
        <f>C86*'Расчет субсидий'!E86</f>
        <v>-2.6788495425521774</v>
      </c>
      <c r="E86" s="61">
        <f t="shared" si="12"/>
        <v>-21.914547836100528</v>
      </c>
      <c r="F86" s="60">
        <f>'Расчет субсидий'!F86-1</f>
        <v>0</v>
      </c>
      <c r="G86" s="60">
        <f>F86*'Расчет субсидий'!G86</f>
        <v>0</v>
      </c>
      <c r="H86" s="61">
        <f t="shared" si="13"/>
        <v>0</v>
      </c>
      <c r="I86" s="60">
        <f>'Расчет субсидий'!J86-1</f>
        <v>0.1707510634245446</v>
      </c>
      <c r="J86" s="60">
        <f>I86*'Расчет субсидий'!K86</f>
        <v>1.707510634245446</v>
      </c>
      <c r="K86" s="61">
        <f t="shared" si="14"/>
        <v>13.96843043270443</v>
      </c>
      <c r="L86" s="60">
        <f>'Расчет субсидий'!N86-1</f>
        <v>-4.6271094175285743E-2</v>
      </c>
      <c r="M86" s="60">
        <f>L86*'Расчет субсидий'!O86</f>
        <v>-0.69406641262928614</v>
      </c>
      <c r="N86" s="61">
        <f t="shared" si="15"/>
        <v>-5.6778670691987623</v>
      </c>
      <c r="O86" s="60">
        <f>'Расчет субсидий'!R86-1</f>
        <v>5.2514074074074824E-3</v>
      </c>
      <c r="P86" s="60">
        <f>O86*'Расчет субсидий'!S86</f>
        <v>5.2514074074074824E-2</v>
      </c>
      <c r="Q86" s="61">
        <f t="shared" si="16"/>
        <v>0.42959567907215679</v>
      </c>
      <c r="R86" s="60">
        <f>'Расчет субсидий'!V86-1</f>
        <v>0.21296359999999992</v>
      </c>
      <c r="S86" s="60">
        <f>R86*'Расчет субсидий'!W86</f>
        <v>2.1296359999999992</v>
      </c>
      <c r="T86" s="61">
        <f t="shared" si="17"/>
        <v>17.42166152079545</v>
      </c>
      <c r="U86" s="60" t="s">
        <v>400</v>
      </c>
      <c r="V86" s="60" t="s">
        <v>400</v>
      </c>
      <c r="W86" s="62" t="s">
        <v>400</v>
      </c>
      <c r="X86" s="63">
        <f t="shared" si="18"/>
        <v>0.51674475313805646</v>
      </c>
    </row>
    <row r="87" spans="1:24" ht="15" customHeight="1">
      <c r="A87" s="71" t="s">
        <v>72</v>
      </c>
      <c r="B87" s="59">
        <f>'Расчет субсидий'!AF87</f>
        <v>-60.86363636363626</v>
      </c>
      <c r="C87" s="60">
        <f>'Расчет субсидий'!D87-1</f>
        <v>-0.5567627280953098</v>
      </c>
      <c r="D87" s="60">
        <f>C87*'Расчет субсидий'!E87</f>
        <v>-8.3514409214296474</v>
      </c>
      <c r="E87" s="61">
        <f t="shared" si="12"/>
        <v>-98.586924757752854</v>
      </c>
      <c r="F87" s="60">
        <f>'Расчет субсидий'!F87-1</f>
        <v>0</v>
      </c>
      <c r="G87" s="60">
        <f>F87*'Расчет субсидий'!G87</f>
        <v>0</v>
      </c>
      <c r="H87" s="61">
        <f t="shared" si="13"/>
        <v>0</v>
      </c>
      <c r="I87" s="60">
        <f>'Расчет субсидий'!J87-1</f>
        <v>0.1707510634245446</v>
      </c>
      <c r="J87" s="60">
        <f>I87*'Расчет субсидий'!K87</f>
        <v>1.707510634245446</v>
      </c>
      <c r="K87" s="61">
        <f t="shared" si="14"/>
        <v>20.156787793285559</v>
      </c>
      <c r="L87" s="60">
        <f>'Расчет субсидий'!N87-1</f>
        <v>-4.6271094175285743E-2</v>
      </c>
      <c r="M87" s="60">
        <f>L87*'Расчет субсидий'!O87</f>
        <v>-0.69406641262928614</v>
      </c>
      <c r="N87" s="61">
        <f t="shared" si="15"/>
        <v>-8.1933014724665441</v>
      </c>
      <c r="O87" s="60">
        <f>'Расчет субсидий'!R87-1</f>
        <v>5.2514074074074824E-3</v>
      </c>
      <c r="P87" s="60">
        <f>O87*'Расчет субсидий'!S87</f>
        <v>5.2514074074074824E-2</v>
      </c>
      <c r="Q87" s="61">
        <f t="shared" si="16"/>
        <v>0.61991710390709576</v>
      </c>
      <c r="R87" s="60">
        <f>'Расчет субсидий'!V87-1</f>
        <v>0.21296359999999992</v>
      </c>
      <c r="S87" s="60">
        <f>R87*'Расчет субсидий'!W87</f>
        <v>2.1296359999999992</v>
      </c>
      <c r="T87" s="61">
        <f t="shared" si="17"/>
        <v>25.139884969390469</v>
      </c>
      <c r="U87" s="60" t="s">
        <v>400</v>
      </c>
      <c r="V87" s="60" t="s">
        <v>400</v>
      </c>
      <c r="W87" s="62" t="s">
        <v>400</v>
      </c>
      <c r="X87" s="63">
        <f t="shared" si="18"/>
        <v>-5.1558466257394127</v>
      </c>
    </row>
    <row r="88" spans="1:24" ht="15" customHeight="1">
      <c r="A88" s="71" t="s">
        <v>73</v>
      </c>
      <c r="B88" s="59">
        <f>'Расчет субсидий'!AF88</f>
        <v>7.4272727272727934</v>
      </c>
      <c r="C88" s="60">
        <f>'Расчет субсидий'!D88-1</f>
        <v>-0.18073600527704492</v>
      </c>
      <c r="D88" s="60">
        <f>C88*'Расчет субсидий'!E88</f>
        <v>-2.7110400791556737</v>
      </c>
      <c r="E88" s="61">
        <f t="shared" si="12"/>
        <v>-41.554966101549262</v>
      </c>
      <c r="F88" s="60">
        <f>'Расчет субсидий'!F88-1</f>
        <v>0</v>
      </c>
      <c r="G88" s="60">
        <f>F88*'Расчет субсидий'!G88</f>
        <v>0</v>
      </c>
      <c r="H88" s="61">
        <f t="shared" si="13"/>
        <v>0</v>
      </c>
      <c r="I88" s="60">
        <f>'Расчет субсидий'!J88-1</f>
        <v>0.1707510634245446</v>
      </c>
      <c r="J88" s="60">
        <f>I88*'Расчет субсидий'!K88</f>
        <v>1.707510634245446</v>
      </c>
      <c r="K88" s="61">
        <f t="shared" si="14"/>
        <v>26.172813552134123</v>
      </c>
      <c r="L88" s="60">
        <f>'Расчет субсидий'!N88-1</f>
        <v>-4.6271094175285743E-2</v>
      </c>
      <c r="M88" s="60">
        <f>L88*'Расчет субсидий'!O88</f>
        <v>-0.69406641262928614</v>
      </c>
      <c r="N88" s="61">
        <f t="shared" si="15"/>
        <v>-10.638686779583285</v>
      </c>
      <c r="O88" s="60">
        <f>'Расчет субсидий'!R88-1</f>
        <v>5.2514074074074824E-3</v>
      </c>
      <c r="P88" s="60">
        <f>O88*'Расчет субсидий'!S88</f>
        <v>5.2514074074074824E-2</v>
      </c>
      <c r="Q88" s="61">
        <f t="shared" si="16"/>
        <v>0.80493851226355051</v>
      </c>
      <c r="R88" s="60">
        <f>'Расчет субсидий'!V88-1</f>
        <v>0.21296359999999992</v>
      </c>
      <c r="S88" s="60">
        <f>R88*'Расчет субсидий'!W88</f>
        <v>2.1296359999999992</v>
      </c>
      <c r="T88" s="61">
        <f t="shared" si="17"/>
        <v>32.643173544007666</v>
      </c>
      <c r="U88" s="60" t="s">
        <v>400</v>
      </c>
      <c r="V88" s="60" t="s">
        <v>400</v>
      </c>
      <c r="W88" s="62" t="s">
        <v>400</v>
      </c>
      <c r="X88" s="63">
        <f t="shared" si="18"/>
        <v>0.48455421653456021</v>
      </c>
    </row>
    <row r="89" spans="1:24" ht="15" customHeight="1">
      <c r="A89" s="71" t="s">
        <v>74</v>
      </c>
      <c r="B89" s="59">
        <f>'Расчет субсидий'!AF89</f>
        <v>-20.354545454545445</v>
      </c>
      <c r="C89" s="60">
        <f>'Расчет субсидий'!D89-1</f>
        <v>-0.56238768319553656</v>
      </c>
      <c r="D89" s="60">
        <f>C89*'Расчет субсидий'!E89</f>
        <v>-8.4358152479330482</v>
      </c>
      <c r="E89" s="61">
        <f t="shared" si="12"/>
        <v>-32.767165063280423</v>
      </c>
      <c r="F89" s="60">
        <f>'Расчет субсидий'!F89-1</f>
        <v>0</v>
      </c>
      <c r="G89" s="60">
        <f>F89*'Расчет субсидий'!G89</f>
        <v>0</v>
      </c>
      <c r="H89" s="61">
        <f t="shared" si="13"/>
        <v>0</v>
      </c>
      <c r="I89" s="60">
        <f>'Расчет субсидий'!J89-1</f>
        <v>0.1707510634245446</v>
      </c>
      <c r="J89" s="60">
        <f>I89*'Расчет субсидий'!K89</f>
        <v>1.707510634245446</v>
      </c>
      <c r="K89" s="61">
        <f t="shared" si="14"/>
        <v>6.6324689618275086</v>
      </c>
      <c r="L89" s="60">
        <f>'Расчет субсидий'!N89-1</f>
        <v>-4.6271094175285743E-2</v>
      </c>
      <c r="M89" s="60">
        <f>L89*'Расчет субсидий'!O89</f>
        <v>-0.69406641262928614</v>
      </c>
      <c r="N89" s="61">
        <f t="shared" si="15"/>
        <v>-2.6959562341144361</v>
      </c>
      <c r="O89" s="60">
        <f>'Расчет субсидий'!R89-1</f>
        <v>5.2514074074074824E-3</v>
      </c>
      <c r="P89" s="60">
        <f>O89*'Расчет субсидий'!S89</f>
        <v>5.2514074074074824E-2</v>
      </c>
      <c r="Q89" s="61">
        <f t="shared" si="16"/>
        <v>0.2039799690672649</v>
      </c>
      <c r="R89" s="60">
        <f>'Расчет субсидий'!V89-1</f>
        <v>0.21296359999999992</v>
      </c>
      <c r="S89" s="60">
        <f>R89*'Расчет субсидий'!W89</f>
        <v>2.1296359999999992</v>
      </c>
      <c r="T89" s="61">
        <f t="shared" si="17"/>
        <v>8.2721269119546363</v>
      </c>
      <c r="U89" s="60" t="s">
        <v>400</v>
      </c>
      <c r="V89" s="60" t="s">
        <v>400</v>
      </c>
      <c r="W89" s="62" t="s">
        <v>400</v>
      </c>
      <c r="X89" s="63">
        <f t="shared" si="18"/>
        <v>-5.2402209522428134</v>
      </c>
    </row>
    <row r="90" spans="1:24" ht="15" customHeight="1">
      <c r="A90" s="67" t="s">
        <v>75</v>
      </c>
      <c r="B90" s="68"/>
      <c r="C90" s="69"/>
      <c r="D90" s="69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</row>
    <row r="91" spans="1:24" ht="15" customHeight="1">
      <c r="A91" s="71" t="s">
        <v>76</v>
      </c>
      <c r="B91" s="59">
        <f>'Расчет субсидий'!AF91</f>
        <v>8.5272727272724751</v>
      </c>
      <c r="C91" s="60">
        <f>'Расчет субсидий'!D91-1</f>
        <v>-9.2916120277898528E-2</v>
      </c>
      <c r="D91" s="60">
        <f>C91*'Расчет субсидий'!E91</f>
        <v>-1.3937418041684779</v>
      </c>
      <c r="E91" s="61">
        <f t="shared" si="12"/>
        <v>-33.282370547866122</v>
      </c>
      <c r="F91" s="60">
        <f>'Расчет субсидий'!F91-1</f>
        <v>0</v>
      </c>
      <c r="G91" s="60">
        <f>F91*'Расчет субсидий'!G91</f>
        <v>0</v>
      </c>
      <c r="H91" s="61">
        <f t="shared" si="13"/>
        <v>0</v>
      </c>
      <c r="I91" s="60">
        <f>'Расчет субсидий'!J91-1</f>
        <v>0.21318291484228391</v>
      </c>
      <c r="J91" s="60">
        <f>I91*'Расчет субсидий'!K91</f>
        <v>2.1318291484228391</v>
      </c>
      <c r="K91" s="61">
        <f t="shared" si="14"/>
        <v>50.907799027296718</v>
      </c>
      <c r="L91" s="60">
        <f>'Расчет субсидий'!N91-1</f>
        <v>-0.11540555253130103</v>
      </c>
      <c r="M91" s="60">
        <f>L91*'Расчет субсидий'!O91</f>
        <v>-1.7310832879695153</v>
      </c>
      <c r="N91" s="61">
        <f t="shared" si="15"/>
        <v>-41.338040709622923</v>
      </c>
      <c r="O91" s="60">
        <f>'Расчет субсидий'!R91-1</f>
        <v>5.0926826308550943E-2</v>
      </c>
      <c r="P91" s="60">
        <f>O91*'Расчет субсидий'!S91</f>
        <v>0.50926826308550943</v>
      </c>
      <c r="Q91" s="61">
        <f t="shared" si="16"/>
        <v>12.161258986123652</v>
      </c>
      <c r="R91" s="60">
        <f>'Расчет субсидий'!V91-1</f>
        <v>8.4081812460667038E-2</v>
      </c>
      <c r="S91" s="60">
        <f>R91*'Расчет субсидий'!W91</f>
        <v>0.84081812460667038</v>
      </c>
      <c r="T91" s="61">
        <f t="shared" si="17"/>
        <v>20.07862597134115</v>
      </c>
      <c r="U91" s="60" t="s">
        <v>400</v>
      </c>
      <c r="V91" s="60" t="s">
        <v>400</v>
      </c>
      <c r="W91" s="62" t="s">
        <v>400</v>
      </c>
      <c r="X91" s="63">
        <f t="shared" si="18"/>
        <v>0.35709044397702572</v>
      </c>
    </row>
    <row r="92" spans="1:24" ht="15" customHeight="1">
      <c r="A92" s="71" t="s">
        <v>77</v>
      </c>
      <c r="B92" s="59">
        <f>'Расчет субсидий'!AF92</f>
        <v>-14.290909090909281</v>
      </c>
      <c r="C92" s="60">
        <f>'Расчет субсидий'!D92-1</f>
        <v>-0.15574215645466805</v>
      </c>
      <c r="D92" s="60">
        <f>C92*'Расчет субсидий'!E92</f>
        <v>-2.3361323468200208</v>
      </c>
      <c r="E92" s="61">
        <f t="shared" si="12"/>
        <v>-57.039892985398211</v>
      </c>
      <c r="F92" s="60">
        <f>'Расчет субсидий'!F92-1</f>
        <v>0</v>
      </c>
      <c r="G92" s="60">
        <f>F92*'Расчет субсидий'!G92</f>
        <v>0</v>
      </c>
      <c r="H92" s="61">
        <f t="shared" si="13"/>
        <v>0</v>
      </c>
      <c r="I92" s="60">
        <f>'Расчет субсидий'!J92-1</f>
        <v>0.21318291484228391</v>
      </c>
      <c r="J92" s="60">
        <f>I92*'Расчет субсидий'!K92</f>
        <v>2.1318291484228391</v>
      </c>
      <c r="K92" s="61">
        <f t="shared" si="14"/>
        <v>52.051548643943129</v>
      </c>
      <c r="L92" s="60">
        <f>'Расчет субсидий'!N92-1</f>
        <v>-0.11540555253130103</v>
      </c>
      <c r="M92" s="60">
        <f>L92*'Расчет субсидий'!O92</f>
        <v>-1.7310832879695153</v>
      </c>
      <c r="N92" s="61">
        <f t="shared" si="15"/>
        <v>-42.266785796189978</v>
      </c>
      <c r="O92" s="60">
        <f>'Расчет субсидий'!R92-1</f>
        <v>5.0926826308550943E-2</v>
      </c>
      <c r="P92" s="60">
        <f>O92*'Расчет субсидий'!S92</f>
        <v>0.50926826308550943</v>
      </c>
      <c r="Q92" s="61">
        <f t="shared" si="16"/>
        <v>12.434486970226017</v>
      </c>
      <c r="R92" s="60">
        <f>'Расчет субсидий'!V92-1</f>
        <v>8.4081812460667038E-2</v>
      </c>
      <c r="S92" s="60">
        <f>R92*'Расчет субсидий'!W92</f>
        <v>0.84081812460667038</v>
      </c>
      <c r="T92" s="61">
        <f t="shared" si="17"/>
        <v>20.529734076509758</v>
      </c>
      <c r="U92" s="60" t="s">
        <v>400</v>
      </c>
      <c r="V92" s="60" t="s">
        <v>400</v>
      </c>
      <c r="W92" s="62" t="s">
        <v>400</v>
      </c>
      <c r="X92" s="63">
        <f t="shared" si="18"/>
        <v>-0.58530009867451716</v>
      </c>
    </row>
    <row r="93" spans="1:24" ht="15" customHeight="1">
      <c r="A93" s="71" t="s">
        <v>78</v>
      </c>
      <c r="B93" s="59">
        <f>'Расчет субсидий'!AF93</f>
        <v>168.41818181818189</v>
      </c>
      <c r="C93" s="60">
        <f>'Расчет субсидий'!D93-1</f>
        <v>0.24134358853553195</v>
      </c>
      <c r="D93" s="60">
        <f>C93*'Расчет субсидий'!E93</f>
        <v>3.6201538280329792</v>
      </c>
      <c r="E93" s="61">
        <f t="shared" si="12"/>
        <v>113.51727913121938</v>
      </c>
      <c r="F93" s="60">
        <f>'Расчет субсидий'!F93-1</f>
        <v>0</v>
      </c>
      <c r="G93" s="60">
        <f>F93*'Расчет субсидий'!G93</f>
        <v>0</v>
      </c>
      <c r="H93" s="61">
        <f t="shared" si="13"/>
        <v>0</v>
      </c>
      <c r="I93" s="60">
        <f>'Расчет субсидий'!J93-1</f>
        <v>0.21318291484228391</v>
      </c>
      <c r="J93" s="60">
        <f>I93*'Расчет субсидий'!K93</f>
        <v>2.1318291484228391</v>
      </c>
      <c r="K93" s="61">
        <f t="shared" si="14"/>
        <v>66.84783464935694</v>
      </c>
      <c r="L93" s="60">
        <f>'Расчет субсидий'!N93-1</f>
        <v>-0.11540555253130103</v>
      </c>
      <c r="M93" s="60">
        <f>L93*'Расчет субсидий'!O93</f>
        <v>-1.7310832879695153</v>
      </c>
      <c r="N93" s="61">
        <f t="shared" si="15"/>
        <v>-54.281633912390284</v>
      </c>
      <c r="O93" s="60">
        <f>'Расчет субсидий'!R93-1</f>
        <v>5.0926826308550943E-2</v>
      </c>
      <c r="P93" s="60">
        <f>O93*'Расчет субсидий'!S93</f>
        <v>0.50926826308550943</v>
      </c>
      <c r="Q93" s="61">
        <f t="shared" si="16"/>
        <v>15.969141180047774</v>
      </c>
      <c r="R93" s="60">
        <f>'Расчет субсидий'!V93-1</f>
        <v>8.4081812460667038E-2</v>
      </c>
      <c r="S93" s="60">
        <f>R93*'Расчет субсидий'!W93</f>
        <v>0.84081812460667038</v>
      </c>
      <c r="T93" s="61">
        <f t="shared" si="17"/>
        <v>26.365560769948107</v>
      </c>
      <c r="U93" s="60" t="s">
        <v>400</v>
      </c>
      <c r="V93" s="60" t="s">
        <v>400</v>
      </c>
      <c r="W93" s="62" t="s">
        <v>400</v>
      </c>
      <c r="X93" s="63">
        <f t="shared" si="18"/>
        <v>5.3709860761784824</v>
      </c>
    </row>
    <row r="94" spans="1:24" ht="15" customHeight="1">
      <c r="A94" s="71" t="s">
        <v>79</v>
      </c>
      <c r="B94" s="59">
        <f>'Расчет субсидий'!AF94</f>
        <v>-112.4727272727273</v>
      </c>
      <c r="C94" s="60">
        <f>'Расчет субсидий'!D94-1</f>
        <v>-0.34158677570990026</v>
      </c>
      <c r="D94" s="60">
        <f>C94*'Расчет субсидий'!E94</f>
        <v>-5.1238016356485039</v>
      </c>
      <c r="E94" s="61">
        <f t="shared" si="12"/>
        <v>-170.85478039054266</v>
      </c>
      <c r="F94" s="60">
        <f>'Расчет субсидий'!F94-1</f>
        <v>0</v>
      </c>
      <c r="G94" s="60">
        <f>F94*'Расчет субсидий'!G94</f>
        <v>0</v>
      </c>
      <c r="H94" s="61">
        <f t="shared" si="13"/>
        <v>0</v>
      </c>
      <c r="I94" s="60">
        <f>'Расчет субсидий'!J94-1</f>
        <v>0.21318291484228391</v>
      </c>
      <c r="J94" s="60">
        <f>I94*'Расчет субсидий'!K94</f>
        <v>2.1318291484228391</v>
      </c>
      <c r="K94" s="61">
        <f t="shared" si="14"/>
        <v>71.086514834964305</v>
      </c>
      <c r="L94" s="60">
        <f>'Расчет субсидий'!N94-1</f>
        <v>-0.11540555253130103</v>
      </c>
      <c r="M94" s="60">
        <f>L94*'Расчет субсидий'!O94</f>
        <v>-1.7310832879695153</v>
      </c>
      <c r="N94" s="61">
        <f t="shared" si="15"/>
        <v>-57.723517816539385</v>
      </c>
      <c r="O94" s="60">
        <f>'Расчет субсидий'!R94-1</f>
        <v>5.0926826308550943E-2</v>
      </c>
      <c r="P94" s="60">
        <f>O94*'Расчет субсидий'!S94</f>
        <v>0.50926826308550943</v>
      </c>
      <c r="Q94" s="61">
        <f t="shared" si="16"/>
        <v>16.981710736804335</v>
      </c>
      <c r="R94" s="60">
        <f>'Расчет субсидий'!V94-1</f>
        <v>8.4081812460667038E-2</v>
      </c>
      <c r="S94" s="60">
        <f>R94*'Расчет субсидий'!W94</f>
        <v>0.84081812460667038</v>
      </c>
      <c r="T94" s="61">
        <f t="shared" si="17"/>
        <v>28.037345362586088</v>
      </c>
      <c r="U94" s="60" t="s">
        <v>400</v>
      </c>
      <c r="V94" s="60" t="s">
        <v>400</v>
      </c>
      <c r="W94" s="62" t="s">
        <v>400</v>
      </c>
      <c r="X94" s="63">
        <f t="shared" si="18"/>
        <v>-3.3729693875029998</v>
      </c>
    </row>
    <row r="95" spans="1:24">
      <c r="A95" s="71" t="s">
        <v>80</v>
      </c>
      <c r="B95" s="59">
        <f>'Расчет субсидий'!AF95</f>
        <v>42.581818181818335</v>
      </c>
      <c r="C95" s="60">
        <f>'Расчет субсидий'!D95-1</f>
        <v>1.3549343375820477E-3</v>
      </c>
      <c r="D95" s="60">
        <f>C95*'Расчет субсидий'!E95</f>
        <v>2.0324015063730716E-2</v>
      </c>
      <c r="E95" s="61">
        <f t="shared" si="12"/>
        <v>0.48862629015025588</v>
      </c>
      <c r="F95" s="60">
        <f>'Расчет субсидий'!F95-1</f>
        <v>0</v>
      </c>
      <c r="G95" s="60">
        <f>F95*'Расчет субсидий'!G95</f>
        <v>0</v>
      </c>
      <c r="H95" s="61">
        <f t="shared" si="13"/>
        <v>0</v>
      </c>
      <c r="I95" s="60">
        <f>'Расчет субсидий'!J95-1</f>
        <v>0.21318291484228391</v>
      </c>
      <c r="J95" s="60">
        <f>I95*'Расчет субсидий'!K95</f>
        <v>2.1318291484228391</v>
      </c>
      <c r="K95" s="61">
        <f t="shared" si="14"/>
        <v>51.253050382104</v>
      </c>
      <c r="L95" s="60">
        <f>'Расчет субсидий'!N95-1</f>
        <v>-0.11540555253130103</v>
      </c>
      <c r="M95" s="60">
        <f>L95*'Расчет субсидий'!O95</f>
        <v>-1.7310832879695153</v>
      </c>
      <c r="N95" s="61">
        <f t="shared" si="15"/>
        <v>-41.618390967005361</v>
      </c>
      <c r="O95" s="60">
        <f>'Расчет субсидий'!R95-1</f>
        <v>5.0926826308550943E-2</v>
      </c>
      <c r="P95" s="60">
        <f>O95*'Расчет субсидий'!S95</f>
        <v>0.50926826308550943</v>
      </c>
      <c r="Q95" s="61">
        <f t="shared" si="16"/>
        <v>12.243735369336962</v>
      </c>
      <c r="R95" s="60">
        <f>'Расчет субсидий'!V95-1</f>
        <v>8.4081812460667038E-2</v>
      </c>
      <c r="S95" s="60">
        <f>R95*'Расчет субсидий'!W95</f>
        <v>0.84081812460667038</v>
      </c>
      <c r="T95" s="61">
        <f t="shared" si="17"/>
        <v>20.214797107232478</v>
      </c>
      <c r="U95" s="60" t="s">
        <v>400</v>
      </c>
      <c r="V95" s="60" t="s">
        <v>400</v>
      </c>
      <c r="W95" s="62" t="s">
        <v>400</v>
      </c>
      <c r="X95" s="63">
        <f t="shared" si="18"/>
        <v>1.7711562632092344</v>
      </c>
    </row>
    <row r="96" spans="1:24" ht="15" customHeight="1">
      <c r="A96" s="71" t="s">
        <v>81</v>
      </c>
      <c r="B96" s="59">
        <f>'Расчет субсидий'!AF96</f>
        <v>-48.309090909090855</v>
      </c>
      <c r="C96" s="60">
        <f>'Расчет субсидий'!D96-1</f>
        <v>-0.29495118491184913</v>
      </c>
      <c r="D96" s="60">
        <f>C96*'Расчет субсидий'!E96</f>
        <v>-4.4242677736777374</v>
      </c>
      <c r="E96" s="61">
        <f t="shared" si="12"/>
        <v>-79.946702302539521</v>
      </c>
      <c r="F96" s="60">
        <f>'Расчет субсидий'!F96-1</f>
        <v>0</v>
      </c>
      <c r="G96" s="60">
        <f>F96*'Расчет субсидий'!G96</f>
        <v>0</v>
      </c>
      <c r="H96" s="61">
        <f t="shared" si="13"/>
        <v>0</v>
      </c>
      <c r="I96" s="60">
        <f>'Расчет субсидий'!J96-1</f>
        <v>0.21318291484228391</v>
      </c>
      <c r="J96" s="60">
        <f>I96*'Расчет субсидий'!K96</f>
        <v>2.1318291484228391</v>
      </c>
      <c r="K96" s="61">
        <f t="shared" si="14"/>
        <v>38.522241194990414</v>
      </c>
      <c r="L96" s="60">
        <f>'Расчет субсидий'!N96-1</f>
        <v>-0.11540555253130103</v>
      </c>
      <c r="M96" s="60">
        <f>L96*'Расчет субсидий'!O96</f>
        <v>-1.7310832879695153</v>
      </c>
      <c r="N96" s="61">
        <f t="shared" si="15"/>
        <v>-31.280746863374812</v>
      </c>
      <c r="O96" s="60">
        <f>'Расчет субсидий'!R96-1</f>
        <v>5.0926826308550943E-2</v>
      </c>
      <c r="P96" s="60">
        <f>O96*'Расчет субсидий'!S96</f>
        <v>0.50926826308550943</v>
      </c>
      <c r="Q96" s="61">
        <f t="shared" si="16"/>
        <v>9.2024986514738512</v>
      </c>
      <c r="R96" s="60">
        <f>'Расчет субсидий'!V96-1</f>
        <v>8.4081812460667038E-2</v>
      </c>
      <c r="S96" s="60">
        <f>R96*'Расчет субсидий'!W96</f>
        <v>0.84081812460667038</v>
      </c>
      <c r="T96" s="61">
        <f t="shared" si="17"/>
        <v>15.193618410359218</v>
      </c>
      <c r="U96" s="60" t="s">
        <v>400</v>
      </c>
      <c r="V96" s="60" t="s">
        <v>400</v>
      </c>
      <c r="W96" s="62" t="s">
        <v>400</v>
      </c>
      <c r="X96" s="63">
        <f t="shared" si="18"/>
        <v>-2.6734355255322342</v>
      </c>
    </row>
    <row r="97" spans="1:24" ht="15" customHeight="1">
      <c r="A97" s="71" t="s">
        <v>82</v>
      </c>
      <c r="B97" s="59">
        <f>'Расчет субсидий'!AF97</f>
        <v>48.227272727272521</v>
      </c>
      <c r="C97" s="60">
        <f>'Расчет субсидий'!D97-1</f>
        <v>3.8189486404833994E-2</v>
      </c>
      <c r="D97" s="60">
        <f>C97*'Расчет субсидий'!E97</f>
        <v>0.57284229607250992</v>
      </c>
      <c r="E97" s="61">
        <f t="shared" si="12"/>
        <v>11.889195804614332</v>
      </c>
      <c r="F97" s="60">
        <f>'Расчет субсидий'!F97-1</f>
        <v>0</v>
      </c>
      <c r="G97" s="60">
        <f>F97*'Расчет субсидий'!G97</f>
        <v>0</v>
      </c>
      <c r="H97" s="61">
        <f t="shared" si="13"/>
        <v>0</v>
      </c>
      <c r="I97" s="60">
        <f>'Расчет субсидий'!J97-1</f>
        <v>0.21318291484228391</v>
      </c>
      <c r="J97" s="60">
        <f>I97*'Расчет субсидий'!K97</f>
        <v>2.1318291484228391</v>
      </c>
      <c r="K97" s="61">
        <f t="shared" si="14"/>
        <v>44.245570449943031</v>
      </c>
      <c r="L97" s="60">
        <f>'Расчет субсидий'!N97-1</f>
        <v>-0.11540555253130103</v>
      </c>
      <c r="M97" s="60">
        <f>L97*'Расчет субсидий'!O97</f>
        <v>-1.7310832879695153</v>
      </c>
      <c r="N97" s="61">
        <f t="shared" si="15"/>
        <v>-35.928192289348679</v>
      </c>
      <c r="O97" s="60">
        <f>'Расчет субсидий'!R97-1</f>
        <v>5.0926826308550943E-2</v>
      </c>
      <c r="P97" s="60">
        <f>O97*'Расчет субсидий'!S97</f>
        <v>0.50926826308550943</v>
      </c>
      <c r="Q97" s="61">
        <f t="shared" si="16"/>
        <v>10.569732958637983</v>
      </c>
      <c r="R97" s="60">
        <f>'Расчет субсидий'!V97-1</f>
        <v>8.4081812460667038E-2</v>
      </c>
      <c r="S97" s="60">
        <f>R97*'Расчет субсидий'!W97</f>
        <v>0.84081812460667038</v>
      </c>
      <c r="T97" s="61">
        <f t="shared" si="17"/>
        <v>17.450965803425849</v>
      </c>
      <c r="U97" s="60" t="s">
        <v>400</v>
      </c>
      <c r="V97" s="60" t="s">
        <v>400</v>
      </c>
      <c r="W97" s="62" t="s">
        <v>400</v>
      </c>
      <c r="X97" s="63">
        <f t="shared" si="18"/>
        <v>2.3236745442180138</v>
      </c>
    </row>
    <row r="98" spans="1:24" ht="15" customHeight="1">
      <c r="A98" s="71" t="s">
        <v>83</v>
      </c>
      <c r="B98" s="59">
        <f>'Расчет субсидий'!AF98</f>
        <v>-128.66363636363621</v>
      </c>
      <c r="C98" s="60">
        <f>'Расчет субсидий'!D98-1</f>
        <v>-0.50715006134969309</v>
      </c>
      <c r="D98" s="60">
        <f>C98*'Расчет субсидий'!E98</f>
        <v>-7.6072509202453968</v>
      </c>
      <c r="E98" s="61">
        <f t="shared" si="12"/>
        <v>-167.12885825467083</v>
      </c>
      <c r="F98" s="60">
        <f>'Расчет субсидий'!F98-1</f>
        <v>0</v>
      </c>
      <c r="G98" s="60">
        <f>F98*'Расчет субсидий'!G98</f>
        <v>0</v>
      </c>
      <c r="H98" s="61">
        <f t="shared" si="13"/>
        <v>0</v>
      </c>
      <c r="I98" s="60">
        <f>'Расчет субсидий'!J98-1</f>
        <v>0.21318291484228391</v>
      </c>
      <c r="J98" s="60">
        <f>I98*'Расчет субсидий'!K98</f>
        <v>2.1318291484228391</v>
      </c>
      <c r="K98" s="61">
        <f t="shared" si="14"/>
        <v>46.835601363132497</v>
      </c>
      <c r="L98" s="60">
        <f>'Расчет субсидий'!N98-1</f>
        <v>-0.11540555253130103</v>
      </c>
      <c r="M98" s="60">
        <f>L98*'Расчет субсидий'!O98</f>
        <v>-1.7310832879695153</v>
      </c>
      <c r="N98" s="61">
        <f t="shared" si="15"/>
        <v>-38.031343581966908</v>
      </c>
      <c r="O98" s="60">
        <f>'Расчет субсидий'!R98-1</f>
        <v>5.0926826308550943E-2</v>
      </c>
      <c r="P98" s="60">
        <f>O98*'Расчет субсидий'!S98</f>
        <v>0.50926826308550943</v>
      </c>
      <c r="Q98" s="61">
        <f t="shared" si="16"/>
        <v>11.18846009513183</v>
      </c>
      <c r="R98" s="60">
        <f>'Расчет субсидий'!V98-1</f>
        <v>8.4081812460667038E-2</v>
      </c>
      <c r="S98" s="60">
        <f>R98*'Расчет субсидий'!W98</f>
        <v>0.84081812460667038</v>
      </c>
      <c r="T98" s="61">
        <f t="shared" si="17"/>
        <v>18.472504014737204</v>
      </c>
      <c r="U98" s="60" t="s">
        <v>400</v>
      </c>
      <c r="V98" s="60" t="s">
        <v>400</v>
      </c>
      <c r="W98" s="62" t="s">
        <v>400</v>
      </c>
      <c r="X98" s="63">
        <f t="shared" si="18"/>
        <v>-5.8564186720998936</v>
      </c>
    </row>
    <row r="99" spans="1:24" ht="15" customHeight="1">
      <c r="A99" s="71" t="s">
        <v>84</v>
      </c>
      <c r="B99" s="59">
        <f>'Расчет субсидий'!AF99</f>
        <v>-19.272727272727479</v>
      </c>
      <c r="C99" s="60">
        <f>'Расчет субсидий'!D99-1</f>
        <v>-0.16803662075421233</v>
      </c>
      <c r="D99" s="60">
        <f>C99*'Расчет субсидий'!E99</f>
        <v>-2.5205493113131849</v>
      </c>
      <c r="E99" s="61">
        <f t="shared" si="12"/>
        <v>-63.11131944312568</v>
      </c>
      <c r="F99" s="60">
        <f>'Расчет субсидий'!F99-1</f>
        <v>0</v>
      </c>
      <c r="G99" s="60">
        <f>F99*'Расчет субсидий'!G99</f>
        <v>0</v>
      </c>
      <c r="H99" s="61">
        <f t="shared" si="13"/>
        <v>0</v>
      </c>
      <c r="I99" s="60">
        <f>'Расчет субсидий'!J99-1</f>
        <v>0.21318291484228391</v>
      </c>
      <c r="J99" s="60">
        <f>I99*'Расчет субсидий'!K99</f>
        <v>2.1318291484228391</v>
      </c>
      <c r="K99" s="61">
        <f t="shared" si="14"/>
        <v>53.378265515537507</v>
      </c>
      <c r="L99" s="60">
        <f>'Расчет субсидий'!N99-1</f>
        <v>-0.11540555253130103</v>
      </c>
      <c r="M99" s="60">
        <f>L99*'Расчет субсидий'!O99</f>
        <v>-1.7310832879695153</v>
      </c>
      <c r="N99" s="61">
        <f t="shared" si="15"/>
        <v>-43.344103556847926</v>
      </c>
      <c r="O99" s="60">
        <f>'Расчет субсидий'!R99-1</f>
        <v>5.0926826308550943E-2</v>
      </c>
      <c r="P99" s="60">
        <f>O99*'Расчет субсидий'!S99</f>
        <v>0.50926826308550943</v>
      </c>
      <c r="Q99" s="61">
        <f t="shared" si="16"/>
        <v>12.751423624039466</v>
      </c>
      <c r="R99" s="60">
        <f>'Расчет субсидий'!V99-1</f>
        <v>8.4081812460667038E-2</v>
      </c>
      <c r="S99" s="60">
        <f>R99*'Расчет субсидий'!W99</f>
        <v>0.84081812460667038</v>
      </c>
      <c r="T99" s="61">
        <f t="shared" si="17"/>
        <v>21.053006587669156</v>
      </c>
      <c r="U99" s="60" t="s">
        <v>400</v>
      </c>
      <c r="V99" s="60" t="s">
        <v>400</v>
      </c>
      <c r="W99" s="62" t="s">
        <v>400</v>
      </c>
      <c r="X99" s="63">
        <f t="shared" si="18"/>
        <v>-0.76971706316768129</v>
      </c>
    </row>
    <row r="100" spans="1:24" ht="15" customHeight="1">
      <c r="A100" s="67" t="s">
        <v>85</v>
      </c>
      <c r="B100" s="68"/>
      <c r="C100" s="69"/>
      <c r="D100" s="69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</row>
    <row r="101" spans="1:24" ht="15" customHeight="1">
      <c r="A101" s="71" t="s">
        <v>86</v>
      </c>
      <c r="B101" s="59">
        <f>'Расчет субсидий'!AF101</f>
        <v>-34.309090909090855</v>
      </c>
      <c r="C101" s="60">
        <f>'Расчет субсидий'!D101-1</f>
        <v>-0.44213594120436228</v>
      </c>
      <c r="D101" s="60">
        <f>C101*'Расчет субсидий'!E101</f>
        <v>-6.6320391180654346</v>
      </c>
      <c r="E101" s="61">
        <f t="shared" si="12"/>
        <v>-60.16154375216594</v>
      </c>
      <c r="F101" s="60">
        <f>'Расчет субсидий'!F101-1</f>
        <v>0</v>
      </c>
      <c r="G101" s="60">
        <f>F101*'Расчет субсидий'!G101</f>
        <v>0</v>
      </c>
      <c r="H101" s="61">
        <f t="shared" si="13"/>
        <v>0</v>
      </c>
      <c r="I101" s="60">
        <f>'Расчет субсидий'!J101-1</f>
        <v>0.20030325120279913</v>
      </c>
      <c r="J101" s="60">
        <f>I101*'Расчет субсидий'!K101</f>
        <v>2.0030325120279913</v>
      </c>
      <c r="K101" s="61">
        <f t="shared" si="14"/>
        <v>18.17020767883141</v>
      </c>
      <c r="L101" s="60">
        <f>'Расчет субсидий'!N101-1</f>
        <v>2.2202873313017069E-2</v>
      </c>
      <c r="M101" s="60">
        <f>L101*'Расчет субсидий'!O101</f>
        <v>0.33304309969525603</v>
      </c>
      <c r="N101" s="61">
        <f t="shared" si="15"/>
        <v>3.0211503064109975</v>
      </c>
      <c r="O101" s="60">
        <f>'Расчет субсидий'!R101-1</f>
        <v>0.17333051706657665</v>
      </c>
      <c r="P101" s="60">
        <f>O101*'Расчет субсидий'!S101</f>
        <v>1.7333051706657665</v>
      </c>
      <c r="Q101" s="61">
        <f t="shared" si="16"/>
        <v>15.72341673570857</v>
      </c>
      <c r="R101" s="60">
        <f>'Расчет субсидий'!V101-1</f>
        <v>-0.12194792030758472</v>
      </c>
      <c r="S101" s="60">
        <f>R101*'Расчет субсидий'!W101</f>
        <v>-1.2194792030758472</v>
      </c>
      <c r="T101" s="61">
        <f t="shared" si="17"/>
        <v>-11.062321877875899</v>
      </c>
      <c r="U101" s="60" t="s">
        <v>400</v>
      </c>
      <c r="V101" s="60" t="s">
        <v>400</v>
      </c>
      <c r="W101" s="62" t="s">
        <v>400</v>
      </c>
      <c r="X101" s="63">
        <f t="shared" si="18"/>
        <v>-3.7821375387522673</v>
      </c>
    </row>
    <row r="102" spans="1:24" ht="15" customHeight="1">
      <c r="A102" s="71" t="s">
        <v>87</v>
      </c>
      <c r="B102" s="59">
        <f>'Расчет субсидий'!AF102</f>
        <v>42.881818181818289</v>
      </c>
      <c r="C102" s="60">
        <f>'Расчет субсидий'!D102-1</f>
        <v>-8.5731260417135968E-2</v>
      </c>
      <c r="D102" s="60">
        <f>C102*'Расчет субсидий'!E102</f>
        <v>-1.2859689062570396</v>
      </c>
      <c r="E102" s="61">
        <f t="shared" si="12"/>
        <v>-35.260267769600496</v>
      </c>
      <c r="F102" s="60">
        <f>'Расчет субсидий'!F102-1</f>
        <v>0</v>
      </c>
      <c r="G102" s="60">
        <f>F102*'Расчет субсидий'!G102</f>
        <v>0</v>
      </c>
      <c r="H102" s="61">
        <f t="shared" si="13"/>
        <v>0</v>
      </c>
      <c r="I102" s="60">
        <f>'Расчет субсидий'!J102-1</f>
        <v>0.20030325120279913</v>
      </c>
      <c r="J102" s="60">
        <f>I102*'Расчет субсидий'!K102</f>
        <v>2.0030325120279913</v>
      </c>
      <c r="K102" s="61">
        <f t="shared" si="14"/>
        <v>54.921594434885563</v>
      </c>
      <c r="L102" s="60">
        <f>'Расчет субсидий'!N102-1</f>
        <v>2.2202873313017069E-2</v>
      </c>
      <c r="M102" s="60">
        <f>L102*'Расчет субсидий'!O102</f>
        <v>0.33304309969525603</v>
      </c>
      <c r="N102" s="61">
        <f t="shared" si="15"/>
        <v>9.1317829046523222</v>
      </c>
      <c r="O102" s="60">
        <f>'Расчет субсидий'!R102-1</f>
        <v>0.17333051706657665</v>
      </c>
      <c r="P102" s="60">
        <f>O102*'Расчет субсидий'!S102</f>
        <v>1.7333051706657665</v>
      </c>
      <c r="Q102" s="61">
        <f t="shared" si="16"/>
        <v>47.525880405612213</v>
      </c>
      <c r="R102" s="60">
        <f>'Расчет субсидий'!V102-1</f>
        <v>-0.12194792030758472</v>
      </c>
      <c r="S102" s="60">
        <f>R102*'Расчет субсидий'!W102</f>
        <v>-1.2194792030758472</v>
      </c>
      <c r="T102" s="61">
        <f t="shared" si="17"/>
        <v>-33.437171793731309</v>
      </c>
      <c r="U102" s="60" t="s">
        <v>400</v>
      </c>
      <c r="V102" s="60" t="s">
        <v>400</v>
      </c>
      <c r="W102" s="62" t="s">
        <v>400</v>
      </c>
      <c r="X102" s="63">
        <f t="shared" si="18"/>
        <v>1.5639326730561269</v>
      </c>
    </row>
    <row r="103" spans="1:24" ht="15" customHeight="1">
      <c r="A103" s="71" t="s">
        <v>88</v>
      </c>
      <c r="B103" s="59">
        <f>'Расчет субсидий'!AF103</f>
        <v>12.272727272727252</v>
      </c>
      <c r="C103" s="60">
        <f>'Расчет субсидий'!D103-1</f>
        <v>-0.13667986973714807</v>
      </c>
      <c r="D103" s="60">
        <f>C103*'Расчет субсидий'!E103</f>
        <v>-2.0501980460572211</v>
      </c>
      <c r="E103" s="61">
        <f t="shared" si="12"/>
        <v>-31.463561717546678</v>
      </c>
      <c r="F103" s="60">
        <f>'Расчет субсидий'!F103-1</f>
        <v>0</v>
      </c>
      <c r="G103" s="60">
        <f>F103*'Расчет субсидий'!G103</f>
        <v>0</v>
      </c>
      <c r="H103" s="61">
        <f t="shared" si="13"/>
        <v>0</v>
      </c>
      <c r="I103" s="60">
        <f>'Расчет субсидий'!J103-1</f>
        <v>0.20030325120279913</v>
      </c>
      <c r="J103" s="60">
        <f>I103*'Расчет субсидий'!K103</f>
        <v>2.0030325120279913</v>
      </c>
      <c r="K103" s="61">
        <f t="shared" si="14"/>
        <v>30.739731308224208</v>
      </c>
      <c r="L103" s="60">
        <f>'Расчет субсидий'!N103-1</f>
        <v>2.2202873313017069E-2</v>
      </c>
      <c r="M103" s="60">
        <f>L103*'Расчет субсидий'!O103</f>
        <v>0.33304309969525603</v>
      </c>
      <c r="N103" s="61">
        <f t="shared" si="15"/>
        <v>5.111077996594811</v>
      </c>
      <c r="O103" s="60">
        <f>'Расчет субсидий'!R103-1</f>
        <v>0.17333051706657665</v>
      </c>
      <c r="P103" s="60">
        <f>O103*'Расчет субсидий'!S103</f>
        <v>1.7333051706657665</v>
      </c>
      <c r="Q103" s="61">
        <f t="shared" si="16"/>
        <v>26.600334693257736</v>
      </c>
      <c r="R103" s="60">
        <f>'Расчет субсидий'!V103-1</f>
        <v>-0.12194792030758472</v>
      </c>
      <c r="S103" s="60">
        <f>R103*'Расчет субсидий'!W103</f>
        <v>-1.2194792030758472</v>
      </c>
      <c r="T103" s="61">
        <f t="shared" si="17"/>
        <v>-18.714855007802829</v>
      </c>
      <c r="U103" s="60" t="s">
        <v>400</v>
      </c>
      <c r="V103" s="60" t="s">
        <v>400</v>
      </c>
      <c r="W103" s="62" t="s">
        <v>400</v>
      </c>
      <c r="X103" s="63">
        <f t="shared" si="18"/>
        <v>0.79970353325594545</v>
      </c>
    </row>
    <row r="104" spans="1:24" ht="15" customHeight="1">
      <c r="A104" s="71" t="s">
        <v>89</v>
      </c>
      <c r="B104" s="59">
        <f>'Расчет субсидий'!AF104</f>
        <v>-20.227272727272691</v>
      </c>
      <c r="C104" s="60">
        <f>'Расчет субсидий'!D104-1</f>
        <v>-0.41022955825204221</v>
      </c>
      <c r="D104" s="60">
        <f>C104*'Расчет субсидий'!E104</f>
        <v>-6.1534433737806333</v>
      </c>
      <c r="E104" s="61">
        <f t="shared" si="12"/>
        <v>-37.676949491524176</v>
      </c>
      <c r="F104" s="60">
        <f>'Расчет субсидий'!F104-1</f>
        <v>0</v>
      </c>
      <c r="G104" s="60">
        <f>F104*'Расчет субсидий'!G104</f>
        <v>0</v>
      </c>
      <c r="H104" s="61">
        <f t="shared" si="13"/>
        <v>0</v>
      </c>
      <c r="I104" s="60">
        <f>'Расчет субсидий'!J104-1</f>
        <v>0.20030325120279913</v>
      </c>
      <c r="J104" s="60">
        <f>I104*'Расчет субсидий'!K104</f>
        <v>2.0030325120279913</v>
      </c>
      <c r="K104" s="61">
        <f t="shared" si="14"/>
        <v>12.264377877778747</v>
      </c>
      <c r="L104" s="60">
        <f>'Расчет субсидий'!N104-1</f>
        <v>2.2202873313017069E-2</v>
      </c>
      <c r="M104" s="60">
        <f>L104*'Расчет субсидий'!O104</f>
        <v>0.33304309969525603</v>
      </c>
      <c r="N104" s="61">
        <f t="shared" si="15"/>
        <v>2.0391912760886228</v>
      </c>
      <c r="O104" s="60">
        <f>'Расчет субсидий'!R104-1</f>
        <v>0.17333051706657665</v>
      </c>
      <c r="P104" s="60">
        <f>O104*'Расчет субсидий'!S104</f>
        <v>1.7333051706657665</v>
      </c>
      <c r="Q104" s="61">
        <f t="shared" si="16"/>
        <v>10.612862977960326</v>
      </c>
      <c r="R104" s="60">
        <f>'Расчет субсидий'!V104-1</f>
        <v>-0.12194792030758472</v>
      </c>
      <c r="S104" s="60">
        <f>R104*'Расчет субсидий'!W104</f>
        <v>-1.2194792030758472</v>
      </c>
      <c r="T104" s="61">
        <f t="shared" si="17"/>
        <v>-7.4667553675762166</v>
      </c>
      <c r="U104" s="60" t="s">
        <v>400</v>
      </c>
      <c r="V104" s="60" t="s">
        <v>400</v>
      </c>
      <c r="W104" s="62" t="s">
        <v>400</v>
      </c>
      <c r="X104" s="63">
        <f t="shared" si="18"/>
        <v>-3.3035417944674661</v>
      </c>
    </row>
    <row r="105" spans="1:24" ht="15" customHeight="1">
      <c r="A105" s="71" t="s">
        <v>90</v>
      </c>
      <c r="B105" s="59">
        <f>'Расчет субсидий'!AF105</f>
        <v>-59.009090909090901</v>
      </c>
      <c r="C105" s="60">
        <f>'Расчет субсидий'!D105-1</f>
        <v>-0.43763111314914593</v>
      </c>
      <c r="D105" s="60">
        <f>C105*'Расчет субсидий'!E105</f>
        <v>-6.5644666972371892</v>
      </c>
      <c r="E105" s="61">
        <f t="shared" si="12"/>
        <v>-104.28225103332061</v>
      </c>
      <c r="F105" s="60">
        <f>'Расчет субсидий'!F105-1</f>
        <v>0</v>
      </c>
      <c r="G105" s="60">
        <f>F105*'Расчет субсидий'!G105</f>
        <v>0</v>
      </c>
      <c r="H105" s="61">
        <f t="shared" si="13"/>
        <v>0</v>
      </c>
      <c r="I105" s="60">
        <f>'Расчет субсидий'!J105-1</f>
        <v>0.20030325120279913</v>
      </c>
      <c r="J105" s="60">
        <f>I105*'Расчет субсидий'!K105</f>
        <v>2.0030325120279913</v>
      </c>
      <c r="K105" s="61">
        <f t="shared" si="14"/>
        <v>31.81990996086828</v>
      </c>
      <c r="L105" s="60">
        <f>'Расчет субсидий'!N105-1</f>
        <v>2.2202873313017069E-2</v>
      </c>
      <c r="M105" s="60">
        <f>L105*'Расчет субсидий'!O105</f>
        <v>0.33304309969525603</v>
      </c>
      <c r="N105" s="61">
        <f t="shared" si="15"/>
        <v>5.2906786992998311</v>
      </c>
      <c r="O105" s="60">
        <f>'Расчет субсидий'!R105-1</f>
        <v>0.17333051706657665</v>
      </c>
      <c r="P105" s="60">
        <f>O105*'Расчет субсидий'!S105</f>
        <v>1.7333051706657665</v>
      </c>
      <c r="Q105" s="61">
        <f t="shared" si="16"/>
        <v>27.535057036818269</v>
      </c>
      <c r="R105" s="60">
        <f>'Расчет субсидий'!V105-1</f>
        <v>-0.12194792030758472</v>
      </c>
      <c r="S105" s="60">
        <f>R105*'Расчет субсидий'!W105</f>
        <v>-1.2194792030758472</v>
      </c>
      <c r="T105" s="61">
        <f t="shared" si="17"/>
        <v>-19.372485572756698</v>
      </c>
      <c r="U105" s="60" t="s">
        <v>400</v>
      </c>
      <c r="V105" s="60" t="s">
        <v>400</v>
      </c>
      <c r="W105" s="62" t="s">
        <v>400</v>
      </c>
      <c r="X105" s="63">
        <f t="shared" si="18"/>
        <v>-3.714565117924022</v>
      </c>
    </row>
    <row r="106" spans="1:24" ht="15" customHeight="1">
      <c r="A106" s="71" t="s">
        <v>91</v>
      </c>
      <c r="B106" s="59">
        <f>'Расчет субсидий'!AF106</f>
        <v>-25.527272727272702</v>
      </c>
      <c r="C106" s="60">
        <f>'Расчет субсидий'!D106-1</f>
        <v>-0.35608727962781594</v>
      </c>
      <c r="D106" s="60">
        <f>C106*'Расчет субсидий'!E106</f>
        <v>-5.3413091944172395</v>
      </c>
      <c r="E106" s="61">
        <f t="shared" si="12"/>
        <v>-54.727719261981321</v>
      </c>
      <c r="F106" s="60">
        <f>'Расчет субсидий'!F106-1</f>
        <v>0</v>
      </c>
      <c r="G106" s="60">
        <f>F106*'Расчет субсидий'!G106</f>
        <v>0</v>
      </c>
      <c r="H106" s="61">
        <f t="shared" si="13"/>
        <v>0</v>
      </c>
      <c r="I106" s="60">
        <f>'Расчет субсидий'!J106-1</f>
        <v>0.20030325120279913</v>
      </c>
      <c r="J106" s="60">
        <f>I106*'Расчет субсидий'!K106</f>
        <v>2.0030325120279913</v>
      </c>
      <c r="K106" s="61">
        <f t="shared" si="14"/>
        <v>20.523320594408936</v>
      </c>
      <c r="L106" s="60">
        <f>'Расчет субсидий'!N106-1</f>
        <v>2.2202873313017069E-2</v>
      </c>
      <c r="M106" s="60">
        <f>L106*'Расчет субсидий'!O106</f>
        <v>0.33304309969525603</v>
      </c>
      <c r="N106" s="61">
        <f t="shared" si="15"/>
        <v>3.4124010797413948</v>
      </c>
      <c r="O106" s="60">
        <f>'Расчет субсидий'!R106-1</f>
        <v>0.17333051706657665</v>
      </c>
      <c r="P106" s="60">
        <f>O106*'Расчет субсидий'!S106</f>
        <v>1.7333051706657665</v>
      </c>
      <c r="Q106" s="61">
        <f t="shared" si="16"/>
        <v>17.759660660477142</v>
      </c>
      <c r="R106" s="60">
        <f>'Расчет субсидий'!V106-1</f>
        <v>-0.12194792030758472</v>
      </c>
      <c r="S106" s="60">
        <f>R106*'Расчет субсидий'!W106</f>
        <v>-1.2194792030758472</v>
      </c>
      <c r="T106" s="61">
        <f t="shared" si="17"/>
        <v>-12.494935799918849</v>
      </c>
      <c r="U106" s="60" t="s">
        <v>400</v>
      </c>
      <c r="V106" s="60" t="s">
        <v>400</v>
      </c>
      <c r="W106" s="62" t="s">
        <v>400</v>
      </c>
      <c r="X106" s="63">
        <f t="shared" si="18"/>
        <v>-2.4914076151040732</v>
      </c>
    </row>
    <row r="107" spans="1:24" ht="15" customHeight="1">
      <c r="A107" s="71" t="s">
        <v>92</v>
      </c>
      <c r="B107" s="59">
        <f>'Расчет субсидий'!AF107</f>
        <v>32.599999999999909</v>
      </c>
      <c r="C107" s="60">
        <f>'Расчет субсидий'!D107-1</f>
        <v>-4.6540389664225357E-2</v>
      </c>
      <c r="D107" s="60">
        <f>C107*'Расчет субсидий'!E107</f>
        <v>-0.69810584496338035</v>
      </c>
      <c r="E107" s="61">
        <f t="shared" si="12"/>
        <v>-10.576399136083916</v>
      </c>
      <c r="F107" s="60">
        <f>'Расчет субсидий'!F107-1</f>
        <v>0</v>
      </c>
      <c r="G107" s="60">
        <f>F107*'Расчет субсидий'!G107</f>
        <v>0</v>
      </c>
      <c r="H107" s="61">
        <f t="shared" si="13"/>
        <v>0</v>
      </c>
      <c r="I107" s="60">
        <f>'Расчет субсидий'!J107-1</f>
        <v>0.20030325120279913</v>
      </c>
      <c r="J107" s="60">
        <f>I107*'Расчет субсидий'!K107</f>
        <v>2.0030325120279913</v>
      </c>
      <c r="K107" s="61">
        <f t="shared" si="14"/>
        <v>30.346216813113937</v>
      </c>
      <c r="L107" s="60">
        <f>'Расчет субсидий'!N107-1</f>
        <v>2.2202873313017069E-2</v>
      </c>
      <c r="M107" s="60">
        <f>L107*'Расчет субсидий'!O107</f>
        <v>0.33304309969525603</v>
      </c>
      <c r="N107" s="61">
        <f t="shared" si="15"/>
        <v>5.0456485607571233</v>
      </c>
      <c r="O107" s="60">
        <f>'Расчет субсидий'!R107-1</f>
        <v>0.17333051706657665</v>
      </c>
      <c r="P107" s="60">
        <f>O107*'Расчет субсидий'!S107</f>
        <v>1.7333051706657665</v>
      </c>
      <c r="Q107" s="61">
        <f t="shared" si="16"/>
        <v>26.25981066031731</v>
      </c>
      <c r="R107" s="60">
        <f>'Расчет субсидий'!V107-1</f>
        <v>-0.12194792030758472</v>
      </c>
      <c r="S107" s="60">
        <f>R107*'Расчет субсидий'!W107</f>
        <v>-1.2194792030758472</v>
      </c>
      <c r="T107" s="61">
        <f t="shared" si="17"/>
        <v>-18.475276898104543</v>
      </c>
      <c r="U107" s="60" t="s">
        <v>400</v>
      </c>
      <c r="V107" s="60" t="s">
        <v>400</v>
      </c>
      <c r="W107" s="62" t="s">
        <v>400</v>
      </c>
      <c r="X107" s="63">
        <f t="shared" si="18"/>
        <v>2.1517957343497862</v>
      </c>
    </row>
    <row r="108" spans="1:24" ht="15" customHeight="1">
      <c r="A108" s="71" t="s">
        <v>93</v>
      </c>
      <c r="B108" s="59">
        <f>'Расчет субсидий'!AF108</f>
        <v>-97.918181818181665</v>
      </c>
      <c r="C108" s="60">
        <f>'Расчет субсидий'!D108-1</f>
        <v>-0.54742924948358973</v>
      </c>
      <c r="D108" s="60">
        <f>C108*'Расчет субсидий'!E108</f>
        <v>-8.2114387422538453</v>
      </c>
      <c r="E108" s="61">
        <f t="shared" si="12"/>
        <v>-149.96616218768696</v>
      </c>
      <c r="F108" s="60">
        <f>'Расчет субсидий'!F108-1</f>
        <v>0</v>
      </c>
      <c r="G108" s="60">
        <f>F108*'Расчет субсидий'!G108</f>
        <v>0</v>
      </c>
      <c r="H108" s="61">
        <f t="shared" si="13"/>
        <v>0</v>
      </c>
      <c r="I108" s="60">
        <f>'Расчет субсидий'!J108-1</f>
        <v>0.20030325120279913</v>
      </c>
      <c r="J108" s="60">
        <f>I108*'Расчет субсидий'!K108</f>
        <v>2.0030325120279913</v>
      </c>
      <c r="K108" s="61">
        <f t="shared" si="14"/>
        <v>36.581542893365203</v>
      </c>
      <c r="L108" s="60">
        <f>'Расчет субсидий'!N108-1</f>
        <v>2.2202873313017069E-2</v>
      </c>
      <c r="M108" s="60">
        <f>L108*'Расчет субсидий'!O108</f>
        <v>0.33304309969525603</v>
      </c>
      <c r="N108" s="61">
        <f t="shared" si="15"/>
        <v>6.0823927538281799</v>
      </c>
      <c r="O108" s="60">
        <f>'Расчет субсидий'!R108-1</f>
        <v>0.17333051706657665</v>
      </c>
      <c r="P108" s="60">
        <f>O108*'Расчет субсидий'!S108</f>
        <v>1.7333051706657665</v>
      </c>
      <c r="Q108" s="61">
        <f t="shared" si="16"/>
        <v>31.655490895554344</v>
      </c>
      <c r="R108" s="60">
        <f>'Расчет субсидий'!V108-1</f>
        <v>-0.12194792030758472</v>
      </c>
      <c r="S108" s="60">
        <f>R108*'Расчет субсидий'!W108</f>
        <v>-1.2194792030758472</v>
      </c>
      <c r="T108" s="61">
        <f t="shared" si="17"/>
        <v>-22.271446173242399</v>
      </c>
      <c r="U108" s="60" t="s">
        <v>400</v>
      </c>
      <c r="V108" s="60" t="s">
        <v>400</v>
      </c>
      <c r="W108" s="62" t="s">
        <v>400</v>
      </c>
      <c r="X108" s="63">
        <f t="shared" si="18"/>
        <v>-5.3615371629406789</v>
      </c>
    </row>
    <row r="109" spans="1:24" ht="15" customHeight="1">
      <c r="A109" s="71" t="s">
        <v>94</v>
      </c>
      <c r="B109" s="59">
        <f>'Расчет субсидий'!AF109</f>
        <v>-10.827272727272771</v>
      </c>
      <c r="C109" s="60">
        <f>'Расчет субсидий'!D109-1</f>
        <v>-0.25084563243983904</v>
      </c>
      <c r="D109" s="60">
        <f>C109*'Расчет субсидий'!E109</f>
        <v>-3.7626844865975855</v>
      </c>
      <c r="E109" s="61">
        <f t="shared" si="12"/>
        <v>-44.632311580278213</v>
      </c>
      <c r="F109" s="60">
        <f>'Расчет субсидий'!F109-1</f>
        <v>0</v>
      </c>
      <c r="G109" s="60">
        <f>F109*'Расчет субсидий'!G109</f>
        <v>0</v>
      </c>
      <c r="H109" s="61">
        <f t="shared" si="13"/>
        <v>0</v>
      </c>
      <c r="I109" s="60">
        <f>'Расчет субсидий'!J109-1</f>
        <v>0.20030325120279913</v>
      </c>
      <c r="J109" s="60">
        <f>I109*'Расчет субсидий'!K109</f>
        <v>2.0030325120279913</v>
      </c>
      <c r="K109" s="61">
        <f t="shared" si="14"/>
        <v>23.759624677725974</v>
      </c>
      <c r="L109" s="60">
        <f>'Расчет субсидий'!N109-1</f>
        <v>2.2202873313017069E-2</v>
      </c>
      <c r="M109" s="60">
        <f>L109*'Расчет субсидий'!O109</f>
        <v>0.33304309969525603</v>
      </c>
      <c r="N109" s="61">
        <f t="shared" si="15"/>
        <v>3.9504995564221659</v>
      </c>
      <c r="O109" s="60">
        <f>'Расчет субсидий'!R109-1</f>
        <v>0.17333051706657665</v>
      </c>
      <c r="P109" s="60">
        <f>O109*'Расчет субсидий'!S109</f>
        <v>1.7333051706657665</v>
      </c>
      <c r="Q109" s="61">
        <f t="shared" si="16"/>
        <v>20.560165678631215</v>
      </c>
      <c r="R109" s="60">
        <f>'Расчет субсидий'!V109-1</f>
        <v>-0.12194792030758472</v>
      </c>
      <c r="S109" s="60">
        <f>R109*'Расчет субсидий'!W109</f>
        <v>-1.2194792030758472</v>
      </c>
      <c r="T109" s="61">
        <f t="shared" si="17"/>
        <v>-14.465251059773912</v>
      </c>
      <c r="U109" s="60" t="s">
        <v>400</v>
      </c>
      <c r="V109" s="60" t="s">
        <v>400</v>
      </c>
      <c r="W109" s="62" t="s">
        <v>400</v>
      </c>
      <c r="X109" s="63">
        <f t="shared" si="18"/>
        <v>-0.91278290728441891</v>
      </c>
    </row>
    <row r="110" spans="1:24" ht="15" customHeight="1">
      <c r="A110" s="71" t="s">
        <v>95</v>
      </c>
      <c r="B110" s="59">
        <f>'Расчет субсидий'!AF110</f>
        <v>-31.118181818181711</v>
      </c>
      <c r="C110" s="60">
        <f>'Расчет субсидий'!D110-1</f>
        <v>-0.30785027072554438</v>
      </c>
      <c r="D110" s="60">
        <f>C110*'Расчет субсидий'!E110</f>
        <v>-4.6177540608831658</v>
      </c>
      <c r="E110" s="61">
        <f t="shared" si="12"/>
        <v>-81.282862657519516</v>
      </c>
      <c r="F110" s="60">
        <f>'Расчет субсидий'!F110-1</f>
        <v>0</v>
      </c>
      <c r="G110" s="60">
        <f>F110*'Расчет субсидий'!G110</f>
        <v>0</v>
      </c>
      <c r="H110" s="61">
        <f t="shared" si="13"/>
        <v>0</v>
      </c>
      <c r="I110" s="60">
        <f>'Расчет субсидий'!J110-1</f>
        <v>0.20030325120279913</v>
      </c>
      <c r="J110" s="60">
        <f>I110*'Расчет субсидий'!K110</f>
        <v>2.0030325120279913</v>
      </c>
      <c r="K110" s="61">
        <f t="shared" si="14"/>
        <v>35.257879572429843</v>
      </c>
      <c r="L110" s="60">
        <f>'Расчет субсидий'!N110-1</f>
        <v>2.2202873313017069E-2</v>
      </c>
      <c r="M110" s="60">
        <f>L110*'Расчет субсидий'!O110</f>
        <v>0.33304309969525603</v>
      </c>
      <c r="N110" s="61">
        <f t="shared" si="15"/>
        <v>5.8623079909948004</v>
      </c>
      <c r="O110" s="60">
        <f>'Расчет субсидий'!R110-1</f>
        <v>0.17333051706657665</v>
      </c>
      <c r="P110" s="60">
        <f>O110*'Расчет субсидий'!S110</f>
        <v>1.7333051706657665</v>
      </c>
      <c r="Q110" s="61">
        <f t="shared" si="16"/>
        <v>30.510071405545681</v>
      </c>
      <c r="R110" s="60">
        <f>'Расчет субсидий'!V110-1</f>
        <v>-0.12194792030758472</v>
      </c>
      <c r="S110" s="60">
        <f>R110*'Расчет субсидий'!W110</f>
        <v>-1.2194792030758472</v>
      </c>
      <c r="T110" s="61">
        <f t="shared" si="17"/>
        <v>-21.465578129632519</v>
      </c>
      <c r="U110" s="60" t="s">
        <v>400</v>
      </c>
      <c r="V110" s="60" t="s">
        <v>400</v>
      </c>
      <c r="W110" s="62" t="s">
        <v>400</v>
      </c>
      <c r="X110" s="63">
        <f t="shared" si="18"/>
        <v>-1.7678524815699992</v>
      </c>
    </row>
    <row r="111" spans="1:24" ht="15" customHeight="1">
      <c r="A111" s="71" t="s">
        <v>96</v>
      </c>
      <c r="B111" s="59">
        <f>'Расчет субсидий'!AF111</f>
        <v>-9.2818181818181529</v>
      </c>
      <c r="C111" s="60">
        <f>'Расчет субсидий'!D111-1</f>
        <v>-0.26300995836912722</v>
      </c>
      <c r="D111" s="60">
        <f>C111*'Расчет субсидий'!E111</f>
        <v>-3.945149375536908</v>
      </c>
      <c r="E111" s="61">
        <f t="shared" si="12"/>
        <v>-33.433675310830303</v>
      </c>
      <c r="F111" s="60">
        <f>'Расчет субсидий'!F111-1</f>
        <v>0</v>
      </c>
      <c r="G111" s="60">
        <f>F111*'Расчет субсидий'!G111</f>
        <v>0</v>
      </c>
      <c r="H111" s="61">
        <f t="shared" si="13"/>
        <v>0</v>
      </c>
      <c r="I111" s="60">
        <f>'Расчет субсидий'!J111-1</f>
        <v>0.20030325120279913</v>
      </c>
      <c r="J111" s="60">
        <f>I111*'Расчет субсидий'!K111</f>
        <v>2.0030325120279913</v>
      </c>
      <c r="K111" s="61">
        <f t="shared" si="14"/>
        <v>16.974956400748873</v>
      </c>
      <c r="L111" s="60">
        <f>'Расчет субсидий'!N111-1</f>
        <v>2.2202873313017069E-2</v>
      </c>
      <c r="M111" s="60">
        <f>L111*'Расчет субсидий'!O111</f>
        <v>0.33304309969525603</v>
      </c>
      <c r="N111" s="61">
        <f t="shared" si="15"/>
        <v>2.822416542392213</v>
      </c>
      <c r="O111" s="60">
        <f>'Расчет субсидий'!R111-1</f>
        <v>0.17333051706657665</v>
      </c>
      <c r="P111" s="60">
        <f>O111*'Расчет субсидий'!S111</f>
        <v>1.7333051706657665</v>
      </c>
      <c r="Q111" s="61">
        <f t="shared" si="16"/>
        <v>14.68911738804208</v>
      </c>
      <c r="R111" s="60">
        <f>'Расчет субсидий'!V111-1</f>
        <v>-0.12194792030758472</v>
      </c>
      <c r="S111" s="60">
        <f>R111*'Расчет субсидий'!W111</f>
        <v>-1.2194792030758472</v>
      </c>
      <c r="T111" s="61">
        <f t="shared" si="17"/>
        <v>-10.334633202171013</v>
      </c>
      <c r="U111" s="60" t="s">
        <v>400</v>
      </c>
      <c r="V111" s="60" t="s">
        <v>400</v>
      </c>
      <c r="W111" s="62" t="s">
        <v>400</v>
      </c>
      <c r="X111" s="63">
        <f t="shared" si="18"/>
        <v>-1.0952477962237415</v>
      </c>
    </row>
    <row r="112" spans="1:24" ht="15" customHeight="1">
      <c r="A112" s="71" t="s">
        <v>97</v>
      </c>
      <c r="B112" s="59">
        <f>'Расчет субсидий'!AF112</f>
        <v>67.854545454545359</v>
      </c>
      <c r="C112" s="60">
        <f>'Расчет субсидий'!D112-1</f>
        <v>0.20661146932952912</v>
      </c>
      <c r="D112" s="60">
        <f>C112*'Расчет субсидий'!E112</f>
        <v>3.0991720399429368</v>
      </c>
      <c r="E112" s="61">
        <f t="shared" si="12"/>
        <v>35.348849840264705</v>
      </c>
      <c r="F112" s="60">
        <f>'Расчет субсидий'!F112-1</f>
        <v>0</v>
      </c>
      <c r="G112" s="60">
        <f>F112*'Расчет субсидий'!G112</f>
        <v>0</v>
      </c>
      <c r="H112" s="61">
        <f t="shared" si="13"/>
        <v>0</v>
      </c>
      <c r="I112" s="60">
        <f>'Расчет субсидий'!J112-1</f>
        <v>0.20030325120279913</v>
      </c>
      <c r="J112" s="60">
        <f>I112*'Расчет субсидий'!K112</f>
        <v>2.0030325120279913</v>
      </c>
      <c r="K112" s="61">
        <f t="shared" si="14"/>
        <v>22.846390771565346</v>
      </c>
      <c r="L112" s="60">
        <f>'Расчет субсидий'!N112-1</f>
        <v>2.2202873313017069E-2</v>
      </c>
      <c r="M112" s="60">
        <f>L112*'Расчет субсидий'!O112</f>
        <v>0.33304309969525603</v>
      </c>
      <c r="N112" s="61">
        <f t="shared" si="15"/>
        <v>3.7986566636941768</v>
      </c>
      <c r="O112" s="60">
        <f>'Расчет субсидий'!R112-1</f>
        <v>0.17333051706657665</v>
      </c>
      <c r="P112" s="60">
        <f>O112*'Расчет субсидий'!S112</f>
        <v>1.7333051706657665</v>
      </c>
      <c r="Q112" s="61">
        <f t="shared" si="16"/>
        <v>19.769907386731166</v>
      </c>
      <c r="R112" s="60">
        <f>'Расчет субсидий'!V112-1</f>
        <v>-0.12194792030758472</v>
      </c>
      <c r="S112" s="60">
        <f>R112*'Расчет субсидий'!W112</f>
        <v>-1.2194792030758472</v>
      </c>
      <c r="T112" s="61">
        <f t="shared" si="17"/>
        <v>-13.909259207710035</v>
      </c>
      <c r="U112" s="60" t="s">
        <v>400</v>
      </c>
      <c r="V112" s="60" t="s">
        <v>400</v>
      </c>
      <c r="W112" s="62" t="s">
        <v>400</v>
      </c>
      <c r="X112" s="63">
        <f t="shared" si="18"/>
        <v>5.9490736192561036</v>
      </c>
    </row>
    <row r="113" spans="1:24" ht="15" customHeight="1">
      <c r="A113" s="71" t="s">
        <v>98</v>
      </c>
      <c r="B113" s="59">
        <f>'Расчет субсидий'!AF113</f>
        <v>51.145454545454641</v>
      </c>
      <c r="C113" s="60">
        <f>'Расчет субсидий'!D113-1</f>
        <v>0.20447898959537558</v>
      </c>
      <c r="D113" s="60">
        <f>C113*'Расчет субсидий'!E113</f>
        <v>3.067184843930634</v>
      </c>
      <c r="E113" s="61">
        <f t="shared" si="12"/>
        <v>26.511791749656858</v>
      </c>
      <c r="F113" s="60">
        <f>'Расчет субсидий'!F113-1</f>
        <v>0</v>
      </c>
      <c r="G113" s="60">
        <f>F113*'Расчет субсидий'!G113</f>
        <v>0</v>
      </c>
      <c r="H113" s="61">
        <f t="shared" si="13"/>
        <v>0</v>
      </c>
      <c r="I113" s="60">
        <f>'Расчет субсидий'!J113-1</f>
        <v>0.20030325120279913</v>
      </c>
      <c r="J113" s="60">
        <f>I113*'Расчет субсидий'!K113</f>
        <v>2.0030325120279913</v>
      </c>
      <c r="K113" s="61">
        <f t="shared" si="14"/>
        <v>17.313589994995141</v>
      </c>
      <c r="L113" s="60">
        <f>'Расчет субсидий'!N113-1</f>
        <v>2.2202873313017069E-2</v>
      </c>
      <c r="M113" s="60">
        <f>L113*'Расчет субсидий'!O113</f>
        <v>0.33304309969525603</v>
      </c>
      <c r="N113" s="61">
        <f t="shared" si="15"/>
        <v>2.8787209614226046</v>
      </c>
      <c r="O113" s="60">
        <f>'Расчет субсидий'!R113-1</f>
        <v>0.17333051706657665</v>
      </c>
      <c r="P113" s="60">
        <f>O113*'Расчет субсидий'!S113</f>
        <v>1.7333051706657665</v>
      </c>
      <c r="Q113" s="61">
        <f t="shared" si="16"/>
        <v>14.982150754372174</v>
      </c>
      <c r="R113" s="60">
        <f>'Расчет субсидий'!V113-1</f>
        <v>-0.12194792030758472</v>
      </c>
      <c r="S113" s="60">
        <f>R113*'Расчет субсидий'!W113</f>
        <v>-1.2194792030758472</v>
      </c>
      <c r="T113" s="61">
        <f t="shared" si="17"/>
        <v>-10.540798914992141</v>
      </c>
      <c r="U113" s="60" t="s">
        <v>400</v>
      </c>
      <c r="V113" s="60" t="s">
        <v>400</v>
      </c>
      <c r="W113" s="62" t="s">
        <v>400</v>
      </c>
      <c r="X113" s="63">
        <f t="shared" si="18"/>
        <v>5.9170864232438012</v>
      </c>
    </row>
    <row r="114" spans="1:24" ht="15" customHeight="1">
      <c r="A114" s="67" t="s">
        <v>99</v>
      </c>
      <c r="B114" s="68"/>
      <c r="C114" s="69"/>
      <c r="D114" s="69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</row>
    <row r="115" spans="1:24" ht="15" customHeight="1">
      <c r="A115" s="71" t="s">
        <v>100</v>
      </c>
      <c r="B115" s="59">
        <f>'Расчет субсидий'!AF115</f>
        <v>136.73636363636365</v>
      </c>
      <c r="C115" s="60">
        <f>'Расчет субсидий'!D115-1</f>
        <v>-0.14148644771127306</v>
      </c>
      <c r="D115" s="60">
        <f>C115*'Расчет субсидий'!E115</f>
        <v>-2.1222967156690959</v>
      </c>
      <c r="E115" s="61">
        <f t="shared" si="12"/>
        <v>-58.342078180647235</v>
      </c>
      <c r="F115" s="60">
        <f>'Расчет субсидий'!F115-1</f>
        <v>0</v>
      </c>
      <c r="G115" s="60">
        <f>F115*'Расчет субсидий'!G115</f>
        <v>0</v>
      </c>
      <c r="H115" s="61">
        <f t="shared" si="13"/>
        <v>0</v>
      </c>
      <c r="I115" s="60">
        <f>'Расчет субсидий'!J115-1</f>
        <v>0.18129972599121857</v>
      </c>
      <c r="J115" s="60">
        <f>I115*'Расчет субсидий'!K115</f>
        <v>1.8129972599121857</v>
      </c>
      <c r="K115" s="61">
        <f t="shared" si="14"/>
        <v>49.83941552477436</v>
      </c>
      <c r="L115" s="60">
        <f>'Расчет субсидий'!N115-1</f>
        <v>0.2192534992223949</v>
      </c>
      <c r="M115" s="60">
        <f>L115*'Расчет субсидий'!O115</f>
        <v>3.2888024883359233</v>
      </c>
      <c r="N115" s="61">
        <f t="shared" si="15"/>
        <v>90.409399627567652</v>
      </c>
      <c r="O115" s="60">
        <f>'Расчет субсидий'!R115-1</f>
        <v>7.8148537074148372E-2</v>
      </c>
      <c r="P115" s="60">
        <f>O115*'Расчет субсидий'!S115</f>
        <v>0.78148537074148372</v>
      </c>
      <c r="Q115" s="61">
        <f t="shared" si="16"/>
        <v>21.48308493351152</v>
      </c>
      <c r="R115" s="60">
        <f>'Расчет субсидий'!V115-1</f>
        <v>0.12130396825396828</v>
      </c>
      <c r="S115" s="60">
        <f>R115*'Расчет субсидий'!W115</f>
        <v>1.2130396825396828</v>
      </c>
      <c r="T115" s="61">
        <f t="shared" si="17"/>
        <v>33.346541731157345</v>
      </c>
      <c r="U115" s="60" t="s">
        <v>400</v>
      </c>
      <c r="V115" s="60" t="s">
        <v>400</v>
      </c>
      <c r="W115" s="62" t="s">
        <v>400</v>
      </c>
      <c r="X115" s="63">
        <f t="shared" si="18"/>
        <v>4.97402808586018</v>
      </c>
    </row>
    <row r="116" spans="1:24" ht="15" customHeight="1">
      <c r="A116" s="71" t="s">
        <v>101</v>
      </c>
      <c r="B116" s="59">
        <f>'Расчет субсидий'!AF116</f>
        <v>197.53636363636383</v>
      </c>
      <c r="C116" s="60">
        <f>'Расчет субсидий'!D116-1</f>
        <v>3.9488037950529575E-2</v>
      </c>
      <c r="D116" s="60">
        <f>C116*'Расчет субсидий'!E116</f>
        <v>0.59232056925794363</v>
      </c>
      <c r="E116" s="61">
        <f t="shared" si="12"/>
        <v>15.217875934659656</v>
      </c>
      <c r="F116" s="60">
        <f>'Расчет субсидий'!F116-1</f>
        <v>0</v>
      </c>
      <c r="G116" s="60">
        <f>F116*'Расчет субсидий'!G116</f>
        <v>0</v>
      </c>
      <c r="H116" s="61">
        <f t="shared" si="13"/>
        <v>0</v>
      </c>
      <c r="I116" s="60">
        <f>'Расчет субсидий'!J116-1</f>
        <v>0.18129972599121857</v>
      </c>
      <c r="J116" s="60">
        <f>I116*'Расчет субсидий'!K116</f>
        <v>1.8129972599121857</v>
      </c>
      <c r="K116" s="61">
        <f t="shared" si="14"/>
        <v>46.579451741455017</v>
      </c>
      <c r="L116" s="60">
        <f>'Расчет субсидий'!N116-1</f>
        <v>0.2192534992223949</v>
      </c>
      <c r="M116" s="60">
        <f>L116*'Расчет субсидий'!O116</f>
        <v>3.2888024883359233</v>
      </c>
      <c r="N116" s="61">
        <f t="shared" si="15"/>
        <v>84.495779546870494</v>
      </c>
      <c r="O116" s="60">
        <f>'Расчет субсидий'!R116-1</f>
        <v>7.8148537074148372E-2</v>
      </c>
      <c r="P116" s="60">
        <f>O116*'Расчет субсидий'!S116</f>
        <v>0.78148537074148372</v>
      </c>
      <c r="Q116" s="61">
        <f t="shared" si="16"/>
        <v>20.077890307936343</v>
      </c>
      <c r="R116" s="60">
        <f>'Расчет субсидий'!V116-1</f>
        <v>0.12130396825396828</v>
      </c>
      <c r="S116" s="60">
        <f>R116*'Расчет субсидий'!W116</f>
        <v>1.2130396825396828</v>
      </c>
      <c r="T116" s="61">
        <f t="shared" si="17"/>
        <v>31.165366105442335</v>
      </c>
      <c r="U116" s="60" t="s">
        <v>400</v>
      </c>
      <c r="V116" s="60" t="s">
        <v>400</v>
      </c>
      <c r="W116" s="62" t="s">
        <v>400</v>
      </c>
      <c r="X116" s="63">
        <f t="shared" si="18"/>
        <v>7.6886453707872189</v>
      </c>
    </row>
    <row r="117" spans="1:24" ht="15" customHeight="1">
      <c r="A117" s="71" t="s">
        <v>102</v>
      </c>
      <c r="B117" s="59">
        <f>'Расчет субсидий'!AF117</f>
        <v>332.83636363636333</v>
      </c>
      <c r="C117" s="60">
        <f>'Расчет субсидий'!D117-1</f>
        <v>6.1532664447337959E-2</v>
      </c>
      <c r="D117" s="60">
        <f>C117*'Расчет субсидий'!E117</f>
        <v>0.92298996671006939</v>
      </c>
      <c r="E117" s="61">
        <f t="shared" si="12"/>
        <v>38.308089041387625</v>
      </c>
      <c r="F117" s="60">
        <f>'Расчет субсидий'!F117-1</f>
        <v>0</v>
      </c>
      <c r="G117" s="60">
        <f>F117*'Расчет субсидий'!G117</f>
        <v>0</v>
      </c>
      <c r="H117" s="61">
        <f t="shared" si="13"/>
        <v>0</v>
      </c>
      <c r="I117" s="60">
        <f>'Расчет субсидий'!J117-1</f>
        <v>0.18129972599121857</v>
      </c>
      <c r="J117" s="60">
        <f>I117*'Расчет субсидий'!K117</f>
        <v>1.8129972599121857</v>
      </c>
      <c r="K117" s="61">
        <f t="shared" si="14"/>
        <v>75.24725400002562</v>
      </c>
      <c r="L117" s="60">
        <f>'Расчет субсидий'!N117-1</f>
        <v>0.2192534992223949</v>
      </c>
      <c r="M117" s="60">
        <f>L117*'Расчет субсидий'!O117</f>
        <v>3.2888024883359233</v>
      </c>
      <c r="N117" s="61">
        <f t="shared" si="15"/>
        <v>136.49957540901974</v>
      </c>
      <c r="O117" s="60">
        <f>'Расчет субсидий'!R117-1</f>
        <v>7.8148537074148372E-2</v>
      </c>
      <c r="P117" s="60">
        <f>O117*'Расчет субсидий'!S117</f>
        <v>0.78148537074148372</v>
      </c>
      <c r="Q117" s="61">
        <f t="shared" si="16"/>
        <v>32.435034232945775</v>
      </c>
      <c r="R117" s="60">
        <f>'Расчет субсидий'!V117-1</f>
        <v>0.12130396825396828</v>
      </c>
      <c r="S117" s="60">
        <f>R117*'Расчет субсидий'!W117</f>
        <v>1.2130396825396828</v>
      </c>
      <c r="T117" s="61">
        <f t="shared" si="17"/>
        <v>50.346410952984613</v>
      </c>
      <c r="U117" s="60" t="s">
        <v>400</v>
      </c>
      <c r="V117" s="60" t="s">
        <v>400</v>
      </c>
      <c r="W117" s="62" t="s">
        <v>400</v>
      </c>
      <c r="X117" s="63">
        <f t="shared" si="18"/>
        <v>8.0193147682393437</v>
      </c>
    </row>
    <row r="118" spans="1:24" ht="15" customHeight="1">
      <c r="A118" s="71" t="s">
        <v>103</v>
      </c>
      <c r="B118" s="59">
        <f>'Расчет субсидий'!AF118</f>
        <v>49.463636363636169</v>
      </c>
      <c r="C118" s="60">
        <f>'Расчет субсидий'!D118-1</f>
        <v>-0.35711602966575229</v>
      </c>
      <c r="D118" s="60">
        <f>C118*'Расчет субсидий'!E118</f>
        <v>-5.3567404449862845</v>
      </c>
      <c r="E118" s="61">
        <f t="shared" si="12"/>
        <v>-152.31446550355088</v>
      </c>
      <c r="F118" s="60">
        <f>'Расчет субсидий'!F118-1</f>
        <v>0</v>
      </c>
      <c r="G118" s="60">
        <f>F118*'Расчет субсидий'!G118</f>
        <v>0</v>
      </c>
      <c r="H118" s="61">
        <f t="shared" si="13"/>
        <v>0</v>
      </c>
      <c r="I118" s="60">
        <f>'Расчет субсидий'!J118-1</f>
        <v>0.18129972599121857</v>
      </c>
      <c r="J118" s="60">
        <f>I118*'Расчет субсидий'!K118</f>
        <v>1.8129972599121857</v>
      </c>
      <c r="K118" s="61">
        <f t="shared" si="14"/>
        <v>51.551071297730935</v>
      </c>
      <c r="L118" s="60">
        <f>'Расчет субсидий'!N118-1</f>
        <v>0.2192534992223949</v>
      </c>
      <c r="M118" s="60">
        <f>L118*'Расчет субсидий'!O118</f>
        <v>3.2888024883359233</v>
      </c>
      <c r="N118" s="61">
        <f t="shared" si="15"/>
        <v>93.514367235487157</v>
      </c>
      <c r="O118" s="60">
        <f>'Расчет субсидий'!R118-1</f>
        <v>7.8148537074148372E-2</v>
      </c>
      <c r="P118" s="60">
        <f>O118*'Расчет субсидий'!S118</f>
        <v>0.78148537074148372</v>
      </c>
      <c r="Q118" s="61">
        <f t="shared" si="16"/>
        <v>22.220887453067213</v>
      </c>
      <c r="R118" s="60">
        <f>'Расчет субсидий'!V118-1</f>
        <v>0.12130396825396828</v>
      </c>
      <c r="S118" s="60">
        <f>R118*'Расчет субсидий'!W118</f>
        <v>1.2130396825396828</v>
      </c>
      <c r="T118" s="61">
        <f t="shared" si="17"/>
        <v>34.491775880901749</v>
      </c>
      <c r="U118" s="60" t="s">
        <v>400</v>
      </c>
      <c r="V118" s="60" t="s">
        <v>400</v>
      </c>
      <c r="W118" s="62" t="s">
        <v>400</v>
      </c>
      <c r="X118" s="63">
        <f t="shared" si="18"/>
        <v>1.7395843565429909</v>
      </c>
    </row>
    <row r="119" spans="1:24" ht="15" customHeight="1">
      <c r="A119" s="71" t="s">
        <v>104</v>
      </c>
      <c r="B119" s="59">
        <f>'Расчет субсидий'!AF119</f>
        <v>57.090909090909008</v>
      </c>
      <c r="C119" s="60">
        <f>'Расчет субсидий'!D119-1</f>
        <v>-0.35729644772689018</v>
      </c>
      <c r="D119" s="60">
        <f>C119*'Расчет субсидий'!E119</f>
        <v>-5.3594467159033528</v>
      </c>
      <c r="E119" s="61">
        <f t="shared" si="12"/>
        <v>-176.16416936076661</v>
      </c>
      <c r="F119" s="60">
        <f>'Расчет субсидий'!F119-1</f>
        <v>0</v>
      </c>
      <c r="G119" s="60">
        <f>F119*'Расчет субсидий'!G119</f>
        <v>0</v>
      </c>
      <c r="H119" s="61">
        <f t="shared" si="13"/>
        <v>0</v>
      </c>
      <c r="I119" s="60">
        <f>'Расчет субсидий'!J119-1</f>
        <v>0.18129972599121857</v>
      </c>
      <c r="J119" s="60">
        <f>I119*'Расчет субсидий'!K119</f>
        <v>1.8129972599121857</v>
      </c>
      <c r="K119" s="61">
        <f t="shared" si="14"/>
        <v>59.592934359819019</v>
      </c>
      <c r="L119" s="60">
        <f>'Расчет субсидий'!N119-1</f>
        <v>0.2192534992223949</v>
      </c>
      <c r="M119" s="60">
        <f>L119*'Расчет субсидий'!O119</f>
        <v>3.2888024883359233</v>
      </c>
      <c r="N119" s="61">
        <f t="shared" si="15"/>
        <v>108.10241975727259</v>
      </c>
      <c r="O119" s="60">
        <f>'Расчет субсидий'!R119-1</f>
        <v>7.8148537074148372E-2</v>
      </c>
      <c r="P119" s="60">
        <f>O119*'Расчет субсидий'!S119</f>
        <v>0.78148537074148372</v>
      </c>
      <c r="Q119" s="61">
        <f t="shared" si="16"/>
        <v>25.687301040935814</v>
      </c>
      <c r="R119" s="60">
        <f>'Расчет субсидий'!V119-1</f>
        <v>0.12130396825396828</v>
      </c>
      <c r="S119" s="60">
        <f>R119*'Расчет субсидий'!W119</f>
        <v>1.2130396825396828</v>
      </c>
      <c r="T119" s="61">
        <f t="shared" si="17"/>
        <v>39.872423293648204</v>
      </c>
      <c r="U119" s="60" t="s">
        <v>400</v>
      </c>
      <c r="V119" s="60" t="s">
        <v>400</v>
      </c>
      <c r="W119" s="62" t="s">
        <v>400</v>
      </c>
      <c r="X119" s="63">
        <f t="shared" si="18"/>
        <v>1.7368780856259227</v>
      </c>
    </row>
    <row r="120" spans="1:24" ht="15" customHeight="1">
      <c r="A120" s="71" t="s">
        <v>105</v>
      </c>
      <c r="B120" s="59">
        <f>'Расчет субсидий'!AF120</f>
        <v>184.30000000000018</v>
      </c>
      <c r="C120" s="60">
        <f>'Расчет субсидий'!D120-1</f>
        <v>-0.16877555578171288</v>
      </c>
      <c r="D120" s="60">
        <f>C120*'Расчет субсидий'!E120</f>
        <v>-2.5316333367256934</v>
      </c>
      <c r="E120" s="61">
        <f t="shared" si="12"/>
        <v>-102.21501881477603</v>
      </c>
      <c r="F120" s="60">
        <f>'Расчет субсидий'!F120-1</f>
        <v>0</v>
      </c>
      <c r="G120" s="60">
        <f>F120*'Расчет субсидий'!G120</f>
        <v>0</v>
      </c>
      <c r="H120" s="61">
        <f t="shared" si="13"/>
        <v>0</v>
      </c>
      <c r="I120" s="60">
        <f>'Расчет субсидий'!J120-1</f>
        <v>0.18129972599121857</v>
      </c>
      <c r="J120" s="60">
        <f>I120*'Расчет субсидий'!K120</f>
        <v>1.8129972599121857</v>
      </c>
      <c r="K120" s="61">
        <f t="shared" si="14"/>
        <v>73.199995569951184</v>
      </c>
      <c r="L120" s="60">
        <f>'Расчет субсидий'!N120-1</f>
        <v>0.2192534992223949</v>
      </c>
      <c r="M120" s="60">
        <f>L120*'Расчет субсидий'!O120</f>
        <v>3.2888024883359233</v>
      </c>
      <c r="N120" s="61">
        <f t="shared" si="15"/>
        <v>132.78581986841749</v>
      </c>
      <c r="O120" s="60">
        <f>'Расчет субсидий'!R120-1</f>
        <v>7.8148537074148372E-2</v>
      </c>
      <c r="P120" s="60">
        <f>O120*'Расчет субсидий'!S120</f>
        <v>0.78148537074148372</v>
      </c>
      <c r="Q120" s="61">
        <f t="shared" si="16"/>
        <v>31.55257150197184</v>
      </c>
      <c r="R120" s="60">
        <f>'Расчет субсидий'!V120-1</f>
        <v>0.12130396825396828</v>
      </c>
      <c r="S120" s="60">
        <f>R120*'Расчет субсидий'!W120</f>
        <v>1.2130396825396828</v>
      </c>
      <c r="T120" s="61">
        <f t="shared" si="17"/>
        <v>48.976631874435711</v>
      </c>
      <c r="U120" s="60" t="s">
        <v>400</v>
      </c>
      <c r="V120" s="60" t="s">
        <v>400</v>
      </c>
      <c r="W120" s="62" t="s">
        <v>400</v>
      </c>
      <c r="X120" s="63">
        <f t="shared" si="18"/>
        <v>4.5646914648035821</v>
      </c>
    </row>
    <row r="121" spans="1:24" ht="15" customHeight="1">
      <c r="A121" s="71" t="s">
        <v>106</v>
      </c>
      <c r="B121" s="59">
        <f>'Расчет субсидий'!AF121</f>
        <v>-20.800000000000182</v>
      </c>
      <c r="C121" s="60">
        <f>'Расчет субсидий'!D121-1</f>
        <v>-0.50585794259732886</v>
      </c>
      <c r="D121" s="60">
        <f>C121*'Расчет субсидий'!E121</f>
        <v>-7.5878691389599329</v>
      </c>
      <c r="E121" s="61">
        <f t="shared" ref="E121:E184" si="19">$B121*D121/$X121</f>
        <v>-321.0853346726484</v>
      </c>
      <c r="F121" s="60">
        <f>'Расчет субсидий'!F121-1</f>
        <v>0</v>
      </c>
      <c r="G121" s="60">
        <f>F121*'Расчет субсидий'!G121</f>
        <v>0</v>
      </c>
      <c r="H121" s="61">
        <f t="shared" ref="H121:H184" si="20">$B121*G121/$X121</f>
        <v>0</v>
      </c>
      <c r="I121" s="60">
        <f>'Расчет субсидий'!J121-1</f>
        <v>0.18129972599121857</v>
      </c>
      <c r="J121" s="60">
        <f>I121*'Расчет субсидий'!K121</f>
        <v>1.8129972599121857</v>
      </c>
      <c r="K121" s="61">
        <f t="shared" ref="K121:K184" si="21">$B121*J121/$X121</f>
        <v>76.71809058627106</v>
      </c>
      <c r="L121" s="60">
        <f>'Расчет субсидий'!N121-1</f>
        <v>0.2192534992223949</v>
      </c>
      <c r="M121" s="60">
        <f>L121*'Расчет субсидий'!O121</f>
        <v>3.2888024883359233</v>
      </c>
      <c r="N121" s="61">
        <f t="shared" ref="N121:N184" si="22">$B121*M121/$X121</f>
        <v>139.16769363056287</v>
      </c>
      <c r="O121" s="60">
        <f>'Расчет субсидий'!R121-1</f>
        <v>7.8148537074148372E-2</v>
      </c>
      <c r="P121" s="60">
        <f>O121*'Расчет субсидий'!S121</f>
        <v>0.78148537074148372</v>
      </c>
      <c r="Q121" s="61">
        <f t="shared" ref="Q121:Q184" si="23">$B121*P121/$X121</f>
        <v>33.069032584911184</v>
      </c>
      <c r="R121" s="60">
        <f>'Расчет субсидий'!V121-1</f>
        <v>0.12130396825396828</v>
      </c>
      <c r="S121" s="60">
        <f>R121*'Расчет субсидий'!W121</f>
        <v>1.2130396825396828</v>
      </c>
      <c r="T121" s="61">
        <f t="shared" ref="T121:T184" si="24">$B121*S121/$X121</f>
        <v>51.33051787090313</v>
      </c>
      <c r="U121" s="60" t="s">
        <v>400</v>
      </c>
      <c r="V121" s="60" t="s">
        <v>400</v>
      </c>
      <c r="W121" s="62" t="s">
        <v>400</v>
      </c>
      <c r="X121" s="63">
        <f t="shared" ref="X121:X184" si="25">D121+G121+J121+M121+P121+S121</f>
        <v>-0.49154433743065784</v>
      </c>
    </row>
    <row r="122" spans="1:24" ht="15" customHeight="1">
      <c r="A122" s="71" t="s">
        <v>107</v>
      </c>
      <c r="B122" s="59">
        <f>'Расчет субсидий'!AF122</f>
        <v>10.799999999999955</v>
      </c>
      <c r="C122" s="60">
        <f>'Расчет субсидий'!D122-1</f>
        <v>-0.44666155949882336</v>
      </c>
      <c r="D122" s="60">
        <f>C122*'Расчет субсидий'!E122</f>
        <v>-6.6999233924823507</v>
      </c>
      <c r="E122" s="61">
        <f t="shared" si="19"/>
        <v>-182.54014992727613</v>
      </c>
      <c r="F122" s="60">
        <f>'Расчет субсидий'!F122-1</f>
        <v>0</v>
      </c>
      <c r="G122" s="60">
        <f>F122*'Расчет субсидий'!G122</f>
        <v>0</v>
      </c>
      <c r="H122" s="61">
        <f t="shared" si="20"/>
        <v>0</v>
      </c>
      <c r="I122" s="60">
        <f>'Расчет субсидий'!J122-1</f>
        <v>0.18129972599121857</v>
      </c>
      <c r="J122" s="60">
        <f>I122*'Расчет субсидий'!K122</f>
        <v>1.8129972599121857</v>
      </c>
      <c r="K122" s="61">
        <f t="shared" si="21"/>
        <v>49.395309805101334</v>
      </c>
      <c r="L122" s="60">
        <f>'Расчет субсидий'!N122-1</f>
        <v>0.2192534992223949</v>
      </c>
      <c r="M122" s="60">
        <f>L122*'Расчет субсидий'!O122</f>
        <v>3.2888024883359233</v>
      </c>
      <c r="N122" s="61">
        <f t="shared" si="22"/>
        <v>89.603785615765119</v>
      </c>
      <c r="O122" s="60">
        <f>'Расчет субсидий'!R122-1</f>
        <v>7.8148537074148372E-2</v>
      </c>
      <c r="P122" s="60">
        <f>O122*'Расчет субсидий'!S122</f>
        <v>0.78148537074148372</v>
      </c>
      <c r="Q122" s="61">
        <f t="shared" si="23"/>
        <v>21.291654901783893</v>
      </c>
      <c r="R122" s="60">
        <f>'Расчет субсидий'!V122-1</f>
        <v>0.12130396825396828</v>
      </c>
      <c r="S122" s="60">
        <f>R122*'Расчет субсидий'!W122</f>
        <v>1.2130396825396828</v>
      </c>
      <c r="T122" s="61">
        <f t="shared" si="24"/>
        <v>33.049399604625769</v>
      </c>
      <c r="U122" s="60" t="s">
        <v>400</v>
      </c>
      <c r="V122" s="60" t="s">
        <v>400</v>
      </c>
      <c r="W122" s="62" t="s">
        <v>400</v>
      </c>
      <c r="X122" s="63">
        <f t="shared" si="25"/>
        <v>0.39640140904692434</v>
      </c>
    </row>
    <row r="123" spans="1:24" ht="15" customHeight="1">
      <c r="A123" s="71" t="s">
        <v>108</v>
      </c>
      <c r="B123" s="59">
        <f>'Расчет субсидий'!AF123</f>
        <v>337.64545454545532</v>
      </c>
      <c r="C123" s="60">
        <f>'Расчет субсидий'!D123-1</f>
        <v>-0.14539266289757113</v>
      </c>
      <c r="D123" s="60">
        <f>C123*'Расчет субсидий'!E123</f>
        <v>-2.1808899434635669</v>
      </c>
      <c r="E123" s="61">
        <f t="shared" si="19"/>
        <v>-149.80720883037787</v>
      </c>
      <c r="F123" s="60">
        <f>'Расчет субсидий'!F123-1</f>
        <v>0</v>
      </c>
      <c r="G123" s="60">
        <f>F123*'Расчет субсидий'!G123</f>
        <v>0</v>
      </c>
      <c r="H123" s="61">
        <f t="shared" si="20"/>
        <v>0</v>
      </c>
      <c r="I123" s="60">
        <f>'Расчет субсидий'!J123-1</f>
        <v>0.18129972599121857</v>
      </c>
      <c r="J123" s="60">
        <f>I123*'Расчет субсидий'!K123</f>
        <v>1.8129972599121857</v>
      </c>
      <c r="K123" s="61">
        <f t="shared" si="21"/>
        <v>124.5363434952741</v>
      </c>
      <c r="L123" s="60">
        <f>'Расчет субсидий'!N123-1</f>
        <v>0.2192534992223949</v>
      </c>
      <c r="M123" s="60">
        <f>L123*'Расчет субсидий'!O123</f>
        <v>3.2888024883359233</v>
      </c>
      <c r="N123" s="61">
        <f t="shared" si="22"/>
        <v>225.91067589112237</v>
      </c>
      <c r="O123" s="60">
        <f>'Расчет субсидий'!R123-1</f>
        <v>7.8148537074148372E-2</v>
      </c>
      <c r="P123" s="60">
        <f>O123*'Расчет субсидий'!S123</f>
        <v>0.78148537074148372</v>
      </c>
      <c r="Q123" s="61">
        <f t="shared" si="23"/>
        <v>53.680903286035296</v>
      </c>
      <c r="R123" s="60">
        <f>'Расчет субсидий'!V123-1</f>
        <v>0.12130396825396828</v>
      </c>
      <c r="S123" s="60">
        <f>R123*'Расчет субсидий'!W123</f>
        <v>1.2130396825396828</v>
      </c>
      <c r="T123" s="61">
        <f t="shared" si="24"/>
        <v>83.324740703401432</v>
      </c>
      <c r="U123" s="60" t="s">
        <v>400</v>
      </c>
      <c r="V123" s="60" t="s">
        <v>400</v>
      </c>
      <c r="W123" s="62" t="s">
        <v>400</v>
      </c>
      <c r="X123" s="63">
        <f t="shared" si="25"/>
        <v>4.9154348580657086</v>
      </c>
    </row>
    <row r="124" spans="1:24" ht="15" customHeight="1">
      <c r="A124" s="71" t="s">
        <v>109</v>
      </c>
      <c r="B124" s="59">
        <f>'Расчет субсидий'!AF124</f>
        <v>0</v>
      </c>
      <c r="C124" s="60">
        <f>'Расчет субсидий'!D124-1</f>
        <v>0.14633505559849858</v>
      </c>
      <c r="D124" s="60">
        <f>C124*'Расчет субсидий'!E124</f>
        <v>2.1950258339774784</v>
      </c>
      <c r="E124" s="61">
        <f t="shared" si="19"/>
        <v>0</v>
      </c>
      <c r="F124" s="60">
        <f>'Расчет субсидий'!F124-1</f>
        <v>0</v>
      </c>
      <c r="G124" s="60">
        <f>F124*'Расчет субсидий'!G124</f>
        <v>0</v>
      </c>
      <c r="H124" s="61">
        <f t="shared" si="20"/>
        <v>0</v>
      </c>
      <c r="I124" s="60">
        <f>'Расчет субсидий'!J124-1</f>
        <v>0.18129972599121857</v>
      </c>
      <c r="J124" s="60">
        <f>I124*'Расчет субсидий'!K124</f>
        <v>1.8129972599121857</v>
      </c>
      <c r="K124" s="61">
        <f t="shared" si="21"/>
        <v>0</v>
      </c>
      <c r="L124" s="60">
        <f>'Расчет субсидий'!N124-1</f>
        <v>0.2192534992223949</v>
      </c>
      <c r="M124" s="60">
        <f>L124*'Расчет субсидий'!O124</f>
        <v>3.2888024883359233</v>
      </c>
      <c r="N124" s="61">
        <f t="shared" si="22"/>
        <v>0</v>
      </c>
      <c r="O124" s="60">
        <f>'Расчет субсидий'!R124-1</f>
        <v>7.8148537074148372E-2</v>
      </c>
      <c r="P124" s="60">
        <f>O124*'Расчет субсидий'!S124</f>
        <v>0.78148537074148372</v>
      </c>
      <c r="Q124" s="61">
        <f t="shared" si="23"/>
        <v>0</v>
      </c>
      <c r="R124" s="60">
        <f>'Расчет субсидий'!V124-1</f>
        <v>0.12130396825396828</v>
      </c>
      <c r="S124" s="60">
        <f>R124*'Расчет субсидий'!W124</f>
        <v>1.2130396825396828</v>
      </c>
      <c r="T124" s="61">
        <f t="shared" si="24"/>
        <v>0</v>
      </c>
      <c r="U124" s="60" t="s">
        <v>400</v>
      </c>
      <c r="V124" s="60" t="s">
        <v>400</v>
      </c>
      <c r="W124" s="62" t="s">
        <v>400</v>
      </c>
      <c r="X124" s="63">
        <f t="shared" si="25"/>
        <v>9.2913506355067526</v>
      </c>
    </row>
    <row r="125" spans="1:24" ht="15" customHeight="1">
      <c r="A125" s="71" t="s">
        <v>110</v>
      </c>
      <c r="B125" s="59">
        <f>'Расчет субсидий'!AF125</f>
        <v>255.76363636363612</v>
      </c>
      <c r="C125" s="60">
        <f>'Расчет субсидий'!D125-1</f>
        <v>-0.17453757750577092</v>
      </c>
      <c r="D125" s="60">
        <f>C125*'Расчет субсидий'!E125</f>
        <v>-2.6180636625865636</v>
      </c>
      <c r="E125" s="61">
        <f t="shared" si="19"/>
        <v>-149.52354536714861</v>
      </c>
      <c r="F125" s="60">
        <f>'Расчет субсидий'!F125-1</f>
        <v>0</v>
      </c>
      <c r="G125" s="60">
        <f>F125*'Расчет субсидий'!G125</f>
        <v>0</v>
      </c>
      <c r="H125" s="61">
        <f t="shared" si="20"/>
        <v>0</v>
      </c>
      <c r="I125" s="60">
        <f>'Расчет субсидий'!J125-1</f>
        <v>0.18129972599121857</v>
      </c>
      <c r="J125" s="60">
        <f>I125*'Расчет субсидий'!K125</f>
        <v>1.8129972599121857</v>
      </c>
      <c r="K125" s="61">
        <f t="shared" si="21"/>
        <v>103.54437973260427</v>
      </c>
      <c r="L125" s="60">
        <f>'Расчет субсидий'!N125-1</f>
        <v>0.2192534992223949</v>
      </c>
      <c r="M125" s="60">
        <f>L125*'Расчет субсидий'!O125</f>
        <v>3.2888024883359233</v>
      </c>
      <c r="N125" s="61">
        <f t="shared" si="22"/>
        <v>187.83095884782688</v>
      </c>
      <c r="O125" s="60">
        <f>'Расчет субсидий'!R125-1</f>
        <v>7.8148537074148372E-2</v>
      </c>
      <c r="P125" s="60">
        <f>O125*'Расчет субсидий'!S125</f>
        <v>0.78148537074148372</v>
      </c>
      <c r="Q125" s="61">
        <f t="shared" si="23"/>
        <v>44.632399492677983</v>
      </c>
      <c r="R125" s="60">
        <f>'Расчет субсидий'!V125-1</f>
        <v>0.12130396825396828</v>
      </c>
      <c r="S125" s="60">
        <f>R125*'Расчет субсидий'!W125</f>
        <v>1.2130396825396828</v>
      </c>
      <c r="T125" s="61">
        <f t="shared" si="24"/>
        <v>69.279443657675671</v>
      </c>
      <c r="U125" s="60" t="s">
        <v>400</v>
      </c>
      <c r="V125" s="60" t="s">
        <v>400</v>
      </c>
      <c r="W125" s="62" t="s">
        <v>400</v>
      </c>
      <c r="X125" s="63">
        <f t="shared" si="25"/>
        <v>4.4782611389427114</v>
      </c>
    </row>
    <row r="126" spans="1:24" ht="15" customHeight="1">
      <c r="A126" s="71" t="s">
        <v>111</v>
      </c>
      <c r="B126" s="59">
        <f>'Расчет субсидий'!AF126</f>
        <v>-16.990909090909099</v>
      </c>
      <c r="C126" s="60">
        <f>'Расчет субсидий'!D126-1</f>
        <v>-0.54458840657023055</v>
      </c>
      <c r="D126" s="60">
        <f>C126*'Расчет субсидий'!E126</f>
        <v>-8.168826098553458</v>
      </c>
      <c r="E126" s="61">
        <f t="shared" si="19"/>
        <v>-129.41315969041469</v>
      </c>
      <c r="F126" s="60">
        <f>'Расчет субсидий'!F126-1</f>
        <v>0</v>
      </c>
      <c r="G126" s="60">
        <f>F126*'Расчет субсидий'!G126</f>
        <v>0</v>
      </c>
      <c r="H126" s="61">
        <f t="shared" si="20"/>
        <v>0</v>
      </c>
      <c r="I126" s="60">
        <f>'Расчет субсидий'!J126-1</f>
        <v>0.18129972599121857</v>
      </c>
      <c r="J126" s="60">
        <f>I126*'Расчет субсидий'!K126</f>
        <v>1.8129972599121857</v>
      </c>
      <c r="K126" s="61">
        <f t="shared" si="21"/>
        <v>28.722083330534808</v>
      </c>
      <c r="L126" s="60">
        <f>'Расчет субсидий'!N126-1</f>
        <v>0.2192534992223949</v>
      </c>
      <c r="M126" s="60">
        <f>L126*'Расчет субсидий'!O126</f>
        <v>3.2888024883359233</v>
      </c>
      <c r="N126" s="61">
        <f t="shared" si="22"/>
        <v>52.102262488929483</v>
      </c>
      <c r="O126" s="60">
        <f>'Расчет субсидий'!R126-1</f>
        <v>7.8148537074148372E-2</v>
      </c>
      <c r="P126" s="60">
        <f>O126*'Расчет субсидий'!S126</f>
        <v>0.78148537074148372</v>
      </c>
      <c r="Q126" s="61">
        <f t="shared" si="23"/>
        <v>12.380541568561428</v>
      </c>
      <c r="R126" s="60">
        <f>'Расчет субсидий'!V126-1</f>
        <v>0.12130396825396828</v>
      </c>
      <c r="S126" s="60">
        <f>R126*'Расчет субсидий'!W126</f>
        <v>1.2130396825396828</v>
      </c>
      <c r="T126" s="61">
        <f t="shared" si="24"/>
        <v>19.217363211479874</v>
      </c>
      <c r="U126" s="60" t="s">
        <v>400</v>
      </c>
      <c r="V126" s="60" t="s">
        <v>400</v>
      </c>
      <c r="W126" s="62" t="s">
        <v>400</v>
      </c>
      <c r="X126" s="63">
        <f t="shared" si="25"/>
        <v>-1.072501297024183</v>
      </c>
    </row>
    <row r="127" spans="1:24" ht="15" customHeight="1">
      <c r="A127" s="71" t="s">
        <v>112</v>
      </c>
      <c r="B127" s="59">
        <f>'Расчет субсидий'!AF127</f>
        <v>-57.690909090908917</v>
      </c>
      <c r="C127" s="60">
        <f>'Расчет субсидий'!D127-1</f>
        <v>-0.56665656189483093</v>
      </c>
      <c r="D127" s="60">
        <f>C127*'Расчет субсидий'!E127</f>
        <v>-8.4998484284224638</v>
      </c>
      <c r="E127" s="61">
        <f t="shared" si="19"/>
        <v>-349.38063996548823</v>
      </c>
      <c r="F127" s="60">
        <f>'Расчет субсидий'!F127-1</f>
        <v>0</v>
      </c>
      <c r="G127" s="60">
        <f>F127*'Расчет субсидий'!G127</f>
        <v>0</v>
      </c>
      <c r="H127" s="61">
        <f t="shared" si="20"/>
        <v>0</v>
      </c>
      <c r="I127" s="60">
        <f>'Расчет субсидий'!J127-1</f>
        <v>0.18129972599121857</v>
      </c>
      <c r="J127" s="60">
        <f>I127*'Расчет субсидий'!K127</f>
        <v>1.8129972599121857</v>
      </c>
      <c r="K127" s="61">
        <f t="shared" si="21"/>
        <v>74.522051570436915</v>
      </c>
      <c r="L127" s="60">
        <f>'Расчет субсидий'!N127-1</f>
        <v>0.2192534992223949</v>
      </c>
      <c r="M127" s="60">
        <f>L127*'Расчет субсидий'!O127</f>
        <v>3.2888024883359233</v>
      </c>
      <c r="N127" s="61">
        <f t="shared" si="22"/>
        <v>135.18404801815421</v>
      </c>
      <c r="O127" s="60">
        <f>'Расчет субсидий'!R127-1</f>
        <v>7.8148537074148372E-2</v>
      </c>
      <c r="P127" s="60">
        <f>O127*'Расчет субсидий'!S127</f>
        <v>0.78148537074148372</v>
      </c>
      <c r="Q127" s="61">
        <f t="shared" si="23"/>
        <v>32.122438564942826</v>
      </c>
      <c r="R127" s="60">
        <f>'Расчет субсидий'!V127-1</f>
        <v>0.12130396825396828</v>
      </c>
      <c r="S127" s="60">
        <f>R127*'Расчет субсидий'!W127</f>
        <v>1.2130396825396828</v>
      </c>
      <c r="T127" s="61">
        <f t="shared" si="24"/>
        <v>49.86119272104537</v>
      </c>
      <c r="U127" s="60" t="s">
        <v>400</v>
      </c>
      <c r="V127" s="60" t="s">
        <v>400</v>
      </c>
      <c r="W127" s="62" t="s">
        <v>400</v>
      </c>
      <c r="X127" s="63">
        <f t="shared" si="25"/>
        <v>-1.4035236268931888</v>
      </c>
    </row>
    <row r="128" spans="1:24" ht="15" customHeight="1">
      <c r="A128" s="71" t="s">
        <v>113</v>
      </c>
      <c r="B128" s="59">
        <f>'Расчет субсидий'!AF128</f>
        <v>-181.31818181818198</v>
      </c>
      <c r="C128" s="60">
        <f>'Расчет субсидий'!D128-1</f>
        <v>-0.86792924606263844</v>
      </c>
      <c r="D128" s="60">
        <f>C128*'Расчет субсидий'!E128</f>
        <v>-13.018938690939576</v>
      </c>
      <c r="E128" s="61">
        <f t="shared" si="19"/>
        <v>-398.56899955343567</v>
      </c>
      <c r="F128" s="60">
        <f>'Расчет субсидий'!F128-1</f>
        <v>0</v>
      </c>
      <c r="G128" s="60">
        <f>F128*'Расчет субсидий'!G128</f>
        <v>0</v>
      </c>
      <c r="H128" s="61">
        <f t="shared" si="20"/>
        <v>0</v>
      </c>
      <c r="I128" s="60">
        <f>'Расчет субсидий'!J128-1</f>
        <v>0.18129972599121857</v>
      </c>
      <c r="J128" s="60">
        <f>I128*'Расчет субсидий'!K128</f>
        <v>1.8129972599121857</v>
      </c>
      <c r="K128" s="61">
        <f t="shared" si="21"/>
        <v>55.504102233710547</v>
      </c>
      <c r="L128" s="60">
        <f>'Расчет субсидий'!N128-1</f>
        <v>0.2192534992223949</v>
      </c>
      <c r="M128" s="60">
        <f>L128*'Расчет субсидий'!O128</f>
        <v>3.2888024883359233</v>
      </c>
      <c r="N128" s="61">
        <f t="shared" si="22"/>
        <v>100.68522086344484</v>
      </c>
      <c r="O128" s="60">
        <f>'Расчет субсидий'!R128-1</f>
        <v>7.8148537074148372E-2</v>
      </c>
      <c r="P128" s="60">
        <f>O128*'Расчет субсидий'!S128</f>
        <v>0.78148537074148372</v>
      </c>
      <c r="Q128" s="61">
        <f t="shared" si="23"/>
        <v>23.924825961339536</v>
      </c>
      <c r="R128" s="60">
        <f>'Расчет субсидий'!V128-1</f>
        <v>0.12130396825396828</v>
      </c>
      <c r="S128" s="60">
        <f>R128*'Расчет субсидий'!W128</f>
        <v>1.2130396825396828</v>
      </c>
      <c r="T128" s="61">
        <f t="shared" si="24"/>
        <v>37.136668676758767</v>
      </c>
      <c r="U128" s="60" t="s">
        <v>400</v>
      </c>
      <c r="V128" s="60" t="s">
        <v>400</v>
      </c>
      <c r="W128" s="62" t="s">
        <v>400</v>
      </c>
      <c r="X128" s="63">
        <f t="shared" si="25"/>
        <v>-5.9226138894103011</v>
      </c>
    </row>
    <row r="129" spans="1:24" ht="15" customHeight="1">
      <c r="A129" s="71" t="s">
        <v>114</v>
      </c>
      <c r="B129" s="59">
        <f>'Расчет субсидий'!AF129</f>
        <v>398.5272727272727</v>
      </c>
      <c r="C129" s="60">
        <f>'Расчет субсидий'!D129-1</f>
        <v>0.21710414341305651</v>
      </c>
      <c r="D129" s="60">
        <f>C129*'Расчет субсидий'!E129</f>
        <v>3.2565621511958476</v>
      </c>
      <c r="E129" s="61">
        <f t="shared" si="19"/>
        <v>125.35912335460425</v>
      </c>
      <c r="F129" s="60">
        <f>'Расчет субсидий'!F129-1</f>
        <v>0</v>
      </c>
      <c r="G129" s="60">
        <f>F129*'Расчет субсидий'!G129</f>
        <v>0</v>
      </c>
      <c r="H129" s="61">
        <f t="shared" si="20"/>
        <v>0</v>
      </c>
      <c r="I129" s="60">
        <f>'Расчет субсидий'!J129-1</f>
        <v>0.18129972599121857</v>
      </c>
      <c r="J129" s="60">
        <f>I129*'Расчет субсидий'!K129</f>
        <v>1.8129972599121857</v>
      </c>
      <c r="K129" s="61">
        <f t="shared" si="21"/>
        <v>69.790084326636574</v>
      </c>
      <c r="L129" s="60">
        <f>'Расчет субсидий'!N129-1</f>
        <v>0.2192534992223949</v>
      </c>
      <c r="M129" s="60">
        <f>L129*'Расчет субсидий'!O129</f>
        <v>3.2888024883359233</v>
      </c>
      <c r="N129" s="61">
        <f t="shared" si="22"/>
        <v>126.60019298966483</v>
      </c>
      <c r="O129" s="60">
        <f>'Расчет субсидий'!R129-1</f>
        <v>7.8148537074148372E-2</v>
      </c>
      <c r="P129" s="60">
        <f>O129*'Расчет субсидий'!S129</f>
        <v>0.78148537074148372</v>
      </c>
      <c r="Q129" s="61">
        <f t="shared" si="23"/>
        <v>30.08274261083146</v>
      </c>
      <c r="R129" s="60">
        <f>'Расчет субсидий'!V129-1</f>
        <v>0.12130396825396828</v>
      </c>
      <c r="S129" s="60">
        <f>R129*'Расчет субсидий'!W129</f>
        <v>1.2130396825396828</v>
      </c>
      <c r="T129" s="61">
        <f t="shared" si="24"/>
        <v>46.695129445535628</v>
      </c>
      <c r="U129" s="60" t="s">
        <v>400</v>
      </c>
      <c r="V129" s="60" t="s">
        <v>400</v>
      </c>
      <c r="W129" s="62" t="s">
        <v>400</v>
      </c>
      <c r="X129" s="63">
        <f t="shared" si="25"/>
        <v>10.352886952725122</v>
      </c>
    </row>
    <row r="130" spans="1:24" ht="15" customHeight="1">
      <c r="A130" s="67" t="s">
        <v>115</v>
      </c>
      <c r="B130" s="68"/>
      <c r="C130" s="69"/>
      <c r="D130" s="69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</row>
    <row r="131" spans="1:24" ht="15" customHeight="1">
      <c r="A131" s="71" t="s">
        <v>116</v>
      </c>
      <c r="B131" s="59">
        <f>'Расчет субсидий'!AF131</f>
        <v>-151.96363636363628</v>
      </c>
      <c r="C131" s="60">
        <f>'Расчет субсидий'!D131-1</f>
        <v>-0.78443617535060839</v>
      </c>
      <c r="D131" s="60">
        <f>C131*'Расчет субсидий'!E131</f>
        <v>-11.766542630259126</v>
      </c>
      <c r="E131" s="61">
        <f t="shared" si="19"/>
        <v>-128.35437287867936</v>
      </c>
      <c r="F131" s="60">
        <f>'Расчет субсидий'!F131-1</f>
        <v>0</v>
      </c>
      <c r="G131" s="60">
        <f>F131*'Расчет субсидий'!G131</f>
        <v>0</v>
      </c>
      <c r="H131" s="61">
        <f t="shared" si="20"/>
        <v>0</v>
      </c>
      <c r="I131" s="60">
        <f>'Расчет субсидий'!J131-1</f>
        <v>-3.7840714243480011E-3</v>
      </c>
      <c r="J131" s="60">
        <f>I131*'Расчет субсидий'!K131</f>
        <v>-3.7840714243480011E-2</v>
      </c>
      <c r="K131" s="61">
        <f t="shared" si="21"/>
        <v>-0.41278235235495203</v>
      </c>
      <c r="L131" s="60">
        <f>'Расчет субсидий'!N131-1</f>
        <v>4.9537289058247058E-2</v>
      </c>
      <c r="M131" s="60">
        <f>L131*'Расчет субсидий'!O131</f>
        <v>0.74305933587370587</v>
      </c>
      <c r="N131" s="61">
        <f t="shared" si="22"/>
        <v>8.1056023051706845</v>
      </c>
      <c r="O131" s="60">
        <f>'Расчет субсидий'!R131-1</f>
        <v>1.2129809488233168E-2</v>
      </c>
      <c r="P131" s="60">
        <f>O131*'Расчет субсидий'!S131</f>
        <v>0.12129809488233168</v>
      </c>
      <c r="Q131" s="61">
        <f t="shared" si="23"/>
        <v>1.3231703984110206</v>
      </c>
      <c r="R131" s="60">
        <f>'Расчет субсидий'!V131-1</f>
        <v>-0.29908325791855206</v>
      </c>
      <c r="S131" s="60">
        <f>R131*'Расчет субсидий'!W131</f>
        <v>-2.9908325791855206</v>
      </c>
      <c r="T131" s="61">
        <f t="shared" si="24"/>
        <v>-32.625253836183703</v>
      </c>
      <c r="U131" s="60" t="s">
        <v>400</v>
      </c>
      <c r="V131" s="60" t="s">
        <v>400</v>
      </c>
      <c r="W131" s="62" t="s">
        <v>400</v>
      </c>
      <c r="X131" s="63">
        <f t="shared" si="25"/>
        <v>-13.930858492932087</v>
      </c>
    </row>
    <row r="132" spans="1:24" ht="15" customHeight="1">
      <c r="A132" s="71" t="s">
        <v>117</v>
      </c>
      <c r="B132" s="59">
        <f>'Расчет субсидий'!AF132</f>
        <v>-62.354545454545359</v>
      </c>
      <c r="C132" s="60">
        <f>'Расчет субсидий'!D132-1</f>
        <v>-0.2138212892720307</v>
      </c>
      <c r="D132" s="60">
        <f>C132*'Расчет субсидий'!E132</f>
        <v>-3.2073193390804606</v>
      </c>
      <c r="E132" s="61">
        <f t="shared" si="19"/>
        <v>-37.230923546456275</v>
      </c>
      <c r="F132" s="60">
        <f>'Расчет субсидий'!F132-1</f>
        <v>0</v>
      </c>
      <c r="G132" s="60">
        <f>F132*'Расчет субсидий'!G132</f>
        <v>0</v>
      </c>
      <c r="H132" s="61">
        <f t="shared" si="20"/>
        <v>0</v>
      </c>
      <c r="I132" s="60">
        <f>'Расчет субсидий'!J132-1</f>
        <v>-3.7840714243480011E-3</v>
      </c>
      <c r="J132" s="60">
        <f>I132*'Расчет субсидий'!K132</f>
        <v>-3.7840714243480011E-2</v>
      </c>
      <c r="K132" s="61">
        <f t="shared" si="21"/>
        <v>-0.43925926607177807</v>
      </c>
      <c r="L132" s="60">
        <f>'Расчет субсидий'!N132-1</f>
        <v>4.9537289058247058E-2</v>
      </c>
      <c r="M132" s="60">
        <f>L132*'Расчет субсидий'!O132</f>
        <v>0.74305933587370587</v>
      </c>
      <c r="N132" s="61">
        <f t="shared" si="22"/>
        <v>8.6255163267671442</v>
      </c>
      <c r="O132" s="60">
        <f>'Расчет субсидий'!R132-1</f>
        <v>1.2129809488233168E-2</v>
      </c>
      <c r="P132" s="60">
        <f>O132*'Расчет субсидий'!S132</f>
        <v>0.12129809488233168</v>
      </c>
      <c r="Q132" s="61">
        <f t="shared" si="23"/>
        <v>1.4080419251890395</v>
      </c>
      <c r="R132" s="60">
        <f>'Расчет субсидий'!V132-1</f>
        <v>-0.29908325791855206</v>
      </c>
      <c r="S132" s="60">
        <f>R132*'Расчет субсидий'!W132</f>
        <v>-2.9908325791855206</v>
      </c>
      <c r="T132" s="61">
        <f t="shared" si="24"/>
        <v>-34.717920893973485</v>
      </c>
      <c r="U132" s="60" t="s">
        <v>400</v>
      </c>
      <c r="V132" s="60" t="s">
        <v>400</v>
      </c>
      <c r="W132" s="62" t="s">
        <v>400</v>
      </c>
      <c r="X132" s="63">
        <f t="shared" si="25"/>
        <v>-5.3716352017534241</v>
      </c>
    </row>
    <row r="133" spans="1:24" ht="15" customHeight="1">
      <c r="A133" s="71" t="s">
        <v>118</v>
      </c>
      <c r="B133" s="59">
        <f>'Расчет субсидий'!AF133</f>
        <v>-35.090909090909122</v>
      </c>
      <c r="C133" s="60">
        <f>'Расчет субсидий'!D133-1</f>
        <v>-7.1029406386730276E-2</v>
      </c>
      <c r="D133" s="60">
        <f>C133*'Расчет субсидий'!E133</f>
        <v>-1.0654410958009541</v>
      </c>
      <c r="E133" s="61">
        <f t="shared" si="19"/>
        <v>-11.575885466049321</v>
      </c>
      <c r="F133" s="60">
        <f>'Расчет субсидий'!F133-1</f>
        <v>0</v>
      </c>
      <c r="G133" s="60">
        <f>F133*'Расчет субсидий'!G133</f>
        <v>0</v>
      </c>
      <c r="H133" s="61">
        <f t="shared" si="20"/>
        <v>0</v>
      </c>
      <c r="I133" s="60">
        <f>'Расчет субсидий'!J133-1</f>
        <v>-3.7840714243480011E-3</v>
      </c>
      <c r="J133" s="60">
        <f>I133*'Расчет субсидий'!K133</f>
        <v>-3.7840714243480011E-2</v>
      </c>
      <c r="K133" s="61">
        <f t="shared" si="21"/>
        <v>-0.41113467066588588</v>
      </c>
      <c r="L133" s="60">
        <f>'Расчет субсидий'!N133-1</f>
        <v>4.9537289058247058E-2</v>
      </c>
      <c r="M133" s="60">
        <f>L133*'Расчет субсидий'!O133</f>
        <v>0.74305933587370587</v>
      </c>
      <c r="N133" s="61">
        <f t="shared" si="22"/>
        <v>8.0732475971244497</v>
      </c>
      <c r="O133" s="60">
        <f>'Расчет субсидий'!R133-1</f>
        <v>1.2129809488233168E-2</v>
      </c>
      <c r="P133" s="60">
        <f>O133*'Расчет субсидий'!S133</f>
        <v>0.12129809488233168</v>
      </c>
      <c r="Q133" s="61">
        <f t="shared" si="23"/>
        <v>1.3178887684563043</v>
      </c>
      <c r="R133" s="60">
        <f>'Расчет субсидий'!V133-1</f>
        <v>-0.29908325791855206</v>
      </c>
      <c r="S133" s="60">
        <f>R133*'Расчет субсидий'!W133</f>
        <v>-2.9908325791855206</v>
      </c>
      <c r="T133" s="61">
        <f t="shared" si="24"/>
        <v>-32.495025319774669</v>
      </c>
      <c r="U133" s="60" t="s">
        <v>400</v>
      </c>
      <c r="V133" s="60" t="s">
        <v>400</v>
      </c>
      <c r="W133" s="62" t="s">
        <v>400</v>
      </c>
      <c r="X133" s="63">
        <f t="shared" si="25"/>
        <v>-3.2297569584739172</v>
      </c>
    </row>
    <row r="134" spans="1:24" ht="15" customHeight="1">
      <c r="A134" s="71" t="s">
        <v>119</v>
      </c>
      <c r="B134" s="59">
        <f>'Расчет субсидий'!AF134</f>
        <v>-118</v>
      </c>
      <c r="C134" s="60">
        <f>'Расчет субсидий'!D134-1</f>
        <v>-0.44383989994997508</v>
      </c>
      <c r="D134" s="60">
        <f>C134*'Расчет субсидий'!E134</f>
        <v>-6.6575984992496267</v>
      </c>
      <c r="E134" s="61">
        <f t="shared" si="19"/>
        <v>-89.050583658153784</v>
      </c>
      <c r="F134" s="60">
        <f>'Расчет субсидий'!F134-1</f>
        <v>0</v>
      </c>
      <c r="G134" s="60">
        <f>F134*'Расчет субсидий'!G134</f>
        <v>0</v>
      </c>
      <c r="H134" s="61">
        <f t="shared" si="20"/>
        <v>0</v>
      </c>
      <c r="I134" s="60">
        <f>'Расчет субсидий'!J134-1</f>
        <v>-3.7840714243480011E-3</v>
      </c>
      <c r="J134" s="60">
        <f>I134*'Расчет субсидий'!K134</f>
        <v>-3.7840714243480011E-2</v>
      </c>
      <c r="K134" s="61">
        <f t="shared" si="21"/>
        <v>-0.50614913017105334</v>
      </c>
      <c r="L134" s="60">
        <f>'Расчет субсидий'!N134-1</f>
        <v>4.9537289058247058E-2</v>
      </c>
      <c r="M134" s="60">
        <f>L134*'Расчет субсидий'!O134</f>
        <v>0.74305933587370587</v>
      </c>
      <c r="N134" s="61">
        <f t="shared" si="22"/>
        <v>9.9389994094194183</v>
      </c>
      <c r="O134" s="60">
        <f>'Расчет субсидий'!R134-1</f>
        <v>1.2129809488233168E-2</v>
      </c>
      <c r="P134" s="60">
        <f>O134*'Расчет субсидий'!S134</f>
        <v>0.12129809488233168</v>
      </c>
      <c r="Q134" s="61">
        <f t="shared" si="23"/>
        <v>1.6224568284060989</v>
      </c>
      <c r="R134" s="60">
        <f>'Расчет субсидий'!V134-1</f>
        <v>-0.29908325791855206</v>
      </c>
      <c r="S134" s="60">
        <f>R134*'Расчет субсидий'!W134</f>
        <v>-2.9908325791855206</v>
      </c>
      <c r="T134" s="61">
        <f t="shared" si="24"/>
        <v>-40.00472344950068</v>
      </c>
      <c r="U134" s="60" t="s">
        <v>400</v>
      </c>
      <c r="V134" s="60" t="s">
        <v>400</v>
      </c>
      <c r="W134" s="62" t="s">
        <v>400</v>
      </c>
      <c r="X134" s="63">
        <f t="shared" si="25"/>
        <v>-8.8219143619225893</v>
      </c>
    </row>
    <row r="135" spans="1:24" ht="15" customHeight="1">
      <c r="A135" s="71" t="s">
        <v>120</v>
      </c>
      <c r="B135" s="59">
        <f>'Расчет субсидий'!AF135</f>
        <v>-120.29999999999995</v>
      </c>
      <c r="C135" s="60">
        <f>'Расчет субсидий'!D135-1</f>
        <v>-0.26620413883775962</v>
      </c>
      <c r="D135" s="60">
        <f>C135*'Расчет субсидий'!E135</f>
        <v>-3.9930620825663943</v>
      </c>
      <c r="E135" s="61">
        <f t="shared" si="19"/>
        <v>-78.014598552316684</v>
      </c>
      <c r="F135" s="60">
        <f>'Расчет субсидий'!F135-1</f>
        <v>0</v>
      </c>
      <c r="G135" s="60">
        <f>F135*'Расчет субсидий'!G135</f>
        <v>0</v>
      </c>
      <c r="H135" s="61">
        <f t="shared" si="20"/>
        <v>0</v>
      </c>
      <c r="I135" s="60">
        <f>'Расчет субсидий'!J135-1</f>
        <v>-3.7840714243480011E-3</v>
      </c>
      <c r="J135" s="60">
        <f>I135*'Расчет субсидий'!K135</f>
        <v>-3.7840714243480011E-2</v>
      </c>
      <c r="K135" s="61">
        <f t="shared" si="21"/>
        <v>-0.73931435815309265</v>
      </c>
      <c r="L135" s="60">
        <f>'Расчет субсидий'!N135-1</f>
        <v>4.9537289058247058E-2</v>
      </c>
      <c r="M135" s="60">
        <f>L135*'Расчет субсидий'!O135</f>
        <v>0.74305933587370587</v>
      </c>
      <c r="N135" s="61">
        <f t="shared" si="22"/>
        <v>14.517549336843881</v>
      </c>
      <c r="O135" s="60">
        <f>'Расчет субсидий'!R135-1</f>
        <v>1.2129809488233168E-2</v>
      </c>
      <c r="P135" s="60">
        <f>O135*'Расчет субсидий'!S135</f>
        <v>0.12129809488233168</v>
      </c>
      <c r="Q135" s="61">
        <f t="shared" si="23"/>
        <v>2.3698660280593269</v>
      </c>
      <c r="R135" s="60">
        <f>'Расчет субсидий'!V135-1</f>
        <v>-0.29908325791855206</v>
      </c>
      <c r="S135" s="60">
        <f>R135*'Расчет субсидий'!W135</f>
        <v>-2.9908325791855206</v>
      </c>
      <c r="T135" s="61">
        <f t="shared" si="24"/>
        <v>-58.433502454433381</v>
      </c>
      <c r="U135" s="60" t="s">
        <v>400</v>
      </c>
      <c r="V135" s="60" t="s">
        <v>400</v>
      </c>
      <c r="W135" s="62" t="s">
        <v>400</v>
      </c>
      <c r="X135" s="63">
        <f t="shared" si="25"/>
        <v>-6.1573779452393573</v>
      </c>
    </row>
    <row r="136" spans="1:24" ht="15" customHeight="1">
      <c r="A136" s="71" t="s">
        <v>121</v>
      </c>
      <c r="B136" s="59">
        <f>'Расчет субсидий'!AF136</f>
        <v>-54.672727272727229</v>
      </c>
      <c r="C136" s="60">
        <f>'Расчет субсидий'!D136-1</f>
        <v>-9.9412361184558318E-2</v>
      </c>
      <c r="D136" s="60">
        <f>C136*'Расчет субсидий'!E136</f>
        <v>-1.4911854177683748</v>
      </c>
      <c r="E136" s="61">
        <f t="shared" si="19"/>
        <v>-22.302597483668556</v>
      </c>
      <c r="F136" s="60">
        <f>'Расчет субсидий'!F136-1</f>
        <v>0</v>
      </c>
      <c r="G136" s="60">
        <f>F136*'Расчет субсидий'!G136</f>
        <v>0</v>
      </c>
      <c r="H136" s="61">
        <f t="shared" si="20"/>
        <v>0</v>
      </c>
      <c r="I136" s="60">
        <f>'Расчет субсидий'!J136-1</f>
        <v>-3.7840714243480011E-3</v>
      </c>
      <c r="J136" s="60">
        <f>I136*'Расчет субсидий'!K136</f>
        <v>-3.7840714243480011E-2</v>
      </c>
      <c r="K136" s="61">
        <f t="shared" si="21"/>
        <v>-0.56595659279572441</v>
      </c>
      <c r="L136" s="60">
        <f>'Расчет субсидий'!N136-1</f>
        <v>4.9537289058247058E-2</v>
      </c>
      <c r="M136" s="60">
        <f>L136*'Расчет субсидий'!O136</f>
        <v>0.74305933587370587</v>
      </c>
      <c r="N136" s="61">
        <f t="shared" si="22"/>
        <v>11.113408887322883</v>
      </c>
      <c r="O136" s="60">
        <f>'Расчет субсидий'!R136-1</f>
        <v>1.2129809488233168E-2</v>
      </c>
      <c r="P136" s="60">
        <f>O136*'Расчет субсидий'!S136</f>
        <v>0.12129809488233168</v>
      </c>
      <c r="Q136" s="61">
        <f t="shared" si="23"/>
        <v>1.8141691525826653</v>
      </c>
      <c r="R136" s="60">
        <f>'Расчет субсидий'!V136-1</f>
        <v>-0.29908325791855206</v>
      </c>
      <c r="S136" s="60">
        <f>R136*'Расчет субсидий'!W136</f>
        <v>-2.9908325791855206</v>
      </c>
      <c r="T136" s="61">
        <f t="shared" si="24"/>
        <v>-44.731751236168492</v>
      </c>
      <c r="U136" s="60" t="s">
        <v>400</v>
      </c>
      <c r="V136" s="60" t="s">
        <v>400</v>
      </c>
      <c r="W136" s="62" t="s">
        <v>400</v>
      </c>
      <c r="X136" s="63">
        <f t="shared" si="25"/>
        <v>-3.6555012804413378</v>
      </c>
    </row>
    <row r="137" spans="1:24" ht="15" customHeight="1">
      <c r="A137" s="71" t="s">
        <v>122</v>
      </c>
      <c r="B137" s="59">
        <f>'Расчет субсидий'!AF137</f>
        <v>-16.345454545454572</v>
      </c>
      <c r="C137" s="60">
        <f>'Расчет субсидий'!D137-1</f>
        <v>1.5545175647750931E-2</v>
      </c>
      <c r="D137" s="60">
        <f>C137*'Расчет субсидий'!E137</f>
        <v>0.23317763471626396</v>
      </c>
      <c r="E137" s="61">
        <f t="shared" si="19"/>
        <v>1.9736517946227323</v>
      </c>
      <c r="F137" s="60">
        <f>'Расчет субсидий'!F137-1</f>
        <v>0</v>
      </c>
      <c r="G137" s="60">
        <f>F137*'Расчет субсидий'!G137</f>
        <v>0</v>
      </c>
      <c r="H137" s="61">
        <f t="shared" si="20"/>
        <v>0</v>
      </c>
      <c r="I137" s="60">
        <f>'Расчет субсидий'!J137-1</f>
        <v>-3.7840714243480011E-3</v>
      </c>
      <c r="J137" s="60">
        <f>I137*'Расчет субсидий'!K137</f>
        <v>-3.7840714243480011E-2</v>
      </c>
      <c r="K137" s="61">
        <f t="shared" si="21"/>
        <v>-0.32028969531030727</v>
      </c>
      <c r="L137" s="60">
        <f>'Расчет субсидий'!N137-1</f>
        <v>4.9537289058247058E-2</v>
      </c>
      <c r="M137" s="60">
        <f>L137*'Расчет субсидий'!O137</f>
        <v>0.74305933587370587</v>
      </c>
      <c r="N137" s="61">
        <f t="shared" si="22"/>
        <v>6.2893698769302482</v>
      </c>
      <c r="O137" s="60">
        <f>'Расчет субсидий'!R137-1</f>
        <v>1.2129809488233168E-2</v>
      </c>
      <c r="P137" s="60">
        <f>O137*'Расчет субсидий'!S137</f>
        <v>0.12129809488233168</v>
      </c>
      <c r="Q137" s="61">
        <f t="shared" si="23"/>
        <v>1.0266859552810037</v>
      </c>
      <c r="R137" s="60">
        <f>'Расчет субсидий'!V137-1</f>
        <v>-0.29908325791855206</v>
      </c>
      <c r="S137" s="60">
        <f>R137*'Расчет субсидий'!W137</f>
        <v>-2.9908325791855206</v>
      </c>
      <c r="T137" s="61">
        <f t="shared" si="24"/>
        <v>-25.314872476978248</v>
      </c>
      <c r="U137" s="60" t="s">
        <v>400</v>
      </c>
      <c r="V137" s="60" t="s">
        <v>400</v>
      </c>
      <c r="W137" s="62" t="s">
        <v>400</v>
      </c>
      <c r="X137" s="63">
        <f t="shared" si="25"/>
        <v>-1.9311382279566991</v>
      </c>
    </row>
    <row r="138" spans="1:24" ht="15" customHeight="1">
      <c r="A138" s="67" t="s">
        <v>123</v>
      </c>
      <c r="B138" s="68"/>
      <c r="C138" s="69"/>
      <c r="D138" s="69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</row>
    <row r="139" spans="1:24" ht="15" customHeight="1">
      <c r="A139" s="71" t="s">
        <v>124</v>
      </c>
      <c r="B139" s="59">
        <f>'Расчет субсидий'!AF139</f>
        <v>128.75454545454545</v>
      </c>
      <c r="C139" s="60">
        <f>'Расчет субсидий'!D139-1</f>
        <v>0.16845343722508499</v>
      </c>
      <c r="D139" s="60">
        <f>C139*'Расчет субсидий'!E139</f>
        <v>2.5268015583762748</v>
      </c>
      <c r="E139" s="61">
        <f t="shared" si="19"/>
        <v>38.891386111828254</v>
      </c>
      <c r="F139" s="60">
        <f>'Расчет субсидий'!F139-1</f>
        <v>0</v>
      </c>
      <c r="G139" s="60">
        <f>F139*'Расчет субсидий'!G139</f>
        <v>0</v>
      </c>
      <c r="H139" s="61">
        <f t="shared" si="20"/>
        <v>0</v>
      </c>
      <c r="I139" s="60">
        <f>'Расчет субсидий'!J139-1</f>
        <v>0.14243264659271015</v>
      </c>
      <c r="J139" s="60">
        <f>I139*'Расчет субсидий'!K139</f>
        <v>1.4243264659271015</v>
      </c>
      <c r="K139" s="61">
        <f t="shared" si="21"/>
        <v>21.922588401149692</v>
      </c>
      <c r="L139" s="60">
        <f>'Расчет субсидий'!N139-1</f>
        <v>0.21837778987479584</v>
      </c>
      <c r="M139" s="60">
        <f>L139*'Расчет субсидий'!O139</f>
        <v>3.2756668481219373</v>
      </c>
      <c r="N139" s="61">
        <f t="shared" si="22"/>
        <v>50.417581761303815</v>
      </c>
      <c r="O139" s="60">
        <f>'Расчет субсидий'!R139-1</f>
        <v>1.9698444444444352E-2</v>
      </c>
      <c r="P139" s="60">
        <f>O139*'Расчет субсидий'!S139</f>
        <v>0.19698444444444352</v>
      </c>
      <c r="Q139" s="61">
        <f t="shared" si="23"/>
        <v>3.0318954258662876</v>
      </c>
      <c r="R139" s="60">
        <f>'Расчет субсидий'!V139-1</f>
        <v>9.414968696642001E-2</v>
      </c>
      <c r="S139" s="60">
        <f>R139*'Расчет субсидий'!W139</f>
        <v>0.9414968696642001</v>
      </c>
      <c r="T139" s="61">
        <f t="shared" si="24"/>
        <v>14.491093754397395</v>
      </c>
      <c r="U139" s="60" t="s">
        <v>400</v>
      </c>
      <c r="V139" s="60" t="s">
        <v>400</v>
      </c>
      <c r="W139" s="62" t="s">
        <v>400</v>
      </c>
      <c r="X139" s="63">
        <f t="shared" si="25"/>
        <v>8.3652761865339578</v>
      </c>
    </row>
    <row r="140" spans="1:24" ht="15" customHeight="1">
      <c r="A140" s="71" t="s">
        <v>125</v>
      </c>
      <c r="B140" s="59">
        <f>'Расчет субсидий'!AF140</f>
        <v>172.28181818181815</v>
      </c>
      <c r="C140" s="60">
        <f>'Расчет субсидий'!D140-1</f>
        <v>0.23065781393067364</v>
      </c>
      <c r="D140" s="60">
        <f>C140*'Расчет субсидий'!E140</f>
        <v>3.4598672089601044</v>
      </c>
      <c r="E140" s="61">
        <f t="shared" si="19"/>
        <v>64.10521616315026</v>
      </c>
      <c r="F140" s="60">
        <f>'Расчет субсидий'!F140-1</f>
        <v>0</v>
      </c>
      <c r="G140" s="60">
        <f>F140*'Расчет субсидий'!G140</f>
        <v>0</v>
      </c>
      <c r="H140" s="61">
        <f t="shared" si="20"/>
        <v>0</v>
      </c>
      <c r="I140" s="60">
        <f>'Расчет субсидий'!J140-1</f>
        <v>0.14243264659271015</v>
      </c>
      <c r="J140" s="60">
        <f>I140*'Расчет субсидий'!K140</f>
        <v>1.4243264659271015</v>
      </c>
      <c r="K140" s="61">
        <f t="shared" si="21"/>
        <v>26.390248662923632</v>
      </c>
      <c r="L140" s="60">
        <f>'Расчет субсидий'!N140-1</f>
        <v>0.21837778987479584</v>
      </c>
      <c r="M140" s="60">
        <f>L140*'Расчет субсидий'!O140</f>
        <v>3.2756668481219373</v>
      </c>
      <c r="N140" s="61">
        <f t="shared" si="22"/>
        <v>60.692309471737083</v>
      </c>
      <c r="O140" s="60">
        <f>'Расчет субсидий'!R140-1</f>
        <v>1.9698444444444352E-2</v>
      </c>
      <c r="P140" s="60">
        <f>O140*'Расчет субсидий'!S140</f>
        <v>0.19698444444444352</v>
      </c>
      <c r="Q140" s="61">
        <f t="shared" si="23"/>
        <v>3.6497731355662344</v>
      </c>
      <c r="R140" s="60">
        <f>'Расчет субсидий'!V140-1</f>
        <v>9.414968696642001E-2</v>
      </c>
      <c r="S140" s="60">
        <f>R140*'Расчет субсидий'!W140</f>
        <v>0.9414968696642001</v>
      </c>
      <c r="T140" s="61">
        <f t="shared" si="24"/>
        <v>17.444270748440971</v>
      </c>
      <c r="U140" s="60" t="s">
        <v>400</v>
      </c>
      <c r="V140" s="60" t="s">
        <v>400</v>
      </c>
      <c r="W140" s="62" t="s">
        <v>400</v>
      </c>
      <c r="X140" s="63">
        <f t="shared" si="25"/>
        <v>9.2983418371177855</v>
      </c>
    </row>
    <row r="141" spans="1:24" ht="15" customHeight="1">
      <c r="A141" s="71" t="s">
        <v>126</v>
      </c>
      <c r="B141" s="59">
        <f>'Расчет субсидий'!AF141</f>
        <v>113.24545454545455</v>
      </c>
      <c r="C141" s="60">
        <f>'Расчет субсидий'!D141-1</f>
        <v>1.7782345124343735E-2</v>
      </c>
      <c r="D141" s="60">
        <f>C141*'Расчет субсидий'!E141</f>
        <v>0.26673517686515602</v>
      </c>
      <c r="E141" s="61">
        <f t="shared" si="19"/>
        <v>4.9476672075225778</v>
      </c>
      <c r="F141" s="60">
        <f>'Расчет субсидий'!F141-1</f>
        <v>0</v>
      </c>
      <c r="G141" s="60">
        <f>F141*'Расчет субсидий'!G141</f>
        <v>0</v>
      </c>
      <c r="H141" s="61">
        <f t="shared" si="20"/>
        <v>0</v>
      </c>
      <c r="I141" s="60">
        <f>'Расчет субсидий'!J141-1</f>
        <v>0.14243264659271015</v>
      </c>
      <c r="J141" s="60">
        <f>I141*'Расчет субсидий'!K141</f>
        <v>1.4243264659271015</v>
      </c>
      <c r="K141" s="61">
        <f t="shared" si="21"/>
        <v>26.419812456294796</v>
      </c>
      <c r="L141" s="60">
        <f>'Расчет субсидий'!N141-1</f>
        <v>0.21837778987479584</v>
      </c>
      <c r="M141" s="60">
        <f>L141*'Расчет субсидий'!O141</f>
        <v>3.2756668481219373</v>
      </c>
      <c r="N141" s="61">
        <f t="shared" si="22"/>
        <v>60.760300301204403</v>
      </c>
      <c r="O141" s="60">
        <f>'Расчет субсидий'!R141-1</f>
        <v>1.9698444444444352E-2</v>
      </c>
      <c r="P141" s="60">
        <f>O141*'Расчет субсидий'!S141</f>
        <v>0.19698444444444352</v>
      </c>
      <c r="Q141" s="61">
        <f t="shared" si="23"/>
        <v>3.6538618101448521</v>
      </c>
      <c r="R141" s="60">
        <f>'Расчет субсидий'!V141-1</f>
        <v>9.414968696642001E-2</v>
      </c>
      <c r="S141" s="60">
        <f>R141*'Расчет субсидий'!W141</f>
        <v>0.9414968696642001</v>
      </c>
      <c r="T141" s="61">
        <f t="shared" si="24"/>
        <v>17.46381277028793</v>
      </c>
      <c r="U141" s="60" t="s">
        <v>400</v>
      </c>
      <c r="V141" s="60" t="s">
        <v>400</v>
      </c>
      <c r="W141" s="62" t="s">
        <v>400</v>
      </c>
      <c r="X141" s="63">
        <f t="shared" si="25"/>
        <v>6.1052098050228381</v>
      </c>
    </row>
    <row r="142" spans="1:24" ht="15" customHeight="1">
      <c r="A142" s="71" t="s">
        <v>127</v>
      </c>
      <c r="B142" s="59">
        <f>'Расчет субсидий'!AF142</f>
        <v>106.70909090909095</v>
      </c>
      <c r="C142" s="60">
        <f>'Расчет субсидий'!D142-1</f>
        <v>5.5376084041126372E-2</v>
      </c>
      <c r="D142" s="60">
        <f>C142*'Расчет субсидий'!E142</f>
        <v>0.83064126061689558</v>
      </c>
      <c r="E142" s="61">
        <f t="shared" si="19"/>
        <v>13.290663300843747</v>
      </c>
      <c r="F142" s="60">
        <f>'Расчет субсидий'!F142-1</f>
        <v>0</v>
      </c>
      <c r="G142" s="60">
        <f>F142*'Расчет субсидий'!G142</f>
        <v>0</v>
      </c>
      <c r="H142" s="61">
        <f t="shared" si="20"/>
        <v>0</v>
      </c>
      <c r="I142" s="60">
        <f>'Расчет субсидий'!J142-1</f>
        <v>0.14243264659271015</v>
      </c>
      <c r="J142" s="60">
        <f>I142*'Расчет субсидий'!K142</f>
        <v>1.4243264659271015</v>
      </c>
      <c r="K142" s="61">
        <f t="shared" si="21"/>
        <v>22.789914716081888</v>
      </c>
      <c r="L142" s="60">
        <f>'Расчет субсидий'!N142-1</f>
        <v>0.21837778987479584</v>
      </c>
      <c r="M142" s="60">
        <f>L142*'Расчет субсидий'!O142</f>
        <v>3.2756668481219373</v>
      </c>
      <c r="N142" s="61">
        <f t="shared" si="22"/>
        <v>52.412259332978294</v>
      </c>
      <c r="O142" s="60">
        <f>'Расчет субсидий'!R142-1</f>
        <v>1.9698444444444352E-2</v>
      </c>
      <c r="P142" s="60">
        <f>O142*'Расчет субсидий'!S142</f>
        <v>0.19698444444444352</v>
      </c>
      <c r="Q142" s="61">
        <f t="shared" si="23"/>
        <v>3.1518467125874525</v>
      </c>
      <c r="R142" s="60">
        <f>'Расчет субсидий'!V142-1</f>
        <v>9.414968696642001E-2</v>
      </c>
      <c r="S142" s="60">
        <f>R142*'Расчет субсидий'!W142</f>
        <v>0.9414968696642001</v>
      </c>
      <c r="T142" s="61">
        <f t="shared" si="24"/>
        <v>15.064406846599562</v>
      </c>
      <c r="U142" s="60" t="s">
        <v>400</v>
      </c>
      <c r="V142" s="60" t="s">
        <v>400</v>
      </c>
      <c r="W142" s="62" t="s">
        <v>400</v>
      </c>
      <c r="X142" s="63">
        <f t="shared" si="25"/>
        <v>6.6691158887745781</v>
      </c>
    </row>
    <row r="143" spans="1:24" ht="15" customHeight="1">
      <c r="A143" s="71" t="s">
        <v>128</v>
      </c>
      <c r="B143" s="59">
        <f>'Расчет субсидий'!AF143</f>
        <v>176.5181818181818</v>
      </c>
      <c r="C143" s="60">
        <f>'Расчет субсидий'!D143-1</f>
        <v>0.20175012979762741</v>
      </c>
      <c r="D143" s="60">
        <f>C143*'Расчет субсидий'!E143</f>
        <v>3.0262519469644111</v>
      </c>
      <c r="E143" s="61">
        <f t="shared" si="19"/>
        <v>60.260007669163009</v>
      </c>
      <c r="F143" s="60">
        <f>'Расчет субсидий'!F143-1</f>
        <v>0</v>
      </c>
      <c r="G143" s="60">
        <f>F143*'Расчет субсидий'!G143</f>
        <v>0</v>
      </c>
      <c r="H143" s="61">
        <f t="shared" si="20"/>
        <v>0</v>
      </c>
      <c r="I143" s="60">
        <f>'Расчет субсидий'!J143-1</f>
        <v>0.14243264659271015</v>
      </c>
      <c r="J143" s="60">
        <f>I143*'Расчет субсидий'!K143</f>
        <v>1.4243264659271015</v>
      </c>
      <c r="K143" s="61">
        <f t="shared" si="21"/>
        <v>28.361790513263021</v>
      </c>
      <c r="L143" s="60">
        <f>'Расчет субсидий'!N143-1</f>
        <v>0.21837778987479584</v>
      </c>
      <c r="M143" s="60">
        <f>L143*'Расчет субсидий'!O143</f>
        <v>3.2756668481219373</v>
      </c>
      <c r="N143" s="61">
        <f t="shared" si="22"/>
        <v>65.226462584336929</v>
      </c>
      <c r="O143" s="60">
        <f>'Расчет субсидий'!R143-1</f>
        <v>1.9698444444444352E-2</v>
      </c>
      <c r="P143" s="60">
        <f>O143*'Расчет субсидий'!S143</f>
        <v>0.19698444444444352</v>
      </c>
      <c r="Q143" s="61">
        <f t="shared" si="23"/>
        <v>3.9224375038684034</v>
      </c>
      <c r="R143" s="60">
        <f>'Расчет субсидий'!V143-1</f>
        <v>9.414968696642001E-2</v>
      </c>
      <c r="S143" s="60">
        <f>R143*'Расчет субсидий'!W143</f>
        <v>0.9414968696642001</v>
      </c>
      <c r="T143" s="61">
        <f t="shared" si="24"/>
        <v>18.747483547550402</v>
      </c>
      <c r="U143" s="60" t="s">
        <v>400</v>
      </c>
      <c r="V143" s="60" t="s">
        <v>400</v>
      </c>
      <c r="W143" s="62" t="s">
        <v>400</v>
      </c>
      <c r="X143" s="63">
        <f t="shared" si="25"/>
        <v>8.8647265751220949</v>
      </c>
    </row>
    <row r="144" spans="1:24" ht="15" customHeight="1">
      <c r="A144" s="71" t="s">
        <v>129</v>
      </c>
      <c r="B144" s="59">
        <f>'Расчет субсидий'!AF144</f>
        <v>69.390909090909076</v>
      </c>
      <c r="C144" s="60">
        <f>'Расчет субсидий'!D144-1</f>
        <v>-6.9044274637575231E-4</v>
      </c>
      <c r="D144" s="60">
        <f>C144*'Расчет субсидий'!E144</f>
        <v>-1.0356641195636285E-2</v>
      </c>
      <c r="E144" s="61">
        <f t="shared" si="19"/>
        <v>-0.12330854476543757</v>
      </c>
      <c r="F144" s="60">
        <f>'Расчет субсидий'!F144-1</f>
        <v>0</v>
      </c>
      <c r="G144" s="60">
        <f>F144*'Расчет субсидий'!G144</f>
        <v>0</v>
      </c>
      <c r="H144" s="61">
        <f t="shared" si="20"/>
        <v>0</v>
      </c>
      <c r="I144" s="60">
        <f>'Расчет субсидий'!J144-1</f>
        <v>0.14243264659271015</v>
      </c>
      <c r="J144" s="60">
        <f>I144*'Расчет субсидий'!K144</f>
        <v>1.4243264659271015</v>
      </c>
      <c r="K144" s="61">
        <f t="shared" si="21"/>
        <v>16.958357489334563</v>
      </c>
      <c r="L144" s="60">
        <f>'Расчет субсидий'!N144-1</f>
        <v>0.21837778987479584</v>
      </c>
      <c r="M144" s="60">
        <f>L144*'Расчет субсидий'!O144</f>
        <v>3.2756668481219373</v>
      </c>
      <c r="N144" s="61">
        <f t="shared" si="22"/>
        <v>39.000840576430534</v>
      </c>
      <c r="O144" s="60">
        <f>'Расчет субсидий'!R144-1</f>
        <v>1.9698444444444352E-2</v>
      </c>
      <c r="P144" s="60">
        <f>O144*'Расчет субсидий'!S144</f>
        <v>0.19698444444444352</v>
      </c>
      <c r="Q144" s="61">
        <f t="shared" si="23"/>
        <v>2.3453419624218435</v>
      </c>
      <c r="R144" s="60">
        <f>'Расчет субсидий'!V144-1</f>
        <v>9.414968696642001E-2</v>
      </c>
      <c r="S144" s="60">
        <f>R144*'Расчет субсидий'!W144</f>
        <v>0.9414968696642001</v>
      </c>
      <c r="T144" s="61">
        <f t="shared" si="24"/>
        <v>11.209677607487571</v>
      </c>
      <c r="U144" s="60" t="s">
        <v>400</v>
      </c>
      <c r="V144" s="60" t="s">
        <v>400</v>
      </c>
      <c r="W144" s="62" t="s">
        <v>400</v>
      </c>
      <c r="X144" s="63">
        <f t="shared" si="25"/>
        <v>5.8281179869620461</v>
      </c>
    </row>
    <row r="145" spans="1:24" ht="15" customHeight="1">
      <c r="A145" s="71" t="s">
        <v>130</v>
      </c>
      <c r="B145" s="59">
        <f>'Расчет субсидий'!AF145</f>
        <v>106.57272727272721</v>
      </c>
      <c r="C145" s="60">
        <f>'Расчет субсидий'!D145-1</f>
        <v>0.10119094514210181</v>
      </c>
      <c r="D145" s="60">
        <f>C145*'Расчет субсидий'!E145</f>
        <v>1.5178641771315271</v>
      </c>
      <c r="E145" s="61">
        <f t="shared" si="19"/>
        <v>21.98959689977481</v>
      </c>
      <c r="F145" s="60">
        <f>'Расчет субсидий'!F145-1</f>
        <v>0</v>
      </c>
      <c r="G145" s="60">
        <f>F145*'Расчет субсидий'!G145</f>
        <v>0</v>
      </c>
      <c r="H145" s="61">
        <f t="shared" si="20"/>
        <v>0</v>
      </c>
      <c r="I145" s="60">
        <f>'Расчет субсидий'!J145-1</f>
        <v>0.14243264659271015</v>
      </c>
      <c r="J145" s="60">
        <f>I145*'Расчет субсидий'!K145</f>
        <v>1.4243264659271015</v>
      </c>
      <c r="K145" s="61">
        <f t="shared" si="21"/>
        <v>20.634497678578398</v>
      </c>
      <c r="L145" s="60">
        <f>'Расчет субсидий'!N145-1</f>
        <v>0.21837778987479584</v>
      </c>
      <c r="M145" s="60">
        <f>L145*'Расчет субсидий'!O145</f>
        <v>3.2756668481219373</v>
      </c>
      <c r="N145" s="61">
        <f t="shared" si="22"/>
        <v>47.455229956267438</v>
      </c>
      <c r="O145" s="60">
        <f>'Расчет субсидий'!R145-1</f>
        <v>1.9698444444444352E-2</v>
      </c>
      <c r="P145" s="60">
        <f>O145*'Расчет субсидий'!S145</f>
        <v>0.19698444444444352</v>
      </c>
      <c r="Q145" s="61">
        <f t="shared" si="23"/>
        <v>2.8537523937387532</v>
      </c>
      <c r="R145" s="60">
        <f>'Расчет субсидий'!V145-1</f>
        <v>9.414968696642001E-2</v>
      </c>
      <c r="S145" s="60">
        <f>R145*'Расчет субсидий'!W145</f>
        <v>0.9414968696642001</v>
      </c>
      <c r="T145" s="61">
        <f t="shared" si="24"/>
        <v>13.639650344367801</v>
      </c>
      <c r="U145" s="60" t="s">
        <v>400</v>
      </c>
      <c r="V145" s="60" t="s">
        <v>400</v>
      </c>
      <c r="W145" s="62" t="s">
        <v>400</v>
      </c>
      <c r="X145" s="63">
        <f t="shared" si="25"/>
        <v>7.3563388052892096</v>
      </c>
    </row>
    <row r="146" spans="1:24" ht="15" customHeight="1">
      <c r="A146" s="71" t="s">
        <v>131</v>
      </c>
      <c r="B146" s="59">
        <f>'Расчет субсидий'!AF146</f>
        <v>32.772727272727252</v>
      </c>
      <c r="C146" s="60">
        <f>'Расчет субсидий'!D146-1</f>
        <v>-0.16149077266054057</v>
      </c>
      <c r="D146" s="60">
        <f>C146*'Расчет субсидий'!E146</f>
        <v>-2.4223615899081086</v>
      </c>
      <c r="E146" s="61">
        <f t="shared" si="19"/>
        <v>-23.239100946924971</v>
      </c>
      <c r="F146" s="60">
        <f>'Расчет субсидий'!F146-1</f>
        <v>0</v>
      </c>
      <c r="G146" s="60">
        <f>F146*'Расчет субсидий'!G146</f>
        <v>0</v>
      </c>
      <c r="H146" s="61">
        <f t="shared" si="20"/>
        <v>0</v>
      </c>
      <c r="I146" s="60">
        <f>'Расчет субсидий'!J146-1</f>
        <v>0.14243264659271015</v>
      </c>
      <c r="J146" s="60">
        <f>I146*'Расчет субсидий'!K146</f>
        <v>1.4243264659271015</v>
      </c>
      <c r="K146" s="61">
        <f t="shared" si="21"/>
        <v>13.664378869346439</v>
      </c>
      <c r="L146" s="60">
        <f>'Расчет субсидий'!N146-1</f>
        <v>0.21837778987479584</v>
      </c>
      <c r="M146" s="60">
        <f>L146*'Расчет субсидий'!O146</f>
        <v>3.2756668481219373</v>
      </c>
      <c r="N146" s="61">
        <f t="shared" si="22"/>
        <v>31.425346599426955</v>
      </c>
      <c r="O146" s="60">
        <f>'Расчет субсидий'!R146-1</f>
        <v>1.9698444444444352E-2</v>
      </c>
      <c r="P146" s="60">
        <f>O146*'Расчет субсидий'!S146</f>
        <v>0.19698444444444352</v>
      </c>
      <c r="Q146" s="61">
        <f t="shared" si="23"/>
        <v>1.8897845014096397</v>
      </c>
      <c r="R146" s="60">
        <f>'Расчет субсидий'!V146-1</f>
        <v>9.414968696642001E-2</v>
      </c>
      <c r="S146" s="60">
        <f>R146*'Расчет субсидий'!W146</f>
        <v>0.9414968696642001</v>
      </c>
      <c r="T146" s="61">
        <f t="shared" si="24"/>
        <v>9.0323182494691903</v>
      </c>
      <c r="U146" s="60" t="s">
        <v>400</v>
      </c>
      <c r="V146" s="60" t="s">
        <v>400</v>
      </c>
      <c r="W146" s="62" t="s">
        <v>400</v>
      </c>
      <c r="X146" s="63">
        <f t="shared" si="25"/>
        <v>3.4161130382495739</v>
      </c>
    </row>
    <row r="147" spans="1:24" ht="15" customHeight="1">
      <c r="A147" s="67" t="s">
        <v>132</v>
      </c>
      <c r="B147" s="68"/>
      <c r="C147" s="69"/>
      <c r="D147" s="69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</row>
    <row r="148" spans="1:24" ht="15" customHeight="1">
      <c r="A148" s="71" t="s">
        <v>133</v>
      </c>
      <c r="B148" s="59">
        <f>'Расчет субсидий'!AF148</f>
        <v>25.063636363636306</v>
      </c>
      <c r="C148" s="60">
        <f>'Расчет субсидий'!D148-1</f>
        <v>7.2657042969743069E-2</v>
      </c>
      <c r="D148" s="60">
        <f>C148*'Расчет субсидий'!E148</f>
        <v>1.089855644546146</v>
      </c>
      <c r="E148" s="61">
        <f t="shared" si="19"/>
        <v>12.499699100433263</v>
      </c>
      <c r="F148" s="60">
        <f>'Расчет субсидий'!F148-1</f>
        <v>0</v>
      </c>
      <c r="G148" s="60">
        <f>F148*'Расчет субсидий'!G148</f>
        <v>0</v>
      </c>
      <c r="H148" s="61">
        <f t="shared" si="20"/>
        <v>0</v>
      </c>
      <c r="I148" s="60">
        <f>'Расчет субсидий'!J148-1</f>
        <v>-4.2162839724231294E-3</v>
      </c>
      <c r="J148" s="60">
        <f>I148*'Расчет субсидий'!K148</f>
        <v>-4.2162839724231294E-2</v>
      </c>
      <c r="K148" s="61">
        <f t="shared" si="21"/>
        <v>-0.48357120726034908</v>
      </c>
      <c r="L148" s="60">
        <f>'Расчет субсидий'!N148-1</f>
        <v>-0.13609145345672291</v>
      </c>
      <c r="M148" s="60">
        <f>L148*'Расчет субсидий'!O148</f>
        <v>-2.0413718018508438</v>
      </c>
      <c r="N148" s="61">
        <f t="shared" si="22"/>
        <v>-23.412764252710549</v>
      </c>
      <c r="O148" s="60">
        <f>'Расчет субсидий'!R148-1</f>
        <v>8.2112562189054827E-2</v>
      </c>
      <c r="P148" s="60">
        <f>O148*'Расчет субсидий'!S148</f>
        <v>0.82112562189054827</v>
      </c>
      <c r="Q148" s="61">
        <f t="shared" si="23"/>
        <v>9.4175987881057441</v>
      </c>
      <c r="R148" s="60">
        <f>'Расчет субсидий'!V148-1</f>
        <v>0.23578656249999996</v>
      </c>
      <c r="S148" s="60">
        <f>R148*'Расчет субсидий'!W148</f>
        <v>2.3578656249999996</v>
      </c>
      <c r="T148" s="61">
        <f t="shared" si="24"/>
        <v>27.042673935068191</v>
      </c>
      <c r="U148" s="60" t="s">
        <v>400</v>
      </c>
      <c r="V148" s="60" t="s">
        <v>400</v>
      </c>
      <c r="W148" s="62" t="s">
        <v>400</v>
      </c>
      <c r="X148" s="63">
        <f t="shared" si="25"/>
        <v>2.1853122498616191</v>
      </c>
    </row>
    <row r="149" spans="1:24" ht="15" customHeight="1">
      <c r="A149" s="71" t="s">
        <v>134</v>
      </c>
      <c r="B149" s="59">
        <f>'Расчет субсидий'!AF149</f>
        <v>63.527272727272702</v>
      </c>
      <c r="C149" s="60">
        <f>'Расчет субсидий'!D149-1</f>
        <v>0.21489485729527869</v>
      </c>
      <c r="D149" s="60">
        <f>C149*'Расчет субсидий'!E149</f>
        <v>3.2234228594291805</v>
      </c>
      <c r="E149" s="61">
        <f t="shared" si="19"/>
        <v>47.413979662521044</v>
      </c>
      <c r="F149" s="60">
        <f>'Расчет субсидий'!F149-1</f>
        <v>0</v>
      </c>
      <c r="G149" s="60">
        <f>F149*'Расчет субсидий'!G149</f>
        <v>0</v>
      </c>
      <c r="H149" s="61">
        <f t="shared" si="20"/>
        <v>0</v>
      </c>
      <c r="I149" s="60">
        <f>'Расчет субсидий'!J149-1</f>
        <v>-4.2162839724231294E-3</v>
      </c>
      <c r="J149" s="60">
        <f>I149*'Расчет субсидий'!K149</f>
        <v>-4.2162839724231294E-2</v>
      </c>
      <c r="K149" s="61">
        <f t="shared" si="21"/>
        <v>-0.62018174852580432</v>
      </c>
      <c r="L149" s="60">
        <f>'Расчет субсидий'!N149-1</f>
        <v>-0.13609145345672291</v>
      </c>
      <c r="M149" s="60">
        <f>L149*'Расчет субсидий'!O149</f>
        <v>-2.0413718018508438</v>
      </c>
      <c r="N149" s="61">
        <f t="shared" si="22"/>
        <v>-30.026951261907914</v>
      </c>
      <c r="O149" s="60">
        <f>'Расчет субсидий'!R149-1</f>
        <v>8.2112562189054827E-2</v>
      </c>
      <c r="P149" s="60">
        <f>O149*'Расчет субсидий'!S149</f>
        <v>0.82112562189054827</v>
      </c>
      <c r="Q149" s="61">
        <f t="shared" si="23"/>
        <v>12.078103070717757</v>
      </c>
      <c r="R149" s="60">
        <f>'Расчет субсидий'!V149-1</f>
        <v>0.23578656249999996</v>
      </c>
      <c r="S149" s="60">
        <f>R149*'Расчет субсидий'!W149</f>
        <v>2.3578656249999996</v>
      </c>
      <c r="T149" s="61">
        <f t="shared" si="24"/>
        <v>34.682323004467612</v>
      </c>
      <c r="U149" s="60" t="s">
        <v>400</v>
      </c>
      <c r="V149" s="60" t="s">
        <v>400</v>
      </c>
      <c r="W149" s="62" t="s">
        <v>400</v>
      </c>
      <c r="X149" s="63">
        <f t="shared" si="25"/>
        <v>4.3188794647446533</v>
      </c>
    </row>
    <row r="150" spans="1:24" ht="15" customHeight="1">
      <c r="A150" s="71" t="s">
        <v>135</v>
      </c>
      <c r="B150" s="59">
        <f>'Расчет субсидий'!AF150</f>
        <v>-14.690909090909145</v>
      </c>
      <c r="C150" s="60">
        <f>'Расчет субсидий'!D150-1</f>
        <v>-0.12132243822075794</v>
      </c>
      <c r="D150" s="60">
        <f>C150*'Расчет субсидий'!E150</f>
        <v>-1.8198365733113691</v>
      </c>
      <c r="E150" s="61">
        <f t="shared" si="19"/>
        <v>-36.90749998622325</v>
      </c>
      <c r="F150" s="60">
        <f>'Расчет субсидий'!F150-1</f>
        <v>0</v>
      </c>
      <c r="G150" s="60">
        <f>F150*'Расчет субсидий'!G150</f>
        <v>0</v>
      </c>
      <c r="H150" s="61">
        <f t="shared" si="20"/>
        <v>0</v>
      </c>
      <c r="I150" s="60">
        <f>'Расчет субсидий'!J150-1</f>
        <v>-4.2162839724231294E-3</v>
      </c>
      <c r="J150" s="60">
        <f>I150*'Расчет субсидий'!K150</f>
        <v>-4.2162839724231294E-2</v>
      </c>
      <c r="K150" s="61">
        <f t="shared" si="21"/>
        <v>-0.85509052261197238</v>
      </c>
      <c r="L150" s="60">
        <f>'Расчет субсидий'!N150-1</f>
        <v>-0.13609145345672291</v>
      </c>
      <c r="M150" s="60">
        <f>L150*'Расчет субсидий'!O150</f>
        <v>-2.0413718018508438</v>
      </c>
      <c r="N150" s="61">
        <f t="shared" si="22"/>
        <v>-41.400382239595615</v>
      </c>
      <c r="O150" s="60">
        <f>'Расчет субсидий'!R150-1</f>
        <v>8.2112562189054827E-2</v>
      </c>
      <c r="P150" s="60">
        <f>O150*'Расчет субсидий'!S150</f>
        <v>0.82112562189054827</v>
      </c>
      <c r="Q150" s="61">
        <f t="shared" si="23"/>
        <v>16.652975505085504</v>
      </c>
      <c r="R150" s="60">
        <f>'Расчет субсидий'!V150-1</f>
        <v>0.23578656249999996</v>
      </c>
      <c r="S150" s="60">
        <f>R150*'Расчет субсидий'!W150</f>
        <v>2.3578656249999996</v>
      </c>
      <c r="T150" s="61">
        <f t="shared" si="24"/>
        <v>47.819088152436194</v>
      </c>
      <c r="U150" s="60" t="s">
        <v>400</v>
      </c>
      <c r="V150" s="60" t="s">
        <v>400</v>
      </c>
      <c r="W150" s="62" t="s">
        <v>400</v>
      </c>
      <c r="X150" s="63">
        <f t="shared" si="25"/>
        <v>-0.72437996799589621</v>
      </c>
    </row>
    <row r="151" spans="1:24" ht="15" customHeight="1">
      <c r="A151" s="71" t="s">
        <v>136</v>
      </c>
      <c r="B151" s="59">
        <f>'Расчет субсидий'!AF151</f>
        <v>95.309090909090855</v>
      </c>
      <c r="C151" s="60">
        <f>'Расчет субсидий'!D151-1</f>
        <v>0.2152698153344208</v>
      </c>
      <c r="D151" s="60">
        <f>C151*'Расчет субсидий'!E151</f>
        <v>3.2290472300163122</v>
      </c>
      <c r="E151" s="61">
        <f t="shared" si="19"/>
        <v>71.16598058740324</v>
      </c>
      <c r="F151" s="60">
        <f>'Расчет субсидий'!F151-1</f>
        <v>0</v>
      </c>
      <c r="G151" s="60">
        <f>F151*'Расчет субсидий'!G151</f>
        <v>0</v>
      </c>
      <c r="H151" s="61">
        <f t="shared" si="20"/>
        <v>0</v>
      </c>
      <c r="I151" s="60">
        <f>'Расчет субсидий'!J151-1</f>
        <v>-4.2162839724231294E-3</v>
      </c>
      <c r="J151" s="60">
        <f>I151*'Расчет субсидий'!K151</f>
        <v>-4.2162839724231294E-2</v>
      </c>
      <c r="K151" s="61">
        <f t="shared" si="21"/>
        <v>-0.92923999544883729</v>
      </c>
      <c r="L151" s="60">
        <f>'Расчет субсидий'!N151-1</f>
        <v>-0.13609145345672291</v>
      </c>
      <c r="M151" s="60">
        <f>L151*'Расчет субсидий'!O151</f>
        <v>-2.0413718018508438</v>
      </c>
      <c r="N151" s="61">
        <f t="shared" si="22"/>
        <v>-44.99043082174294</v>
      </c>
      <c r="O151" s="60">
        <f>'Расчет субсидий'!R151-1</f>
        <v>8.2112562189054827E-2</v>
      </c>
      <c r="P151" s="60">
        <f>O151*'Расчет субсидий'!S151</f>
        <v>0.82112562189054827</v>
      </c>
      <c r="Q151" s="61">
        <f t="shared" si="23"/>
        <v>18.097044082872387</v>
      </c>
      <c r="R151" s="60">
        <f>'Расчет субсидий'!V151-1</f>
        <v>0.23578656249999996</v>
      </c>
      <c r="S151" s="60">
        <f>R151*'Расчет субсидий'!W151</f>
        <v>2.3578656249999996</v>
      </c>
      <c r="T151" s="61">
        <f t="shared" si="24"/>
        <v>51.965737056006986</v>
      </c>
      <c r="U151" s="60" t="s">
        <v>400</v>
      </c>
      <c r="V151" s="60" t="s">
        <v>400</v>
      </c>
      <c r="W151" s="62" t="s">
        <v>400</v>
      </c>
      <c r="X151" s="63">
        <f t="shared" si="25"/>
        <v>4.3245038353317851</v>
      </c>
    </row>
    <row r="152" spans="1:24" ht="15" customHeight="1">
      <c r="A152" s="71" t="s">
        <v>137</v>
      </c>
      <c r="B152" s="59">
        <f>'Расчет субсидий'!AF152</f>
        <v>-2.2909090909090892</v>
      </c>
      <c r="C152" s="60">
        <f>'Расчет субсидий'!D152-1</f>
        <v>-0.25920081662489547</v>
      </c>
      <c r="D152" s="60">
        <f>C152*'Расчет субсидий'!E152</f>
        <v>-3.8880122493734319</v>
      </c>
      <c r="E152" s="61">
        <f t="shared" si="19"/>
        <v>-3.1895810658627743</v>
      </c>
      <c r="F152" s="60">
        <f>'Расчет субсидий'!F152-1</f>
        <v>0</v>
      </c>
      <c r="G152" s="60">
        <f>F152*'Расчет субсидий'!G152</f>
        <v>0</v>
      </c>
      <c r="H152" s="61">
        <f t="shared" si="20"/>
        <v>0</v>
      </c>
      <c r="I152" s="60">
        <f>'Расчет субсидий'!J152-1</f>
        <v>-4.2162839724231294E-3</v>
      </c>
      <c r="J152" s="60">
        <f>I152*'Расчет субсидий'!K152</f>
        <v>-4.2162839724231294E-2</v>
      </c>
      <c r="K152" s="61">
        <f t="shared" si="21"/>
        <v>-3.4588830137839005E-2</v>
      </c>
      <c r="L152" s="60">
        <f>'Расчет субсидий'!N152-1</f>
        <v>-0.13609145345672291</v>
      </c>
      <c r="M152" s="60">
        <f>L152*'Расчет субсидий'!O152</f>
        <v>-2.0413718018508438</v>
      </c>
      <c r="N152" s="61">
        <f t="shared" si="22"/>
        <v>-1.6746657237561222</v>
      </c>
      <c r="O152" s="60">
        <f>'Расчет субсидий'!R152-1</f>
        <v>8.2112562189054827E-2</v>
      </c>
      <c r="P152" s="60">
        <f>O152*'Расчет субсидий'!S152</f>
        <v>0.82112562189054827</v>
      </c>
      <c r="Q152" s="61">
        <f t="shared" si="23"/>
        <v>0.67362100947571801</v>
      </c>
      <c r="R152" s="60">
        <f>'Расчет субсидий'!V152-1</f>
        <v>0.23578656249999996</v>
      </c>
      <c r="S152" s="60">
        <f>R152*'Расчет субсидий'!W152</f>
        <v>2.3578656249999996</v>
      </c>
      <c r="T152" s="61">
        <f t="shared" si="24"/>
        <v>1.9343055193719283</v>
      </c>
      <c r="U152" s="60" t="s">
        <v>400</v>
      </c>
      <c r="V152" s="60" t="s">
        <v>400</v>
      </c>
      <c r="W152" s="62" t="s">
        <v>400</v>
      </c>
      <c r="X152" s="63">
        <f t="shared" si="25"/>
        <v>-2.7925556440579591</v>
      </c>
    </row>
    <row r="153" spans="1:24" ht="15" customHeight="1">
      <c r="A153" s="71" t="s">
        <v>138</v>
      </c>
      <c r="B153" s="59">
        <f>'Расчет субсидий'!AF153</f>
        <v>30.781818181818153</v>
      </c>
      <c r="C153" s="60">
        <f>'Расчет субсидий'!D153-1</f>
        <v>7.5895036144578709E-2</v>
      </c>
      <c r="D153" s="60">
        <f>C153*'Расчет субсидий'!E153</f>
        <v>1.1384255421686806</v>
      </c>
      <c r="E153" s="61">
        <f t="shared" si="19"/>
        <v>15.686954699933501</v>
      </c>
      <c r="F153" s="60">
        <f>'Расчет субсидий'!F153-1</f>
        <v>0</v>
      </c>
      <c r="G153" s="60">
        <f>F153*'Расчет субсидий'!G153</f>
        <v>0</v>
      </c>
      <c r="H153" s="61">
        <f t="shared" si="20"/>
        <v>0</v>
      </c>
      <c r="I153" s="60">
        <f>'Расчет субсидий'!J153-1</f>
        <v>-4.2162839724231294E-3</v>
      </c>
      <c r="J153" s="60">
        <f>I153*'Расчет субсидий'!K153</f>
        <v>-4.2162839724231294E-2</v>
      </c>
      <c r="K153" s="61">
        <f t="shared" si="21"/>
        <v>-0.58098358853984</v>
      </c>
      <c r="L153" s="60">
        <f>'Расчет субсидий'!N153-1</f>
        <v>-0.13609145345672291</v>
      </c>
      <c r="M153" s="60">
        <f>L153*'Расчет субсидий'!O153</f>
        <v>-2.0413718018508438</v>
      </c>
      <c r="N153" s="61">
        <f t="shared" si="22"/>
        <v>-28.129118501990689</v>
      </c>
      <c r="O153" s="60">
        <f>'Расчет субсидий'!R153-1</f>
        <v>8.2112562189054827E-2</v>
      </c>
      <c r="P153" s="60">
        <f>O153*'Расчет субсидий'!S153</f>
        <v>0.82112562189054827</v>
      </c>
      <c r="Q153" s="61">
        <f t="shared" si="23"/>
        <v>11.314714890368457</v>
      </c>
      <c r="R153" s="60">
        <f>'Расчет субсидий'!V153-1</f>
        <v>0.23578656249999996</v>
      </c>
      <c r="S153" s="60">
        <f>R153*'Расчет субсидий'!W153</f>
        <v>2.3578656249999996</v>
      </c>
      <c r="T153" s="61">
        <f t="shared" si="24"/>
        <v>32.490250682046728</v>
      </c>
      <c r="U153" s="60" t="s">
        <v>400</v>
      </c>
      <c r="V153" s="60" t="s">
        <v>400</v>
      </c>
      <c r="W153" s="62" t="s">
        <v>400</v>
      </c>
      <c r="X153" s="63">
        <f t="shared" si="25"/>
        <v>2.2338821474841533</v>
      </c>
    </row>
    <row r="154" spans="1:24" ht="15" customHeight="1">
      <c r="A154" s="67" t="s">
        <v>139</v>
      </c>
      <c r="B154" s="68"/>
      <c r="C154" s="69"/>
      <c r="D154" s="69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</row>
    <row r="155" spans="1:24" ht="15" customHeight="1">
      <c r="A155" s="71" t="s">
        <v>140</v>
      </c>
      <c r="B155" s="59">
        <f>'Расчет субсидий'!AF155</f>
        <v>90.32727272727243</v>
      </c>
      <c r="C155" s="60">
        <f>'Расчет субсидий'!D155-1</f>
        <v>-8.559736824877251E-2</v>
      </c>
      <c r="D155" s="60">
        <f>C155*'Расчет субсидий'!E155</f>
        <v>-1.2839605237315876</v>
      </c>
      <c r="E155" s="61">
        <f t="shared" si="19"/>
        <v>-27.122849444576374</v>
      </c>
      <c r="F155" s="60">
        <f>'Расчет субсидий'!F155-1</f>
        <v>0</v>
      </c>
      <c r="G155" s="60">
        <f>F155*'Расчет субсидий'!G155</f>
        <v>0</v>
      </c>
      <c r="H155" s="61">
        <f t="shared" si="20"/>
        <v>0</v>
      </c>
      <c r="I155" s="60">
        <f>'Расчет субсидий'!J155-1</f>
        <v>0.20296417329456706</v>
      </c>
      <c r="J155" s="60">
        <f>I155*'Расчет субсидий'!K155</f>
        <v>2.0296417329456706</v>
      </c>
      <c r="K155" s="61">
        <f t="shared" si="21"/>
        <v>42.874890724150227</v>
      </c>
      <c r="L155" s="60">
        <f>'Расчет субсидий'!N155-1</f>
        <v>2.6126714565644082E-3</v>
      </c>
      <c r="M155" s="60">
        <f>L155*'Расчет субсидий'!O155</f>
        <v>3.9190071848466124E-2</v>
      </c>
      <c r="N155" s="61">
        <f t="shared" si="22"/>
        <v>0.82786534229169717</v>
      </c>
      <c r="O155" s="60">
        <f>'Расчет субсидий'!R155-1</f>
        <v>0.14771612903225795</v>
      </c>
      <c r="P155" s="60">
        <f>O155*'Расчет субсидий'!S155</f>
        <v>1.4771612903225795</v>
      </c>
      <c r="Q155" s="61">
        <f t="shared" si="23"/>
        <v>31.204092760059858</v>
      </c>
      <c r="R155" s="60">
        <f>'Расчет субсидий'!V155-1</f>
        <v>0.20139433962264142</v>
      </c>
      <c r="S155" s="60">
        <f>R155*'Расчет субсидий'!W155</f>
        <v>2.0139433962264142</v>
      </c>
      <c r="T155" s="61">
        <f t="shared" si="24"/>
        <v>42.543273345347025</v>
      </c>
      <c r="U155" s="60" t="s">
        <v>400</v>
      </c>
      <c r="V155" s="60" t="s">
        <v>400</v>
      </c>
      <c r="W155" s="62" t="s">
        <v>400</v>
      </c>
      <c r="X155" s="63">
        <f t="shared" si="25"/>
        <v>4.2759759676115427</v>
      </c>
    </row>
    <row r="156" spans="1:24" ht="15" customHeight="1">
      <c r="A156" s="71" t="s">
        <v>141</v>
      </c>
      <c r="B156" s="59">
        <f>'Расчет субсидий'!AF156</f>
        <v>67.872727272727388</v>
      </c>
      <c r="C156" s="60">
        <f>'Расчет субсидий'!D156-1</f>
        <v>-9.7219304759884162E-2</v>
      </c>
      <c r="D156" s="60">
        <f>C156*'Расчет субсидий'!E156</f>
        <v>-1.4582895713982624</v>
      </c>
      <c r="E156" s="61">
        <f t="shared" si="19"/>
        <v>-24.131304399430654</v>
      </c>
      <c r="F156" s="60">
        <f>'Расчет субсидий'!F156-1</f>
        <v>0</v>
      </c>
      <c r="G156" s="60">
        <f>F156*'Расчет субсидий'!G156</f>
        <v>0</v>
      </c>
      <c r="H156" s="61">
        <f t="shared" si="20"/>
        <v>0</v>
      </c>
      <c r="I156" s="60">
        <f>'Расчет субсидий'!J156-1</f>
        <v>0.20296417329456706</v>
      </c>
      <c r="J156" s="60">
        <f>I156*'Расчет субсидий'!K156</f>
        <v>2.0296417329456706</v>
      </c>
      <c r="K156" s="61">
        <f t="shared" si="21"/>
        <v>33.585855265040458</v>
      </c>
      <c r="L156" s="60">
        <f>'Расчет субсидий'!N156-1</f>
        <v>2.6126714565644082E-3</v>
      </c>
      <c r="M156" s="60">
        <f>L156*'Расчет субсидий'!O156</f>
        <v>3.9190071848466124E-2</v>
      </c>
      <c r="N156" s="61">
        <f t="shared" si="22"/>
        <v>0.64850463979120032</v>
      </c>
      <c r="O156" s="60">
        <f>'Расчет субсидий'!R156-1</f>
        <v>0.14771612903225795</v>
      </c>
      <c r="P156" s="60">
        <f>O156*'Расчет субсидий'!S156</f>
        <v>1.4771612903225795</v>
      </c>
      <c r="Q156" s="61">
        <f t="shared" si="23"/>
        <v>24.443587503441705</v>
      </c>
      <c r="R156" s="60">
        <f>'Расчет субсидий'!V156-1</f>
        <v>0.20139433962264142</v>
      </c>
      <c r="S156" s="60">
        <f>R156*'Расчет субсидий'!W156</f>
        <v>2.0139433962264142</v>
      </c>
      <c r="T156" s="61">
        <f t="shared" si="24"/>
        <v>33.326084263884688</v>
      </c>
      <c r="U156" s="60" t="s">
        <v>400</v>
      </c>
      <c r="V156" s="60" t="s">
        <v>400</v>
      </c>
      <c r="W156" s="62" t="s">
        <v>400</v>
      </c>
      <c r="X156" s="63">
        <f t="shared" si="25"/>
        <v>4.1016469199448675</v>
      </c>
    </row>
    <row r="157" spans="1:24" ht="15" customHeight="1">
      <c r="A157" s="71" t="s">
        <v>142</v>
      </c>
      <c r="B157" s="59">
        <f>'Расчет субсидий'!AF157</f>
        <v>119.62727272727261</v>
      </c>
      <c r="C157" s="60">
        <f>'Расчет субсидий'!D157-1</f>
        <v>6.2109675353035243E-2</v>
      </c>
      <c r="D157" s="60">
        <f>C157*'Расчет субсидий'!E157</f>
        <v>0.93164513029552865</v>
      </c>
      <c r="E157" s="61">
        <f t="shared" si="19"/>
        <v>17.168414815181119</v>
      </c>
      <c r="F157" s="60">
        <f>'Расчет субсидий'!F157-1</f>
        <v>0</v>
      </c>
      <c r="G157" s="60">
        <f>F157*'Расчет субсидий'!G157</f>
        <v>0</v>
      </c>
      <c r="H157" s="61">
        <f t="shared" si="20"/>
        <v>0</v>
      </c>
      <c r="I157" s="60">
        <f>'Расчет субсидий'!J157-1</f>
        <v>0.20296417329456706</v>
      </c>
      <c r="J157" s="60">
        <f>I157*'Расчет субсидий'!K157</f>
        <v>2.0296417329456706</v>
      </c>
      <c r="K157" s="61">
        <f t="shared" si="21"/>
        <v>37.40236498242723</v>
      </c>
      <c r="L157" s="60">
        <f>'Расчет субсидий'!N157-1</f>
        <v>2.6126714565644082E-3</v>
      </c>
      <c r="M157" s="60">
        <f>L157*'Расчет субсидий'!O157</f>
        <v>3.9190071848466124E-2</v>
      </c>
      <c r="N157" s="61">
        <f t="shared" si="22"/>
        <v>0.72219709871481685</v>
      </c>
      <c r="O157" s="60">
        <f>'Расчет субсидий'!R157-1</f>
        <v>0.14771612903225795</v>
      </c>
      <c r="P157" s="60">
        <f>O157*'Расчет субсидий'!S157</f>
        <v>1.4771612903225795</v>
      </c>
      <c r="Q157" s="61">
        <f t="shared" si="23"/>
        <v>27.221220780858463</v>
      </c>
      <c r="R157" s="60">
        <f>'Расчет субсидий'!V157-1</f>
        <v>0.20139433962264142</v>
      </c>
      <c r="S157" s="60">
        <f>R157*'Расчет субсидий'!W157</f>
        <v>2.0139433962264142</v>
      </c>
      <c r="T157" s="61">
        <f t="shared" si="24"/>
        <v>37.113075050090984</v>
      </c>
      <c r="U157" s="60" t="s">
        <v>400</v>
      </c>
      <c r="V157" s="60" t="s">
        <v>400</v>
      </c>
      <c r="W157" s="62" t="s">
        <v>400</v>
      </c>
      <c r="X157" s="63">
        <f t="shared" si="25"/>
        <v>6.4915816216386588</v>
      </c>
    </row>
    <row r="158" spans="1:24" ht="15" customHeight="1">
      <c r="A158" s="71" t="s">
        <v>143</v>
      </c>
      <c r="B158" s="59">
        <f>'Расчет субсидий'!AF158</f>
        <v>408.57272727272721</v>
      </c>
      <c r="C158" s="60">
        <f>'Расчет субсидий'!D158-1</f>
        <v>9.1239179835444828E-2</v>
      </c>
      <c r="D158" s="60">
        <f>C158*'Расчет субсидий'!E158</f>
        <v>1.3685876975316724</v>
      </c>
      <c r="E158" s="61">
        <f t="shared" si="19"/>
        <v>80.705153485684363</v>
      </c>
      <c r="F158" s="60">
        <f>'Расчет субсидий'!F158-1</f>
        <v>0</v>
      </c>
      <c r="G158" s="60">
        <f>F158*'Расчет субсидий'!G158</f>
        <v>0</v>
      </c>
      <c r="H158" s="61">
        <f t="shared" si="20"/>
        <v>0</v>
      </c>
      <c r="I158" s="60">
        <f>'Расчет субсидий'!J158-1</f>
        <v>0.20296417329456706</v>
      </c>
      <c r="J158" s="60">
        <f>I158*'Расчет субсидий'!K158</f>
        <v>2.0296417329456706</v>
      </c>
      <c r="K158" s="61">
        <f t="shared" si="21"/>
        <v>119.68728629795382</v>
      </c>
      <c r="L158" s="60">
        <f>'Расчет субсидий'!N158-1</f>
        <v>2.6126714565644082E-3</v>
      </c>
      <c r="M158" s="60">
        <f>L158*'Расчет субсидий'!O158</f>
        <v>3.9190071848466124E-2</v>
      </c>
      <c r="N158" s="61">
        <f t="shared" si="22"/>
        <v>2.3110252776273112</v>
      </c>
      <c r="O158" s="60">
        <f>'Расчет субсидий'!R158-1</f>
        <v>0.14771612903225795</v>
      </c>
      <c r="P158" s="60">
        <f>O158*'Расчет субсидий'!S158</f>
        <v>1.4771612903225795</v>
      </c>
      <c r="Q158" s="61">
        <f t="shared" si="23"/>
        <v>87.107701518584207</v>
      </c>
      <c r="R158" s="60">
        <f>'Расчет субсидий'!V158-1</f>
        <v>0.20139433962264142</v>
      </c>
      <c r="S158" s="60">
        <f>R158*'Расчет субсидий'!W158</f>
        <v>2.0139433962264142</v>
      </c>
      <c r="T158" s="61">
        <f t="shared" si="24"/>
        <v>118.7615606928775</v>
      </c>
      <c r="U158" s="60" t="s">
        <v>400</v>
      </c>
      <c r="V158" s="60" t="s">
        <v>400</v>
      </c>
      <c r="W158" s="62" t="s">
        <v>400</v>
      </c>
      <c r="X158" s="63">
        <f t="shared" si="25"/>
        <v>6.9285241888748033</v>
      </c>
    </row>
    <row r="159" spans="1:24" ht="15" customHeight="1">
      <c r="A159" s="71" t="s">
        <v>144</v>
      </c>
      <c r="B159" s="59">
        <f>'Расчет субсидий'!AF159</f>
        <v>77.990909090909099</v>
      </c>
      <c r="C159" s="60">
        <f>'Расчет субсидий'!D159-1</f>
        <v>4.386913629160083E-2</v>
      </c>
      <c r="D159" s="60">
        <f>C159*'Расчет субсидий'!E159</f>
        <v>0.65803704437401245</v>
      </c>
      <c r="E159" s="61">
        <f t="shared" si="19"/>
        <v>8.2536387476446649</v>
      </c>
      <c r="F159" s="60">
        <f>'Расчет субсидий'!F159-1</f>
        <v>0</v>
      </c>
      <c r="G159" s="60">
        <f>F159*'Расчет субсидий'!G159</f>
        <v>0</v>
      </c>
      <c r="H159" s="61">
        <f t="shared" si="20"/>
        <v>0</v>
      </c>
      <c r="I159" s="60">
        <f>'Расчет субсидий'!J159-1</f>
        <v>0.20296417329456706</v>
      </c>
      <c r="J159" s="60">
        <f>I159*'Расчет субсидий'!K159</f>
        <v>2.0296417329456706</v>
      </c>
      <c r="K159" s="61">
        <f t="shared" si="21"/>
        <v>25.457426438374888</v>
      </c>
      <c r="L159" s="60">
        <f>'Расчет субсидий'!N159-1</f>
        <v>2.6126714565644082E-3</v>
      </c>
      <c r="M159" s="60">
        <f>L159*'Расчет субсидий'!O159</f>
        <v>3.9190071848466124E-2</v>
      </c>
      <c r="N159" s="61">
        <f t="shared" si="22"/>
        <v>0.49155393043135598</v>
      </c>
      <c r="O159" s="60">
        <f>'Расчет субсидий'!R159-1</f>
        <v>0.14771612903225795</v>
      </c>
      <c r="P159" s="60">
        <f>O159*'Расчет субсидий'!S159</f>
        <v>1.4771612903225795</v>
      </c>
      <c r="Q159" s="61">
        <f t="shared" si="23"/>
        <v>18.527764913182637</v>
      </c>
      <c r="R159" s="60">
        <f>'Расчет субсидий'!V159-1</f>
        <v>0.20139433962264142</v>
      </c>
      <c r="S159" s="60">
        <f>R159*'Расчет субсидий'!W159</f>
        <v>2.0139433962264142</v>
      </c>
      <c r="T159" s="61">
        <f t="shared" si="24"/>
        <v>25.260525061275537</v>
      </c>
      <c r="U159" s="60" t="s">
        <v>400</v>
      </c>
      <c r="V159" s="60" t="s">
        <v>400</v>
      </c>
      <c r="W159" s="62" t="s">
        <v>400</v>
      </c>
      <c r="X159" s="63">
        <f t="shared" si="25"/>
        <v>6.2179735357171442</v>
      </c>
    </row>
    <row r="160" spans="1:24" ht="15" customHeight="1">
      <c r="A160" s="71" t="s">
        <v>145</v>
      </c>
      <c r="B160" s="59">
        <f>'Расчет субсидий'!AF160</f>
        <v>45.563636363636419</v>
      </c>
      <c r="C160" s="60">
        <f>'Расчет субсидий'!D160-1</f>
        <v>5.7679882017900752E-2</v>
      </c>
      <c r="D160" s="60">
        <f>C160*'Расчет субсидий'!E160</f>
        <v>0.86519823026851128</v>
      </c>
      <c r="E160" s="61">
        <f t="shared" si="19"/>
        <v>6.1355254410179825</v>
      </c>
      <c r="F160" s="60">
        <f>'Расчет субсидий'!F160-1</f>
        <v>0</v>
      </c>
      <c r="G160" s="60">
        <f>F160*'Расчет субсидий'!G160</f>
        <v>0</v>
      </c>
      <c r="H160" s="61">
        <f t="shared" si="20"/>
        <v>0</v>
      </c>
      <c r="I160" s="60">
        <f>'Расчет субсидий'!J160-1</f>
        <v>0.20296417329456706</v>
      </c>
      <c r="J160" s="60">
        <f>I160*'Расчет субсидий'!K160</f>
        <v>2.0296417329456706</v>
      </c>
      <c r="K160" s="61">
        <f t="shared" si="21"/>
        <v>14.393139113073852</v>
      </c>
      <c r="L160" s="60">
        <f>'Расчет субсидий'!N160-1</f>
        <v>2.6126714565644082E-3</v>
      </c>
      <c r="M160" s="60">
        <f>L160*'Расчет субсидий'!O160</f>
        <v>3.9190071848466124E-2</v>
      </c>
      <c r="N160" s="61">
        <f t="shared" si="22"/>
        <v>0.27791513487835406</v>
      </c>
      <c r="O160" s="60">
        <f>'Расчет субсидий'!R160-1</f>
        <v>0.14771612903225795</v>
      </c>
      <c r="P160" s="60">
        <f>O160*'Расчет субсидий'!S160</f>
        <v>1.4771612903225795</v>
      </c>
      <c r="Q160" s="61">
        <f t="shared" si="23"/>
        <v>10.475241811865953</v>
      </c>
      <c r="R160" s="60">
        <f>'Расчет субсидий'!V160-1</f>
        <v>0.20139433962264142</v>
      </c>
      <c r="S160" s="60">
        <f>R160*'Расчет субсидий'!W160</f>
        <v>2.0139433962264142</v>
      </c>
      <c r="T160" s="61">
        <f t="shared" si="24"/>
        <v>14.281814862800278</v>
      </c>
      <c r="U160" s="60" t="s">
        <v>400</v>
      </c>
      <c r="V160" s="60" t="s">
        <v>400</v>
      </c>
      <c r="W160" s="62" t="s">
        <v>400</v>
      </c>
      <c r="X160" s="63">
        <f t="shared" si="25"/>
        <v>6.4251347216116415</v>
      </c>
    </row>
    <row r="161" spans="1:24" ht="15" customHeight="1">
      <c r="A161" s="71" t="s">
        <v>146</v>
      </c>
      <c r="B161" s="59">
        <f>'Расчет субсидий'!AF161</f>
        <v>48.754545454545678</v>
      </c>
      <c r="C161" s="60">
        <f>'Расчет субсидий'!D161-1</f>
        <v>-0.26605428463958447</v>
      </c>
      <c r="D161" s="60">
        <f>C161*'Расчет субсидий'!E161</f>
        <v>-3.9908142695937672</v>
      </c>
      <c r="E161" s="61">
        <f t="shared" si="19"/>
        <v>-123.99947754907116</v>
      </c>
      <c r="F161" s="60">
        <f>'Расчет субсидий'!F161-1</f>
        <v>0</v>
      </c>
      <c r="G161" s="60">
        <f>F161*'Расчет субсидий'!G161</f>
        <v>0</v>
      </c>
      <c r="H161" s="61">
        <f t="shared" si="20"/>
        <v>0</v>
      </c>
      <c r="I161" s="60">
        <f>'Расчет субсидий'!J161-1</f>
        <v>0.20296417329456706</v>
      </c>
      <c r="J161" s="60">
        <f>I161*'Расчет субсидий'!K161</f>
        <v>2.0296417329456706</v>
      </c>
      <c r="K161" s="61">
        <f t="shared" si="21"/>
        <v>63.063449585859331</v>
      </c>
      <c r="L161" s="60">
        <f>'Расчет субсидий'!N161-1</f>
        <v>2.6126714565644082E-3</v>
      </c>
      <c r="M161" s="60">
        <f>L161*'Расчет субсидий'!O161</f>
        <v>3.9190071848466124E-2</v>
      </c>
      <c r="N161" s="61">
        <f t="shared" si="22"/>
        <v>1.217683436522097</v>
      </c>
      <c r="O161" s="60">
        <f>'Расчет субсидий'!R161-1</f>
        <v>0.14771612903225795</v>
      </c>
      <c r="P161" s="60">
        <f>O161*'Расчет субсидий'!S161</f>
        <v>1.4771612903225795</v>
      </c>
      <c r="Q161" s="61">
        <f t="shared" si="23"/>
        <v>45.897206906187755</v>
      </c>
      <c r="R161" s="60">
        <f>'Расчет субсидий'!V161-1</f>
        <v>0.20139433962264142</v>
      </c>
      <c r="S161" s="60">
        <f>R161*'Расчет субсидий'!W161</f>
        <v>2.0139433962264142</v>
      </c>
      <c r="T161" s="61">
        <f t="shared" si="24"/>
        <v>62.575683075047657</v>
      </c>
      <c r="U161" s="60" t="s">
        <v>400</v>
      </c>
      <c r="V161" s="60" t="s">
        <v>400</v>
      </c>
      <c r="W161" s="62" t="s">
        <v>400</v>
      </c>
      <c r="X161" s="63">
        <f t="shared" si="25"/>
        <v>1.5691222217493632</v>
      </c>
    </row>
    <row r="162" spans="1:24" ht="15" customHeight="1">
      <c r="A162" s="71" t="s">
        <v>147</v>
      </c>
      <c r="B162" s="59">
        <f>'Расчет субсидий'!AF162</f>
        <v>-11.354545454545587</v>
      </c>
      <c r="C162" s="60">
        <f>'Расчет субсидий'!D162-1</f>
        <v>-0.40321829658363961</v>
      </c>
      <c r="D162" s="60">
        <f>C162*'Расчет субсидий'!E162</f>
        <v>-6.0482744487545945</v>
      </c>
      <c r="E162" s="61">
        <f t="shared" si="19"/>
        <v>-140.63090142322528</v>
      </c>
      <c r="F162" s="60">
        <f>'Расчет субсидий'!F162-1</f>
        <v>0</v>
      </c>
      <c r="G162" s="60">
        <f>F162*'Расчет субсидий'!G162</f>
        <v>0</v>
      </c>
      <c r="H162" s="61">
        <f t="shared" si="20"/>
        <v>0</v>
      </c>
      <c r="I162" s="60">
        <f>'Расчет субсидий'!J162-1</f>
        <v>0.20296417329456706</v>
      </c>
      <c r="J162" s="60">
        <f>I162*'Расчет субсидий'!K162</f>
        <v>2.0296417329456706</v>
      </c>
      <c r="K162" s="61">
        <f t="shared" si="21"/>
        <v>47.192029543090577</v>
      </c>
      <c r="L162" s="60">
        <f>'Расчет субсидий'!N162-1</f>
        <v>2.6126714565644082E-3</v>
      </c>
      <c r="M162" s="60">
        <f>L162*'Расчет субсидий'!O162</f>
        <v>3.9190071848466124E-2</v>
      </c>
      <c r="N162" s="61">
        <f t="shared" si="22"/>
        <v>0.91122437938073375</v>
      </c>
      <c r="O162" s="60">
        <f>'Расчет субсидий'!R162-1</f>
        <v>0.14771612903225795</v>
      </c>
      <c r="P162" s="60">
        <f>O162*'Расчет субсидий'!S162</f>
        <v>1.4771612903225795</v>
      </c>
      <c r="Q162" s="61">
        <f t="shared" si="23"/>
        <v>34.346080946828351</v>
      </c>
      <c r="R162" s="60">
        <f>'Расчет субсидий'!V162-1</f>
        <v>0.20139433962264142</v>
      </c>
      <c r="S162" s="60">
        <f>R162*'Расчет субсидий'!W162</f>
        <v>2.0139433962264142</v>
      </c>
      <c r="T162" s="61">
        <f t="shared" si="24"/>
        <v>46.827021099379998</v>
      </c>
      <c r="U162" s="60" t="s">
        <v>400</v>
      </c>
      <c r="V162" s="60" t="s">
        <v>400</v>
      </c>
      <c r="W162" s="62" t="s">
        <v>400</v>
      </c>
      <c r="X162" s="63">
        <f t="shared" si="25"/>
        <v>-0.48833795741146346</v>
      </c>
    </row>
    <row r="163" spans="1:24" ht="15" customHeight="1">
      <c r="A163" s="71" t="s">
        <v>148</v>
      </c>
      <c r="B163" s="59">
        <f>'Расчет субсидий'!AF163</f>
        <v>364.72727272727252</v>
      </c>
      <c r="C163" s="60">
        <f>'Расчет субсидий'!D163-1</f>
        <v>0.20697851679695756</v>
      </c>
      <c r="D163" s="60">
        <f>C163*'Расчет субсидий'!E163</f>
        <v>3.1046777519543634</v>
      </c>
      <c r="E163" s="61">
        <f t="shared" si="19"/>
        <v>130.68794724973372</v>
      </c>
      <c r="F163" s="60">
        <f>'Расчет субсидий'!F163-1</f>
        <v>0</v>
      </c>
      <c r="G163" s="60">
        <f>F163*'Расчет субсидий'!G163</f>
        <v>0</v>
      </c>
      <c r="H163" s="61">
        <f t="shared" si="20"/>
        <v>0</v>
      </c>
      <c r="I163" s="60">
        <f>'Расчет субсидий'!J163-1</f>
        <v>0.20296417329456706</v>
      </c>
      <c r="J163" s="60">
        <f>I163*'Расчет субсидий'!K163</f>
        <v>2.0296417329456706</v>
      </c>
      <c r="K163" s="61">
        <f t="shared" si="21"/>
        <v>85.435505042057883</v>
      </c>
      <c r="L163" s="60">
        <f>'Расчет субсидий'!N163-1</f>
        <v>2.6126714565644082E-3</v>
      </c>
      <c r="M163" s="60">
        <f>L163*'Расчет субсидий'!O163</f>
        <v>3.9190071848466124E-2</v>
      </c>
      <c r="N163" s="61">
        <f t="shared" si="22"/>
        <v>1.649662364869132</v>
      </c>
      <c r="O163" s="60">
        <f>'Расчет субсидий'!R163-1</f>
        <v>0.14771612903225795</v>
      </c>
      <c r="P163" s="60">
        <f>O163*'Расчет субсидий'!S163</f>
        <v>1.4771612903225795</v>
      </c>
      <c r="Q163" s="61">
        <f t="shared" si="23"/>
        <v>62.179457004033544</v>
      </c>
      <c r="R163" s="60">
        <f>'Расчет субсидий'!V163-1</f>
        <v>0.20139433962264142</v>
      </c>
      <c r="S163" s="60">
        <f>R163*'Расчет субсидий'!W163</f>
        <v>2.0139433962264142</v>
      </c>
      <c r="T163" s="61">
        <f t="shared" si="24"/>
        <v>84.774701066578203</v>
      </c>
      <c r="U163" s="60" t="s">
        <v>400</v>
      </c>
      <c r="V163" s="60" t="s">
        <v>400</v>
      </c>
      <c r="W163" s="62" t="s">
        <v>400</v>
      </c>
      <c r="X163" s="63">
        <f t="shared" si="25"/>
        <v>8.6646142432974944</v>
      </c>
    </row>
    <row r="164" spans="1:24" ht="15" customHeight="1">
      <c r="A164" s="71" t="s">
        <v>149</v>
      </c>
      <c r="B164" s="59">
        <f>'Расчет субсидий'!AF164</f>
        <v>124.70909090909117</v>
      </c>
      <c r="C164" s="60">
        <f>'Расчет субсидий'!D164-1</f>
        <v>-0.10289655172413792</v>
      </c>
      <c r="D164" s="60">
        <f>C164*'Расчет субсидий'!E164</f>
        <v>-1.5434482758620689</v>
      </c>
      <c r="E164" s="61">
        <f t="shared" si="19"/>
        <v>-47.922966786274735</v>
      </c>
      <c r="F164" s="60">
        <f>'Расчет субсидий'!F164-1</f>
        <v>0</v>
      </c>
      <c r="G164" s="60">
        <f>F164*'Расчет субсидий'!G164</f>
        <v>0</v>
      </c>
      <c r="H164" s="61">
        <f t="shared" si="20"/>
        <v>0</v>
      </c>
      <c r="I164" s="60">
        <f>'Расчет субсидий'!J164-1</f>
        <v>0.20296417329456706</v>
      </c>
      <c r="J164" s="60">
        <f>I164*'Расчет субсидий'!K164</f>
        <v>2.0296417329456706</v>
      </c>
      <c r="K164" s="61">
        <f t="shared" si="21"/>
        <v>63.018926437081809</v>
      </c>
      <c r="L164" s="60">
        <f>'Расчет субсидий'!N164-1</f>
        <v>2.6126714565644082E-3</v>
      </c>
      <c r="M164" s="60">
        <f>L164*'Расчет субсидий'!O164</f>
        <v>3.9190071848466124E-2</v>
      </c>
      <c r="N164" s="61">
        <f t="shared" si="22"/>
        <v>1.2168237451927417</v>
      </c>
      <c r="O164" s="60">
        <f>'Расчет субсидий'!R164-1</f>
        <v>0.14771612903225795</v>
      </c>
      <c r="P164" s="60">
        <f>O164*'Расчет субсидий'!S164</f>
        <v>1.4771612903225795</v>
      </c>
      <c r="Q164" s="61">
        <f t="shared" si="23"/>
        <v>45.864803220931449</v>
      </c>
      <c r="R164" s="60">
        <f>'Расчет субсидий'!V164-1</f>
        <v>0.20139433962264142</v>
      </c>
      <c r="S164" s="60">
        <f>R164*'Расчет субсидий'!W164</f>
        <v>2.0139433962264142</v>
      </c>
      <c r="T164" s="61">
        <f t="shared" si="24"/>
        <v>62.531504292159916</v>
      </c>
      <c r="U164" s="60" t="s">
        <v>400</v>
      </c>
      <c r="V164" s="60" t="s">
        <v>400</v>
      </c>
      <c r="W164" s="62" t="s">
        <v>400</v>
      </c>
      <c r="X164" s="63">
        <f t="shared" si="25"/>
        <v>4.0164882154810613</v>
      </c>
    </row>
    <row r="165" spans="1:24" ht="15" customHeight="1">
      <c r="A165" s="71" t="s">
        <v>150</v>
      </c>
      <c r="B165" s="59">
        <f>'Расчет субсидий'!AF165</f>
        <v>-3.1727272727275704</v>
      </c>
      <c r="C165" s="60">
        <f>'Расчет субсидий'!D165-1</f>
        <v>-0.38342781486426358</v>
      </c>
      <c r="D165" s="60">
        <f>C165*'Расчет субсидий'!E165</f>
        <v>-5.751417222963954</v>
      </c>
      <c r="E165" s="61">
        <f t="shared" si="19"/>
        <v>-95.297725915667755</v>
      </c>
      <c r="F165" s="60">
        <f>'Расчет субсидий'!F165-1</f>
        <v>0</v>
      </c>
      <c r="G165" s="60">
        <f>F165*'Расчет субсидий'!G165</f>
        <v>0</v>
      </c>
      <c r="H165" s="61">
        <f t="shared" si="20"/>
        <v>0</v>
      </c>
      <c r="I165" s="60">
        <f>'Расчет субсидий'!J165-1</f>
        <v>0.20296417329456706</v>
      </c>
      <c r="J165" s="60">
        <f>I165*'Расчет субсидий'!K165</f>
        <v>2.0296417329456706</v>
      </c>
      <c r="K165" s="61">
        <f t="shared" si="21"/>
        <v>33.630013973074213</v>
      </c>
      <c r="L165" s="60">
        <f>'Расчет субсидий'!N165-1</f>
        <v>2.6126714565644082E-3</v>
      </c>
      <c r="M165" s="60">
        <f>L165*'Расчет субсидий'!O165</f>
        <v>3.9190071848466124E-2</v>
      </c>
      <c r="N165" s="61">
        <f t="shared" si="22"/>
        <v>0.64935729418457777</v>
      </c>
      <c r="O165" s="60">
        <f>'Расчет субсидий'!R165-1</f>
        <v>0.14771612903225795</v>
      </c>
      <c r="P165" s="60">
        <f>O165*'Расчет субсидий'!S165</f>
        <v>1.4771612903225795</v>
      </c>
      <c r="Q165" s="61">
        <f t="shared" si="23"/>
        <v>24.475725950872743</v>
      </c>
      <c r="R165" s="60">
        <f>'Расчет субсидий'!V165-1</f>
        <v>0.20139433962264142</v>
      </c>
      <c r="S165" s="60">
        <f>R165*'Расчет субсидий'!W165</f>
        <v>2.0139433962264142</v>
      </c>
      <c r="T165" s="61">
        <f t="shared" si="24"/>
        <v>33.369901424808653</v>
      </c>
      <c r="U165" s="60" t="s">
        <v>400</v>
      </c>
      <c r="V165" s="60" t="s">
        <v>400</v>
      </c>
      <c r="W165" s="62" t="s">
        <v>400</v>
      </c>
      <c r="X165" s="63">
        <f t="shared" si="25"/>
        <v>-0.1914807316208238</v>
      </c>
    </row>
    <row r="166" spans="1:24" ht="15" customHeight="1">
      <c r="A166" s="71" t="s">
        <v>151</v>
      </c>
      <c r="B166" s="59">
        <f>'Расчет субсидий'!AF166</f>
        <v>146.59090909090924</v>
      </c>
      <c r="C166" s="60">
        <f>'Расчет субсидий'!D166-1</f>
        <v>2.8520444694761782E-3</v>
      </c>
      <c r="D166" s="60">
        <f>C166*'Расчет субсидий'!E166</f>
        <v>4.2780667042142673E-2</v>
      </c>
      <c r="E166" s="61">
        <f t="shared" si="19"/>
        <v>1.1193241950180108</v>
      </c>
      <c r="F166" s="60">
        <f>'Расчет субсидий'!F166-1</f>
        <v>0</v>
      </c>
      <c r="G166" s="60">
        <f>F166*'Расчет субсидий'!G166</f>
        <v>0</v>
      </c>
      <c r="H166" s="61">
        <f t="shared" si="20"/>
        <v>0</v>
      </c>
      <c r="I166" s="60">
        <f>'Расчет субсидий'!J166-1</f>
        <v>0.20296417329456706</v>
      </c>
      <c r="J166" s="60">
        <f>I166*'Расчет субсидий'!K166</f>
        <v>2.0296417329456706</v>
      </c>
      <c r="K166" s="61">
        <f t="shared" si="21"/>
        <v>53.104059753589787</v>
      </c>
      <c r="L166" s="60">
        <f>'Расчет субсидий'!N166-1</f>
        <v>2.6126714565644082E-3</v>
      </c>
      <c r="M166" s="60">
        <f>L166*'Расчет субсидий'!O166</f>
        <v>3.9190071848466124E-2</v>
      </c>
      <c r="N166" s="61">
        <f t="shared" si="22"/>
        <v>1.0253789540324405</v>
      </c>
      <c r="O166" s="60">
        <f>'Расчет субсидий'!R166-1</f>
        <v>0.14771612903225795</v>
      </c>
      <c r="P166" s="60">
        <f>O166*'Расчет субсидий'!S166</f>
        <v>1.4771612903225795</v>
      </c>
      <c r="Q166" s="61">
        <f t="shared" si="23"/>
        <v>38.648821687920929</v>
      </c>
      <c r="R166" s="60">
        <f>'Расчет субсидий'!V166-1</f>
        <v>0.20139433962264142</v>
      </c>
      <c r="S166" s="60">
        <f>R166*'Расчет субсидий'!W166</f>
        <v>2.0139433962264142</v>
      </c>
      <c r="T166" s="61">
        <f t="shared" si="24"/>
        <v>52.693324500348083</v>
      </c>
      <c r="U166" s="60" t="s">
        <v>400</v>
      </c>
      <c r="V166" s="60" t="s">
        <v>400</v>
      </c>
      <c r="W166" s="62" t="s">
        <v>400</v>
      </c>
      <c r="X166" s="63">
        <f t="shared" si="25"/>
        <v>5.6027171583852731</v>
      </c>
    </row>
    <row r="167" spans="1:24" ht="15" customHeight="1">
      <c r="A167" s="67" t="s">
        <v>152</v>
      </c>
      <c r="B167" s="68"/>
      <c r="C167" s="69"/>
      <c r="D167" s="69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</row>
    <row r="168" spans="1:24" ht="15" customHeight="1">
      <c r="A168" s="71" t="s">
        <v>67</v>
      </c>
      <c r="B168" s="59">
        <f>'Расчет субсидий'!AF168</f>
        <v>-92.645454545454413</v>
      </c>
      <c r="C168" s="60">
        <f>'Расчет субсидий'!D168-1</f>
        <v>-0.36405496888370281</v>
      </c>
      <c r="D168" s="60">
        <f>C168*'Расчет субсидий'!E168</f>
        <v>-5.4608245332555425</v>
      </c>
      <c r="E168" s="61">
        <f t="shared" si="19"/>
        <v>-154.95828365283595</v>
      </c>
      <c r="F168" s="60">
        <f>'Расчет субсидий'!F168-1</f>
        <v>0</v>
      </c>
      <c r="G168" s="60">
        <f>F168*'Расчет субсидий'!G168</f>
        <v>0</v>
      </c>
      <c r="H168" s="61">
        <f t="shared" si="20"/>
        <v>0</v>
      </c>
      <c r="I168" s="60">
        <f>'Расчет субсидий'!J168-1</f>
        <v>0.16253051510727823</v>
      </c>
      <c r="J168" s="60">
        <f>I168*'Расчет субсидий'!K168</f>
        <v>1.6253051510727823</v>
      </c>
      <c r="K168" s="61">
        <f t="shared" si="21"/>
        <v>46.120232409702638</v>
      </c>
      <c r="L168" s="60">
        <f>'Расчет субсидий'!N168-1</f>
        <v>3.2651284283848447E-2</v>
      </c>
      <c r="M168" s="60">
        <f>L168*'Расчет субсидий'!O168</f>
        <v>0.48976926425772671</v>
      </c>
      <c r="N168" s="61">
        <f t="shared" si="22"/>
        <v>13.897865443782075</v>
      </c>
      <c r="O168" s="60">
        <f>'Расчет субсидий'!R168-1</f>
        <v>-4.7587325102880662E-2</v>
      </c>
      <c r="P168" s="60">
        <f>O168*'Расчет субсидий'!S168</f>
        <v>-0.47587325102880662</v>
      </c>
      <c r="Q168" s="61">
        <f t="shared" si="23"/>
        <v>-13.503547269583784</v>
      </c>
      <c r="R168" s="60">
        <f>'Расчет субсидий'!V168-1</f>
        <v>5.5674098157609597E-2</v>
      </c>
      <c r="S168" s="60">
        <f>R168*'Расчет субсидий'!W168</f>
        <v>0.55674098157609597</v>
      </c>
      <c r="T168" s="61">
        <f t="shared" si="24"/>
        <v>15.798278523480596</v>
      </c>
      <c r="U168" s="60" t="s">
        <v>400</v>
      </c>
      <c r="V168" s="60" t="s">
        <v>400</v>
      </c>
      <c r="W168" s="62" t="s">
        <v>400</v>
      </c>
      <c r="X168" s="63">
        <f t="shared" si="25"/>
        <v>-3.2648823873777442</v>
      </c>
    </row>
    <row r="169" spans="1:24" ht="15" customHeight="1">
      <c r="A169" s="71" t="s">
        <v>153</v>
      </c>
      <c r="B169" s="59">
        <f>'Расчет субсидий'!AF169</f>
        <v>42.590909090909236</v>
      </c>
      <c r="C169" s="60">
        <f>'Расчет субсидий'!D169-1</f>
        <v>-2.1316207229432615E-2</v>
      </c>
      <c r="D169" s="60">
        <f>C169*'Расчет субсидий'!E169</f>
        <v>-0.31974310844148923</v>
      </c>
      <c r="E169" s="61">
        <f t="shared" si="19"/>
        <v>-7.2583715226101075</v>
      </c>
      <c r="F169" s="60">
        <f>'Расчет субсидий'!F169-1</f>
        <v>0</v>
      </c>
      <c r="G169" s="60">
        <f>F169*'Расчет субсидий'!G169</f>
        <v>0</v>
      </c>
      <c r="H169" s="61">
        <f t="shared" si="20"/>
        <v>0</v>
      </c>
      <c r="I169" s="60">
        <f>'Расчет субсидий'!J169-1</f>
        <v>0.16253051510727823</v>
      </c>
      <c r="J169" s="60">
        <f>I169*'Расчет субсидий'!K169</f>
        <v>1.6253051510727823</v>
      </c>
      <c r="K169" s="61">
        <f t="shared" si="21"/>
        <v>36.895458612384708</v>
      </c>
      <c r="L169" s="60">
        <f>'Расчет субсидий'!N169-1</f>
        <v>3.2651284283848447E-2</v>
      </c>
      <c r="M169" s="60">
        <f>L169*'Расчет субсидий'!O169</f>
        <v>0.48976926425772671</v>
      </c>
      <c r="N169" s="61">
        <f t="shared" si="22"/>
        <v>11.118073185894842</v>
      </c>
      <c r="O169" s="60">
        <f>'Расчет субсидий'!R169-1</f>
        <v>-4.7587325102880662E-2</v>
      </c>
      <c r="P169" s="60">
        <f>O169*'Расчет субсидий'!S169</f>
        <v>-0.47587325102880662</v>
      </c>
      <c r="Q169" s="61">
        <f t="shared" si="23"/>
        <v>-10.802624864927937</v>
      </c>
      <c r="R169" s="60">
        <f>'Расчет субсидий'!V169-1</f>
        <v>5.5674098157609597E-2</v>
      </c>
      <c r="S169" s="60">
        <f>R169*'Расчет субсидий'!W169</f>
        <v>0.55674098157609597</v>
      </c>
      <c r="T169" s="61">
        <f t="shared" si="24"/>
        <v>12.63837368016773</v>
      </c>
      <c r="U169" s="60" t="s">
        <v>400</v>
      </c>
      <c r="V169" s="60" t="s">
        <v>400</v>
      </c>
      <c r="W169" s="62" t="s">
        <v>400</v>
      </c>
      <c r="X169" s="63">
        <f t="shared" si="25"/>
        <v>1.8761990374363091</v>
      </c>
    </row>
    <row r="170" spans="1:24" ht="15" customHeight="1">
      <c r="A170" s="71" t="s">
        <v>154</v>
      </c>
      <c r="B170" s="59">
        <f>'Расчет субсидий'!AF170</f>
        <v>108.01818181818135</v>
      </c>
      <c r="C170" s="60">
        <f>'Расчет субсидий'!D170-1</f>
        <v>5.3645559408392884E-2</v>
      </c>
      <c r="D170" s="60">
        <f>C170*'Расчет субсидий'!E170</f>
        <v>0.80468339112589327</v>
      </c>
      <c r="E170" s="61">
        <f t="shared" si="19"/>
        <v>28.967438881261689</v>
      </c>
      <c r="F170" s="60">
        <f>'Расчет субсидий'!F170-1</f>
        <v>0</v>
      </c>
      <c r="G170" s="60">
        <f>F170*'Расчет субсидий'!G170</f>
        <v>0</v>
      </c>
      <c r="H170" s="61">
        <f t="shared" si="20"/>
        <v>0</v>
      </c>
      <c r="I170" s="60">
        <f>'Расчет субсидий'!J170-1</f>
        <v>0.16253051510727823</v>
      </c>
      <c r="J170" s="60">
        <f>I170*'Расчет субсидий'!K170</f>
        <v>1.6253051510727823</v>
      </c>
      <c r="K170" s="61">
        <f t="shared" si="21"/>
        <v>58.508636000584204</v>
      </c>
      <c r="L170" s="60">
        <f>'Расчет субсидий'!N170-1</f>
        <v>3.2651284283848447E-2</v>
      </c>
      <c r="M170" s="60">
        <f>L170*'Расчет субсидий'!O170</f>
        <v>0.48976926425772671</v>
      </c>
      <c r="N170" s="61">
        <f t="shared" si="22"/>
        <v>17.630985533895011</v>
      </c>
      <c r="O170" s="60">
        <f>'Расчет субсидий'!R170-1</f>
        <v>-4.7587325102880662E-2</v>
      </c>
      <c r="P170" s="60">
        <f>O170*'Расчет субсидий'!S170</f>
        <v>-0.47587325102880662</v>
      </c>
      <c r="Q170" s="61">
        <f t="shared" si="23"/>
        <v>-17.130749144849208</v>
      </c>
      <c r="R170" s="60">
        <f>'Расчет субсидий'!V170-1</f>
        <v>5.5674098157609597E-2</v>
      </c>
      <c r="S170" s="60">
        <f>R170*'Расчет субсидий'!W170</f>
        <v>0.55674098157609597</v>
      </c>
      <c r="T170" s="61">
        <f t="shared" si="24"/>
        <v>20.041870547289655</v>
      </c>
      <c r="U170" s="60" t="s">
        <v>400</v>
      </c>
      <c r="V170" s="60" t="s">
        <v>400</v>
      </c>
      <c r="W170" s="62" t="s">
        <v>400</v>
      </c>
      <c r="X170" s="63">
        <f t="shared" si="25"/>
        <v>3.0006255370036916</v>
      </c>
    </row>
    <row r="171" spans="1:24" ht="15" customHeight="1">
      <c r="A171" s="71" t="s">
        <v>155</v>
      </c>
      <c r="B171" s="59">
        <f>'Расчет субсидий'!AF171</f>
        <v>-69.199999999999818</v>
      </c>
      <c r="C171" s="60">
        <f>'Расчет субсидий'!D171-1</f>
        <v>-0.279863825866288</v>
      </c>
      <c r="D171" s="60">
        <f>C171*'Расчет субсидий'!E171</f>
        <v>-4.1979573879943199</v>
      </c>
      <c r="E171" s="61">
        <f t="shared" si="19"/>
        <v>-145.10311666862853</v>
      </c>
      <c r="F171" s="60">
        <f>'Расчет субсидий'!F171-1</f>
        <v>0</v>
      </c>
      <c r="G171" s="60">
        <f>F171*'Расчет субсидий'!G171</f>
        <v>0</v>
      </c>
      <c r="H171" s="61">
        <f t="shared" si="20"/>
        <v>0</v>
      </c>
      <c r="I171" s="60">
        <f>'Расчет субсидий'!J171-1</f>
        <v>0.16253051510727823</v>
      </c>
      <c r="J171" s="60">
        <f>I171*'Расчет субсидий'!K171</f>
        <v>1.6253051510727823</v>
      </c>
      <c r="K171" s="61">
        <f t="shared" si="21"/>
        <v>56.178951132925576</v>
      </c>
      <c r="L171" s="60">
        <f>'Расчет субсидий'!N171-1</f>
        <v>3.2651284283848447E-2</v>
      </c>
      <c r="M171" s="60">
        <f>L171*'Расчет субсидий'!O171</f>
        <v>0.48976926425772671</v>
      </c>
      <c r="N171" s="61">
        <f t="shared" si="22"/>
        <v>16.928958568169588</v>
      </c>
      <c r="O171" s="60">
        <f>'Расчет субсидий'!R171-1</f>
        <v>-4.7587325102880662E-2</v>
      </c>
      <c r="P171" s="60">
        <f>O171*'Расчет субсидий'!S171</f>
        <v>-0.47587325102880662</v>
      </c>
      <c r="Q171" s="61">
        <f t="shared" si="23"/>
        <v>-16.448640489060125</v>
      </c>
      <c r="R171" s="60">
        <f>'Расчет субсидий'!V171-1</f>
        <v>5.5674098157609597E-2</v>
      </c>
      <c r="S171" s="60">
        <f>R171*'Расчет субсидий'!W171</f>
        <v>0.55674098157609597</v>
      </c>
      <c r="T171" s="61">
        <f t="shared" si="24"/>
        <v>19.243847456593649</v>
      </c>
      <c r="U171" s="60" t="s">
        <v>400</v>
      </c>
      <c r="V171" s="60" t="s">
        <v>400</v>
      </c>
      <c r="W171" s="62" t="s">
        <v>400</v>
      </c>
      <c r="X171" s="63">
        <f t="shared" si="25"/>
        <v>-2.0020152421165216</v>
      </c>
    </row>
    <row r="172" spans="1:24" ht="15" customHeight="1">
      <c r="A172" s="71" t="s">
        <v>156</v>
      </c>
      <c r="B172" s="59">
        <f>'Расчет субсидий'!AF172</f>
        <v>52.309090909091083</v>
      </c>
      <c r="C172" s="60">
        <f>'Расчет субсидий'!D172-1</f>
        <v>-5.7640503637793716E-2</v>
      </c>
      <c r="D172" s="60">
        <f>C172*'Расчет субсидий'!E172</f>
        <v>-0.86460755456690574</v>
      </c>
      <c r="E172" s="61">
        <f t="shared" si="19"/>
        <v>-33.971050904637579</v>
      </c>
      <c r="F172" s="60">
        <f>'Расчет субсидий'!F172-1</f>
        <v>0</v>
      </c>
      <c r="G172" s="60">
        <f>F172*'Расчет субсидий'!G172</f>
        <v>0</v>
      </c>
      <c r="H172" s="61">
        <f t="shared" si="20"/>
        <v>0</v>
      </c>
      <c r="I172" s="60">
        <f>'Расчет субсидий'!J172-1</f>
        <v>0.16253051510727823</v>
      </c>
      <c r="J172" s="60">
        <f>I172*'Расчет субсидий'!K172</f>
        <v>1.6253051510727823</v>
      </c>
      <c r="K172" s="61">
        <f t="shared" si="21"/>
        <v>63.859405034137481</v>
      </c>
      <c r="L172" s="60">
        <f>'Расчет субсидий'!N172-1</f>
        <v>3.2651284283848447E-2</v>
      </c>
      <c r="M172" s="60">
        <f>L172*'Расчет субсидий'!O172</f>
        <v>0.48976926425772671</v>
      </c>
      <c r="N172" s="61">
        <f t="shared" si="22"/>
        <v>19.243385649065175</v>
      </c>
      <c r="O172" s="60">
        <f>'Расчет субсидий'!R172-1</f>
        <v>-4.7587325102880662E-2</v>
      </c>
      <c r="P172" s="60">
        <f>O172*'Расчет субсидий'!S172</f>
        <v>-0.47587325102880662</v>
      </c>
      <c r="Q172" s="61">
        <f t="shared" si="23"/>
        <v>-18.697401323254343</v>
      </c>
      <c r="R172" s="60">
        <f>'Расчет субсидий'!V172-1</f>
        <v>5.5674098157609597E-2</v>
      </c>
      <c r="S172" s="60">
        <f>R172*'Расчет субсидий'!W172</f>
        <v>0.55674098157609597</v>
      </c>
      <c r="T172" s="61">
        <f t="shared" si="24"/>
        <v>21.874752453780349</v>
      </c>
      <c r="U172" s="60" t="s">
        <v>400</v>
      </c>
      <c r="V172" s="60" t="s">
        <v>400</v>
      </c>
      <c r="W172" s="62" t="s">
        <v>400</v>
      </c>
      <c r="X172" s="63">
        <f t="shared" si="25"/>
        <v>1.3313345913108927</v>
      </c>
    </row>
    <row r="173" spans="1:24" ht="15" customHeight="1">
      <c r="A173" s="71" t="s">
        <v>157</v>
      </c>
      <c r="B173" s="59">
        <f>'Расчет субсидий'!AF173</f>
        <v>23.89090909090919</v>
      </c>
      <c r="C173" s="60">
        <f>'Расчет субсидий'!D173-1</f>
        <v>-7.3179959409071627E-2</v>
      </c>
      <c r="D173" s="60">
        <f>C173*'Расчет субсидий'!E173</f>
        <v>-1.0976993911360744</v>
      </c>
      <c r="E173" s="61">
        <f t="shared" si="19"/>
        <v>-23.879088889546754</v>
      </c>
      <c r="F173" s="60">
        <f>'Расчет субсидий'!F173-1</f>
        <v>0</v>
      </c>
      <c r="G173" s="60">
        <f>F173*'Расчет субсидий'!G173</f>
        <v>0</v>
      </c>
      <c r="H173" s="61">
        <f t="shared" si="20"/>
        <v>0</v>
      </c>
      <c r="I173" s="60">
        <f>'Расчет субсидий'!J173-1</f>
        <v>0.16253051510727823</v>
      </c>
      <c r="J173" s="60">
        <f>I173*'Расчет субсидий'!K173</f>
        <v>1.6253051510727823</v>
      </c>
      <c r="K173" s="61">
        <f t="shared" si="21"/>
        <v>35.356497861347613</v>
      </c>
      <c r="L173" s="60">
        <f>'Расчет субсидий'!N173-1</f>
        <v>3.2651284283848447E-2</v>
      </c>
      <c r="M173" s="60">
        <f>L173*'Расчет субсидий'!O173</f>
        <v>0.48976926425772671</v>
      </c>
      <c r="N173" s="61">
        <f t="shared" si="22"/>
        <v>10.654322933051887</v>
      </c>
      <c r="O173" s="60">
        <f>'Расчет субсидий'!R173-1</f>
        <v>-4.7587325102880662E-2</v>
      </c>
      <c r="P173" s="60">
        <f>O173*'Расчет субсидий'!S173</f>
        <v>-0.47587325102880662</v>
      </c>
      <c r="Q173" s="61">
        <f t="shared" si="23"/>
        <v>-10.352032399064914</v>
      </c>
      <c r="R173" s="60">
        <f>'Расчет субсидий'!V173-1</f>
        <v>5.5674098157609597E-2</v>
      </c>
      <c r="S173" s="60">
        <f>R173*'Расчет субсидий'!W173</f>
        <v>0.55674098157609597</v>
      </c>
      <c r="T173" s="61">
        <f t="shared" si="24"/>
        <v>12.111209585121363</v>
      </c>
      <c r="U173" s="60" t="s">
        <v>400</v>
      </c>
      <c r="V173" s="60" t="s">
        <v>400</v>
      </c>
      <c r="W173" s="62" t="s">
        <v>400</v>
      </c>
      <c r="X173" s="63">
        <f t="shared" si="25"/>
        <v>1.0982427547417239</v>
      </c>
    </row>
    <row r="174" spans="1:24" ht="15" customHeight="1">
      <c r="A174" s="71" t="s">
        <v>158</v>
      </c>
      <c r="B174" s="59">
        <f>'Расчет субсидий'!AF174</f>
        <v>12.427272727272339</v>
      </c>
      <c r="C174" s="60">
        <f>'Расчет субсидий'!D174-1</f>
        <v>-0.122585581781256</v>
      </c>
      <c r="D174" s="60">
        <f>C174*'Расчет субсидий'!E174</f>
        <v>-1.8387837267188401</v>
      </c>
      <c r="E174" s="61">
        <f t="shared" si="19"/>
        <v>-63.980199353035687</v>
      </c>
      <c r="F174" s="60">
        <f>'Расчет субсидий'!F174-1</f>
        <v>0</v>
      </c>
      <c r="G174" s="60">
        <f>F174*'Расчет субсидий'!G174</f>
        <v>0</v>
      </c>
      <c r="H174" s="61">
        <f t="shared" si="20"/>
        <v>0</v>
      </c>
      <c r="I174" s="60">
        <f>'Расчет субсидий'!J174-1</f>
        <v>0.16253051510727823</v>
      </c>
      <c r="J174" s="60">
        <f>I174*'Расчет субсидий'!K174</f>
        <v>1.6253051510727823</v>
      </c>
      <c r="K174" s="61">
        <f t="shared" si="21"/>
        <v>56.552244869335105</v>
      </c>
      <c r="L174" s="60">
        <f>'Расчет субсидий'!N174-1</f>
        <v>3.2651284283848447E-2</v>
      </c>
      <c r="M174" s="60">
        <f>L174*'Расчет субсидий'!O174</f>
        <v>0.48976926425772671</v>
      </c>
      <c r="N174" s="61">
        <f t="shared" si="22"/>
        <v>17.041446859068461</v>
      </c>
      <c r="O174" s="60">
        <f>'Расчет субсидий'!R174-1</f>
        <v>-4.7587325102880662E-2</v>
      </c>
      <c r="P174" s="60">
        <f>O174*'Расчет субсидий'!S174</f>
        <v>-0.47587325102880662</v>
      </c>
      <c r="Q174" s="61">
        <f t="shared" si="23"/>
        <v>-16.557937197937619</v>
      </c>
      <c r="R174" s="60">
        <f>'Расчет субсидий'!V174-1</f>
        <v>5.5674098157609597E-2</v>
      </c>
      <c r="S174" s="60">
        <f>R174*'Расчет субсидий'!W174</f>
        <v>0.55674098157609597</v>
      </c>
      <c r="T174" s="61">
        <f t="shared" si="24"/>
        <v>19.371717549842089</v>
      </c>
      <c r="U174" s="60" t="s">
        <v>400</v>
      </c>
      <c r="V174" s="60" t="s">
        <v>400</v>
      </c>
      <c r="W174" s="62" t="s">
        <v>400</v>
      </c>
      <c r="X174" s="63">
        <f t="shared" si="25"/>
        <v>0.3571584191589583</v>
      </c>
    </row>
    <row r="175" spans="1:24" ht="15" customHeight="1">
      <c r="A175" s="71" t="s">
        <v>159</v>
      </c>
      <c r="B175" s="59">
        <f>'Расчет субсидий'!AF175</f>
        <v>-13.572727272727434</v>
      </c>
      <c r="C175" s="60">
        <f>'Расчет субсидий'!D175-1</f>
        <v>-0.1980840127565171</v>
      </c>
      <c r="D175" s="60">
        <f>C175*'Расчет субсидий'!E175</f>
        <v>-2.9712601913477563</v>
      </c>
      <c r="E175" s="61">
        <f t="shared" si="19"/>
        <v>-52.014917580088309</v>
      </c>
      <c r="F175" s="60">
        <f>'Расчет субсидий'!F175-1</f>
        <v>0</v>
      </c>
      <c r="G175" s="60">
        <f>F175*'Расчет субсидий'!G175</f>
        <v>0</v>
      </c>
      <c r="H175" s="61">
        <f t="shared" si="20"/>
        <v>0</v>
      </c>
      <c r="I175" s="60">
        <f>'Расчет субсидий'!J175-1</f>
        <v>0.16253051510727823</v>
      </c>
      <c r="J175" s="60">
        <f>I175*'Расчет субсидий'!K175</f>
        <v>1.6253051510727823</v>
      </c>
      <c r="K175" s="61">
        <f t="shared" si="21"/>
        <v>28.452612033682776</v>
      </c>
      <c r="L175" s="60">
        <f>'Расчет субсидий'!N175-1</f>
        <v>3.2651284283848447E-2</v>
      </c>
      <c r="M175" s="60">
        <f>L175*'Расчет субсидий'!O175</f>
        <v>0.48976926425772671</v>
      </c>
      <c r="N175" s="61">
        <f t="shared" si="22"/>
        <v>8.5739067846732766</v>
      </c>
      <c r="O175" s="60">
        <f>'Расчет субсидий'!R175-1</f>
        <v>-4.7587325102880662E-2</v>
      </c>
      <c r="P175" s="60">
        <f>O175*'Расчет субсидий'!S175</f>
        <v>-0.47587325102880662</v>
      </c>
      <c r="Q175" s="61">
        <f t="shared" si="23"/>
        <v>-8.3306430055875964</v>
      </c>
      <c r="R175" s="60">
        <f>'Расчет субсидий'!V175-1</f>
        <v>5.5674098157609597E-2</v>
      </c>
      <c r="S175" s="60">
        <f>R175*'Расчет субсидий'!W175</f>
        <v>0.55674098157609597</v>
      </c>
      <c r="T175" s="61">
        <f t="shared" si="24"/>
        <v>9.7463144945924256</v>
      </c>
      <c r="U175" s="60" t="s">
        <v>400</v>
      </c>
      <c r="V175" s="60" t="s">
        <v>400</v>
      </c>
      <c r="W175" s="62" t="s">
        <v>400</v>
      </c>
      <c r="X175" s="63">
        <f t="shared" si="25"/>
        <v>-0.77531804546995797</v>
      </c>
    </row>
    <row r="176" spans="1:24" ht="15" customHeight="1">
      <c r="A176" s="71" t="s">
        <v>160</v>
      </c>
      <c r="B176" s="59">
        <f>'Расчет субсидий'!AF176</f>
        <v>-105.0545454545454</v>
      </c>
      <c r="C176" s="60">
        <f>'Расчет субсидий'!D176-1</f>
        <v>-0.47199267237650322</v>
      </c>
      <c r="D176" s="60">
        <f>C176*'Расчет субсидий'!E176</f>
        <v>-7.0798900856475484</v>
      </c>
      <c r="E176" s="61">
        <f t="shared" si="19"/>
        <v>-152.28963207394676</v>
      </c>
      <c r="F176" s="60">
        <f>'Расчет субсидий'!F176-1</f>
        <v>0</v>
      </c>
      <c r="G176" s="60">
        <f>F176*'Расчет субсидий'!G176</f>
        <v>0</v>
      </c>
      <c r="H176" s="61">
        <f t="shared" si="20"/>
        <v>0</v>
      </c>
      <c r="I176" s="60">
        <f>'Расчет субсидий'!J176-1</f>
        <v>0.16253051510727823</v>
      </c>
      <c r="J176" s="60">
        <f>I176*'Расчет субсидий'!K176</f>
        <v>1.6253051510727823</v>
      </c>
      <c r="K176" s="61">
        <f t="shared" si="21"/>
        <v>34.960588437175694</v>
      </c>
      <c r="L176" s="60">
        <f>'Расчет субсидий'!N176-1</f>
        <v>3.2651284283848447E-2</v>
      </c>
      <c r="M176" s="60">
        <f>L176*'Расчет субсидий'!O176</f>
        <v>0.48976926425772671</v>
      </c>
      <c r="N176" s="61">
        <f t="shared" si="22"/>
        <v>10.535019633446028</v>
      </c>
      <c r="O176" s="60">
        <f>'Расчет субсидий'!R176-1</f>
        <v>-4.7587325102880662E-2</v>
      </c>
      <c r="P176" s="60">
        <f>O176*'Расчет субсидий'!S176</f>
        <v>-0.47587325102880662</v>
      </c>
      <c r="Q176" s="61">
        <f t="shared" si="23"/>
        <v>-10.23611404079891</v>
      </c>
      <c r="R176" s="60">
        <f>'Расчет субсидий'!V176-1</f>
        <v>5.5674098157609597E-2</v>
      </c>
      <c r="S176" s="60">
        <f>R176*'Расчет субсидий'!W176</f>
        <v>0.55674098157609597</v>
      </c>
      <c r="T176" s="61">
        <f t="shared" si="24"/>
        <v>11.97559258957858</v>
      </c>
      <c r="U176" s="60" t="s">
        <v>400</v>
      </c>
      <c r="V176" s="60" t="s">
        <v>400</v>
      </c>
      <c r="W176" s="62" t="s">
        <v>400</v>
      </c>
      <c r="X176" s="63">
        <f t="shared" si="25"/>
        <v>-4.8839479397697509</v>
      </c>
    </row>
    <row r="177" spans="1:24" ht="15" customHeight="1">
      <c r="A177" s="71" t="s">
        <v>95</v>
      </c>
      <c r="B177" s="59">
        <f>'Расчет субсидий'!AF177</f>
        <v>165.87272727272739</v>
      </c>
      <c r="C177" s="60">
        <f>'Расчет субсидий'!D177-1</f>
        <v>0.23313675347102292</v>
      </c>
      <c r="D177" s="60">
        <f>C177*'Расчет субсидий'!E177</f>
        <v>3.4970513020653438</v>
      </c>
      <c r="E177" s="61">
        <f t="shared" si="19"/>
        <v>101.89111267918226</v>
      </c>
      <c r="F177" s="60">
        <f>'Расчет субсидий'!F177-1</f>
        <v>0</v>
      </c>
      <c r="G177" s="60">
        <f>F177*'Расчет субсидий'!G177</f>
        <v>0</v>
      </c>
      <c r="H177" s="61">
        <f t="shared" si="20"/>
        <v>0</v>
      </c>
      <c r="I177" s="60">
        <f>'Расчет субсидий'!J177-1</f>
        <v>0.16253051510727823</v>
      </c>
      <c r="J177" s="60">
        <f>I177*'Расчет субсидий'!K177</f>
        <v>1.6253051510727823</v>
      </c>
      <c r="K177" s="61">
        <f t="shared" si="21"/>
        <v>47.355367703129517</v>
      </c>
      <c r="L177" s="60">
        <f>'Расчет субсидий'!N177-1</f>
        <v>3.2651284283848447E-2</v>
      </c>
      <c r="M177" s="60">
        <f>L177*'Расчет субсидий'!O177</f>
        <v>0.48976926425772671</v>
      </c>
      <c r="N177" s="61">
        <f t="shared" si="22"/>
        <v>14.270060968740047</v>
      </c>
      <c r="O177" s="60">
        <f>'Расчет субсидий'!R177-1</f>
        <v>-4.7587325102880662E-2</v>
      </c>
      <c r="P177" s="60">
        <f>O177*'Расчет субсидий'!S177</f>
        <v>-0.47587325102880662</v>
      </c>
      <c r="Q177" s="61">
        <f t="shared" si="23"/>
        <v>-13.865182650580092</v>
      </c>
      <c r="R177" s="60">
        <f>'Расчет субсидий'!V177-1</f>
        <v>5.5674098157609597E-2</v>
      </c>
      <c r="S177" s="60">
        <f>R177*'Расчет субсидий'!W177</f>
        <v>0.55674098157609597</v>
      </c>
      <c r="T177" s="61">
        <f t="shared" si="24"/>
        <v>16.221368572255667</v>
      </c>
      <c r="U177" s="60" t="s">
        <v>400</v>
      </c>
      <c r="V177" s="60" t="s">
        <v>400</v>
      </c>
      <c r="W177" s="62" t="s">
        <v>400</v>
      </c>
      <c r="X177" s="63">
        <f t="shared" si="25"/>
        <v>5.6929934479431417</v>
      </c>
    </row>
    <row r="178" spans="1:24" ht="15" customHeight="1">
      <c r="A178" s="71" t="s">
        <v>161</v>
      </c>
      <c r="B178" s="59">
        <f>'Расчет субсидий'!AF178</f>
        <v>-77.045454545454504</v>
      </c>
      <c r="C178" s="60">
        <f>'Расчет субсидий'!D178-1</f>
        <v>-0.34256898997719243</v>
      </c>
      <c r="D178" s="60">
        <f>C178*'Расчет субсидий'!E178</f>
        <v>-5.1385348496578862</v>
      </c>
      <c r="E178" s="61">
        <f t="shared" si="19"/>
        <v>-134.5414717711262</v>
      </c>
      <c r="F178" s="60">
        <f>'Расчет субсидий'!F178-1</f>
        <v>0</v>
      </c>
      <c r="G178" s="60">
        <f>F178*'Расчет субсидий'!G178</f>
        <v>0</v>
      </c>
      <c r="H178" s="61">
        <f t="shared" si="20"/>
        <v>0</v>
      </c>
      <c r="I178" s="60">
        <f>'Расчет субсидий'!J178-1</f>
        <v>0.16253051510727823</v>
      </c>
      <c r="J178" s="60">
        <f>I178*'Расчет субсидий'!K178</f>
        <v>1.6253051510727823</v>
      </c>
      <c r="K178" s="61">
        <f t="shared" si="21"/>
        <v>42.555116098333635</v>
      </c>
      <c r="L178" s="60">
        <f>'Расчет субсидий'!N178-1</f>
        <v>3.2651284283848447E-2</v>
      </c>
      <c r="M178" s="60">
        <f>L178*'Расчет субсидий'!O178</f>
        <v>0.48976926425772671</v>
      </c>
      <c r="N178" s="61">
        <f t="shared" si="22"/>
        <v>12.823553711206863</v>
      </c>
      <c r="O178" s="60">
        <f>'Расчет субсидий'!R178-1</f>
        <v>-4.7587325102880662E-2</v>
      </c>
      <c r="P178" s="60">
        <f>O178*'Расчет субсидий'!S178</f>
        <v>-0.47587325102880662</v>
      </c>
      <c r="Q178" s="61">
        <f t="shared" si="23"/>
        <v>-12.45971652292849</v>
      </c>
      <c r="R178" s="60">
        <f>'Расчет субсидий'!V178-1</f>
        <v>5.5674098157609597E-2</v>
      </c>
      <c r="S178" s="60">
        <f>R178*'Расчет субсидий'!W178</f>
        <v>0.55674098157609597</v>
      </c>
      <c r="T178" s="61">
        <f t="shared" si="24"/>
        <v>14.577063939059675</v>
      </c>
      <c r="U178" s="60" t="s">
        <v>400</v>
      </c>
      <c r="V178" s="60" t="s">
        <v>400</v>
      </c>
      <c r="W178" s="62" t="s">
        <v>400</v>
      </c>
      <c r="X178" s="63">
        <f t="shared" si="25"/>
        <v>-2.9425927037800879</v>
      </c>
    </row>
    <row r="179" spans="1:24" ht="15" customHeight="1">
      <c r="A179" s="71" t="s">
        <v>162</v>
      </c>
      <c r="B179" s="59">
        <f>'Расчет субсидий'!AF179</f>
        <v>1.5636363636363058</v>
      </c>
      <c r="C179" s="60">
        <f>'Расчет субсидий'!D179-1</f>
        <v>-0.144189854039248</v>
      </c>
      <c r="D179" s="60">
        <f>C179*'Расчет субсидий'!E179</f>
        <v>-2.1628478105887199</v>
      </c>
      <c r="E179" s="61">
        <f t="shared" si="19"/>
        <v>-102.1899203022749</v>
      </c>
      <c r="F179" s="60">
        <f>'Расчет субсидий'!F179-1</f>
        <v>0</v>
      </c>
      <c r="G179" s="60">
        <f>F179*'Расчет субсидий'!G179</f>
        <v>0</v>
      </c>
      <c r="H179" s="61">
        <f t="shared" si="20"/>
        <v>0</v>
      </c>
      <c r="I179" s="60">
        <f>'Расчет субсидий'!J179-1</f>
        <v>0.16253051510727823</v>
      </c>
      <c r="J179" s="60">
        <f>I179*'Расчет субсидий'!K179</f>
        <v>1.6253051510727823</v>
      </c>
      <c r="K179" s="61">
        <f t="shared" si="21"/>
        <v>76.792182529844951</v>
      </c>
      <c r="L179" s="60">
        <f>'Расчет субсидий'!N179-1</f>
        <v>3.2651284283848447E-2</v>
      </c>
      <c r="M179" s="60">
        <f>L179*'Расчет субсидий'!O179</f>
        <v>0.48976926425772671</v>
      </c>
      <c r="N179" s="61">
        <f t="shared" si="22"/>
        <v>23.140547308031628</v>
      </c>
      <c r="O179" s="60">
        <f>'Расчет субсидий'!R179-1</f>
        <v>-4.7587325102880662E-2</v>
      </c>
      <c r="P179" s="60">
        <f>O179*'Расчет субсидий'!S179</f>
        <v>-0.47587325102880662</v>
      </c>
      <c r="Q179" s="61">
        <f t="shared" si="23"/>
        <v>-22.483990486312319</v>
      </c>
      <c r="R179" s="60">
        <f>'Расчет субсидий'!V179-1</f>
        <v>5.5674098157609597E-2</v>
      </c>
      <c r="S179" s="60">
        <f>R179*'Расчет субсидий'!W179</f>
        <v>0.55674098157609597</v>
      </c>
      <c r="T179" s="61">
        <f t="shared" si="24"/>
        <v>26.304817314346948</v>
      </c>
      <c r="U179" s="60" t="s">
        <v>400</v>
      </c>
      <c r="V179" s="60" t="s">
        <v>400</v>
      </c>
      <c r="W179" s="62" t="s">
        <v>400</v>
      </c>
      <c r="X179" s="63">
        <f t="shared" si="25"/>
        <v>3.3094335289078458E-2</v>
      </c>
    </row>
    <row r="180" spans="1:24" ht="15" customHeight="1">
      <c r="A180" s="71" t="s">
        <v>163</v>
      </c>
      <c r="B180" s="59">
        <f>'Расчет субсидий'!AF180</f>
        <v>-43.354545454545587</v>
      </c>
      <c r="C180" s="60">
        <f>'Расчет субсидий'!D180-1</f>
        <v>-0.24709472828944223</v>
      </c>
      <c r="D180" s="60">
        <f>C180*'Расчет субсидий'!E180</f>
        <v>-3.7064209243416335</v>
      </c>
      <c r="E180" s="61">
        <f t="shared" si="19"/>
        <v>-106.38361606210118</v>
      </c>
      <c r="F180" s="60">
        <f>'Расчет субсидий'!F180-1</f>
        <v>0</v>
      </c>
      <c r="G180" s="60">
        <f>F180*'Расчет субсидий'!G180</f>
        <v>0</v>
      </c>
      <c r="H180" s="61">
        <f t="shared" si="20"/>
        <v>0</v>
      </c>
      <c r="I180" s="60">
        <f>'Расчет субсидий'!J180-1</f>
        <v>0.16253051510727823</v>
      </c>
      <c r="J180" s="60">
        <f>I180*'Расчет субсидий'!K180</f>
        <v>1.6253051510727823</v>
      </c>
      <c r="K180" s="61">
        <f t="shared" si="21"/>
        <v>46.650351566908242</v>
      </c>
      <c r="L180" s="60">
        <f>'Расчет субсидий'!N180-1</f>
        <v>3.2651284283848447E-2</v>
      </c>
      <c r="M180" s="60">
        <f>L180*'Расчет субсидий'!O180</f>
        <v>0.48976926425772671</v>
      </c>
      <c r="N180" s="61">
        <f t="shared" si="22"/>
        <v>14.057611488653798</v>
      </c>
      <c r="O180" s="60">
        <f>'Расчет субсидий'!R180-1</f>
        <v>-4.7587325102880662E-2</v>
      </c>
      <c r="P180" s="60">
        <f>O180*'Расчет субсидий'!S180</f>
        <v>-0.47587325102880662</v>
      </c>
      <c r="Q180" s="61">
        <f t="shared" si="23"/>
        <v>-13.658760908453734</v>
      </c>
      <c r="R180" s="60">
        <f>'Расчет субсидий'!V180-1</f>
        <v>5.5674098157609597E-2</v>
      </c>
      <c r="S180" s="60">
        <f>R180*'Расчет субсидий'!W180</f>
        <v>0.55674098157609597</v>
      </c>
      <c r="T180" s="61">
        <f t="shared" si="24"/>
        <v>15.979868460447284</v>
      </c>
      <c r="U180" s="60" t="s">
        <v>400</v>
      </c>
      <c r="V180" s="60" t="s">
        <v>400</v>
      </c>
      <c r="W180" s="62" t="s">
        <v>400</v>
      </c>
      <c r="X180" s="63">
        <f t="shared" si="25"/>
        <v>-1.5104787784638352</v>
      </c>
    </row>
    <row r="181" spans="1:24" ht="15" customHeight="1">
      <c r="A181" s="67" t="s">
        <v>164</v>
      </c>
      <c r="B181" s="68"/>
      <c r="C181" s="69"/>
      <c r="D181" s="69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</row>
    <row r="182" spans="1:24" ht="15" customHeight="1">
      <c r="A182" s="71" t="s">
        <v>165</v>
      </c>
      <c r="B182" s="59">
        <f>'Расчет субсидий'!AF182</f>
        <v>-121.10000000000002</v>
      </c>
      <c r="C182" s="60">
        <f>'Расчет субсидий'!D182-1</f>
        <v>-0.62324351851851856</v>
      </c>
      <c r="D182" s="60">
        <f>C182*'Расчет субсидий'!E182</f>
        <v>-9.3486527777777777</v>
      </c>
      <c r="E182" s="61">
        <f t="shared" si="19"/>
        <v>-136.99677751100623</v>
      </c>
      <c r="F182" s="60">
        <f>'Расчет субсидий'!F182-1</f>
        <v>0</v>
      </c>
      <c r="G182" s="60">
        <f>F182*'Расчет субсидий'!G182</f>
        <v>0</v>
      </c>
      <c r="H182" s="61">
        <f t="shared" si="20"/>
        <v>0</v>
      </c>
      <c r="I182" s="60">
        <f>'Расчет субсидий'!J182-1</f>
        <v>0.11602671118530883</v>
      </c>
      <c r="J182" s="60">
        <f>I182*'Расчет субсидий'!K182</f>
        <v>1.1602671118530883</v>
      </c>
      <c r="K182" s="61">
        <f t="shared" si="21"/>
        <v>17.002755279746225</v>
      </c>
      <c r="L182" s="60">
        <f>'Расчет субсидий'!N182-1</f>
        <v>1.5786608600979912E-2</v>
      </c>
      <c r="M182" s="60">
        <f>L182*'Расчет субсидий'!O182</f>
        <v>0.23679912901469868</v>
      </c>
      <c r="N182" s="61">
        <f t="shared" si="22"/>
        <v>3.4700954633313552</v>
      </c>
      <c r="O182" s="60">
        <f>'Расчет субсидий'!R182-1</f>
        <v>-2.3487209078669746E-3</v>
      </c>
      <c r="P182" s="60">
        <f>O182*'Расчет субсидий'!S182</f>
        <v>-2.3487209078669746E-2</v>
      </c>
      <c r="Q182" s="61">
        <f t="shared" si="23"/>
        <v>-0.3441856311268266</v>
      </c>
      <c r="R182" s="60">
        <f>'Расчет субсидий'!V182-1</f>
        <v>-2.8878378378378367E-2</v>
      </c>
      <c r="S182" s="60">
        <f>R182*'Расчет субсидий'!W182</f>
        <v>-0.28878378378378367</v>
      </c>
      <c r="T182" s="61">
        <f t="shared" si="24"/>
        <v>-4.2318876009445434</v>
      </c>
      <c r="U182" s="60" t="s">
        <v>400</v>
      </c>
      <c r="V182" s="60" t="s">
        <v>400</v>
      </c>
      <c r="W182" s="62" t="s">
        <v>400</v>
      </c>
      <c r="X182" s="63">
        <f t="shared" si="25"/>
        <v>-8.2638575297724444</v>
      </c>
    </row>
    <row r="183" spans="1:24" ht="15" customHeight="1">
      <c r="A183" s="71" t="s">
        <v>166</v>
      </c>
      <c r="B183" s="59">
        <f>'Расчет субсидий'!AF183</f>
        <v>-17.463636363636169</v>
      </c>
      <c r="C183" s="60">
        <f>'Расчет субсидий'!D183-1</f>
        <v>-0.11553667378835097</v>
      </c>
      <c r="D183" s="60">
        <f>C183*'Расчет субсидий'!E183</f>
        <v>-1.7330501068252646</v>
      </c>
      <c r="E183" s="61">
        <f t="shared" si="19"/>
        <v>-46.687435433421406</v>
      </c>
      <c r="F183" s="60">
        <f>'Расчет субсидий'!F183-1</f>
        <v>0</v>
      </c>
      <c r="G183" s="60">
        <f>F183*'Расчет субсидий'!G183</f>
        <v>0</v>
      </c>
      <c r="H183" s="61">
        <f t="shared" si="20"/>
        <v>0</v>
      </c>
      <c r="I183" s="60">
        <f>'Расчет субсидий'!J183-1</f>
        <v>0.11602671118530883</v>
      </c>
      <c r="J183" s="60">
        <f>I183*'Расчет субсидий'!K183</f>
        <v>1.1602671118530883</v>
      </c>
      <c r="K183" s="61">
        <f t="shared" si="21"/>
        <v>31.256970388118784</v>
      </c>
      <c r="L183" s="60">
        <f>'Расчет субсидий'!N183-1</f>
        <v>1.5786608600979912E-2</v>
      </c>
      <c r="M183" s="60">
        <f>L183*'Расчет субсидий'!O183</f>
        <v>0.23679912901469868</v>
      </c>
      <c r="N183" s="61">
        <f t="shared" si="22"/>
        <v>6.3792408557745466</v>
      </c>
      <c r="O183" s="60">
        <f>'Расчет субсидий'!R183-1</f>
        <v>-2.3487209078669746E-3</v>
      </c>
      <c r="P183" s="60">
        <f>O183*'Расчет субсидий'!S183</f>
        <v>-2.3487209078669746E-2</v>
      </c>
      <c r="Q183" s="61">
        <f t="shared" si="23"/>
        <v>-0.63273274849532302</v>
      </c>
      <c r="R183" s="60">
        <f>'Расчет субсидий'!V183-1</f>
        <v>-2.8878378378378367E-2</v>
      </c>
      <c r="S183" s="60">
        <f>R183*'Расчет субсидий'!W183</f>
        <v>-0.28878378378378367</v>
      </c>
      <c r="T183" s="61">
        <f t="shared" si="24"/>
        <v>-7.7796794256127715</v>
      </c>
      <c r="U183" s="60" t="s">
        <v>400</v>
      </c>
      <c r="V183" s="60" t="s">
        <v>400</v>
      </c>
      <c r="W183" s="62" t="s">
        <v>400</v>
      </c>
      <c r="X183" s="63">
        <f t="shared" si="25"/>
        <v>-0.64825485881993106</v>
      </c>
    </row>
    <row r="184" spans="1:24" ht="15" customHeight="1">
      <c r="A184" s="71" t="s">
        <v>167</v>
      </c>
      <c r="B184" s="59">
        <f>'Расчет субсидий'!AF184</f>
        <v>-122.9909090909091</v>
      </c>
      <c r="C184" s="60">
        <f>'Расчет субсидий'!D184-1</f>
        <v>-0.6716037081648456</v>
      </c>
      <c r="D184" s="60">
        <f>C184*'Расчет субсидий'!E184</f>
        <v>-10.074055622472684</v>
      </c>
      <c r="E184" s="61">
        <f t="shared" si="19"/>
        <v>-137.83305940937507</v>
      </c>
      <c r="F184" s="60">
        <f>'Расчет субсидий'!F184-1</f>
        <v>0</v>
      </c>
      <c r="G184" s="60">
        <f>F184*'Расчет субсидий'!G184</f>
        <v>0</v>
      </c>
      <c r="H184" s="61">
        <f t="shared" si="20"/>
        <v>0</v>
      </c>
      <c r="I184" s="60">
        <f>'Расчет субсидий'!J184-1</f>
        <v>0.11602671118530883</v>
      </c>
      <c r="J184" s="60">
        <f>I184*'Расчет субсидий'!K184</f>
        <v>1.1602671118530883</v>
      </c>
      <c r="K184" s="61">
        <f t="shared" si="21"/>
        <v>15.874755088908026</v>
      </c>
      <c r="L184" s="60">
        <f>'Расчет субсидий'!N184-1</f>
        <v>1.5786608600979912E-2</v>
      </c>
      <c r="M184" s="60">
        <f>L184*'Расчет субсидий'!O184</f>
        <v>0.23679912901469868</v>
      </c>
      <c r="N184" s="61">
        <f t="shared" si="22"/>
        <v>3.2398816961822603</v>
      </c>
      <c r="O184" s="60">
        <f>'Расчет субсидий'!R184-1</f>
        <v>-2.3487209078669746E-3</v>
      </c>
      <c r="P184" s="60">
        <f>O184*'Расчет субсидий'!S184</f>
        <v>-2.3487209078669746E-2</v>
      </c>
      <c r="Q184" s="61">
        <f t="shared" si="23"/>
        <v>-0.32135159915923711</v>
      </c>
      <c r="R184" s="60">
        <f>'Расчет субсидий'!V184-1</f>
        <v>-2.8878378378378367E-2</v>
      </c>
      <c r="S184" s="60">
        <f>R184*'Расчет субсидий'!W184</f>
        <v>-0.28878378378378367</v>
      </c>
      <c r="T184" s="61">
        <f t="shared" si="24"/>
        <v>-3.9511348674650724</v>
      </c>
      <c r="U184" s="60" t="s">
        <v>400</v>
      </c>
      <c r="V184" s="60" t="s">
        <v>400</v>
      </c>
      <c r="W184" s="62" t="s">
        <v>400</v>
      </c>
      <c r="X184" s="63">
        <f t="shared" si="25"/>
        <v>-8.9892603744673512</v>
      </c>
    </row>
    <row r="185" spans="1:24" ht="15" customHeight="1">
      <c r="A185" s="71" t="s">
        <v>168</v>
      </c>
      <c r="B185" s="59">
        <f>'Расчет субсидий'!AF185</f>
        <v>-74.772727272727252</v>
      </c>
      <c r="C185" s="60">
        <f>'Расчет субсидий'!D185-1</f>
        <v>-0.58660379137798302</v>
      </c>
      <c r="D185" s="60">
        <f>C185*'Расчет субсидий'!E185</f>
        <v>-8.7990568706697445</v>
      </c>
      <c r="E185" s="61">
        <f t="shared" ref="E185:E247" si="26">$B185*D185/$X185</f>
        <v>-85.287421120748164</v>
      </c>
      <c r="F185" s="60">
        <f>'Расчет субсидий'!F185-1</f>
        <v>0</v>
      </c>
      <c r="G185" s="60">
        <f>F185*'Расчет субсидий'!G185</f>
        <v>0</v>
      </c>
      <c r="H185" s="61">
        <f t="shared" ref="H185:H247" si="27">$B185*G185/$X185</f>
        <v>0</v>
      </c>
      <c r="I185" s="60">
        <f>'Расчет субсидий'!J185-1</f>
        <v>0.11602671118530883</v>
      </c>
      <c r="J185" s="60">
        <f>I185*'Расчет субсидий'!K185</f>
        <v>1.1602671118530883</v>
      </c>
      <c r="K185" s="61">
        <f t="shared" ref="K185:K247" si="28">$B185*J185/$X185</f>
        <v>11.246226866770604</v>
      </c>
      <c r="L185" s="60">
        <f>'Расчет субсидий'!N185-1</f>
        <v>1.5786608600979912E-2</v>
      </c>
      <c r="M185" s="60">
        <f>L185*'Расчет субсидий'!O185</f>
        <v>0.23679912901469868</v>
      </c>
      <c r="N185" s="61">
        <f t="shared" ref="N185:N247" si="29">$B185*M185/$X185</f>
        <v>2.2952445170144418</v>
      </c>
      <c r="O185" s="60">
        <f>'Расчет субсидий'!R185-1</f>
        <v>-2.3487209078669746E-3</v>
      </c>
      <c r="P185" s="60">
        <f>O185*'Расчет субсидий'!S185</f>
        <v>-2.3487209078669746E-2</v>
      </c>
      <c r="Q185" s="61">
        <f t="shared" ref="Q185:Q247" si="30">$B185*P185/$X185</f>
        <v>-0.22765661378105112</v>
      </c>
      <c r="R185" s="60">
        <f>'Расчет субсидий'!V185-1</f>
        <v>-2.8878378378378367E-2</v>
      </c>
      <c r="S185" s="60">
        <f>R185*'Расчет субсидий'!W185</f>
        <v>-0.28878378378378367</v>
      </c>
      <c r="T185" s="61">
        <f t="shared" ref="T185:T247" si="31">$B185*S185/$X185</f>
        <v>-2.7991209219830795</v>
      </c>
      <c r="U185" s="60" t="s">
        <v>400</v>
      </c>
      <c r="V185" s="60" t="s">
        <v>400</v>
      </c>
      <c r="W185" s="62" t="s">
        <v>400</v>
      </c>
      <c r="X185" s="63">
        <f t="shared" ref="X185:X247" si="32">D185+G185+J185+M185+P185+S185</f>
        <v>-7.7142616226644112</v>
      </c>
    </row>
    <row r="186" spans="1:24" ht="15" customHeight="1">
      <c r="A186" s="71" t="s">
        <v>169</v>
      </c>
      <c r="B186" s="59">
        <f>'Расчет субсидий'!AF186</f>
        <v>-88.754545454545337</v>
      </c>
      <c r="C186" s="60">
        <f>'Расчет субсидий'!D186-1</f>
        <v>-0.65998520483348067</v>
      </c>
      <c r="D186" s="60">
        <f>C186*'Расчет субсидий'!E186</f>
        <v>-9.89977807250221</v>
      </c>
      <c r="E186" s="61">
        <f t="shared" si="26"/>
        <v>-99.676916043901471</v>
      </c>
      <c r="F186" s="60">
        <f>'Расчет субсидий'!F186-1</f>
        <v>0</v>
      </c>
      <c r="G186" s="60">
        <f>F186*'Расчет субсидий'!G186</f>
        <v>0</v>
      </c>
      <c r="H186" s="61">
        <f t="shared" si="27"/>
        <v>0</v>
      </c>
      <c r="I186" s="60">
        <f>'Расчет субсидий'!J186-1</f>
        <v>0.11602671118530883</v>
      </c>
      <c r="J186" s="60">
        <f>I186*'Расчет субсидий'!K186</f>
        <v>1.1602671118530883</v>
      </c>
      <c r="K186" s="61">
        <f t="shared" si="28"/>
        <v>11.682266678069968</v>
      </c>
      <c r="L186" s="60">
        <f>'Расчет субсидий'!N186-1</f>
        <v>1.5786608600979912E-2</v>
      </c>
      <c r="M186" s="60">
        <f>L186*'Расчет субсидий'!O186</f>
        <v>0.23679912901469868</v>
      </c>
      <c r="N186" s="61">
        <f t="shared" si="29"/>
        <v>2.3842359625846901</v>
      </c>
      <c r="O186" s="60">
        <f>'Расчет субсидий'!R186-1</f>
        <v>-2.3487209078669746E-3</v>
      </c>
      <c r="P186" s="60">
        <f>O186*'Расчет субсидий'!S186</f>
        <v>-2.3487209078669746E-2</v>
      </c>
      <c r="Q186" s="61">
        <f t="shared" si="30"/>
        <v>-0.23648333834299717</v>
      </c>
      <c r="R186" s="60">
        <f>'Расчет субсидий'!V186-1</f>
        <v>-2.8878378378378367E-2</v>
      </c>
      <c r="S186" s="60">
        <f>R186*'Расчет субсидий'!W186</f>
        <v>-0.28878378378378367</v>
      </c>
      <c r="T186" s="61">
        <f t="shared" si="31"/>
        <v>-2.9076487129555271</v>
      </c>
      <c r="U186" s="60" t="s">
        <v>400</v>
      </c>
      <c r="V186" s="60" t="s">
        <v>400</v>
      </c>
      <c r="W186" s="62" t="s">
        <v>400</v>
      </c>
      <c r="X186" s="63">
        <f t="shared" si="32"/>
        <v>-8.8149828244968766</v>
      </c>
    </row>
    <row r="187" spans="1:24" ht="15" customHeight="1">
      <c r="A187" s="71" t="s">
        <v>170</v>
      </c>
      <c r="B187" s="59">
        <f>'Расчет субсидий'!AF187</f>
        <v>-94.709090909090946</v>
      </c>
      <c r="C187" s="60">
        <f>'Расчет субсидий'!D187-1</f>
        <v>-0.45739054499096998</v>
      </c>
      <c r="D187" s="60">
        <f>C187*'Расчет субсидий'!E187</f>
        <v>-6.8608581748645499</v>
      </c>
      <c r="E187" s="61">
        <f t="shared" si="26"/>
        <v>-112.49628835864378</v>
      </c>
      <c r="F187" s="60">
        <f>'Расчет субсидий'!F187-1</f>
        <v>0</v>
      </c>
      <c r="G187" s="60">
        <f>F187*'Расчет субсидий'!G187</f>
        <v>0</v>
      </c>
      <c r="H187" s="61">
        <f t="shared" si="27"/>
        <v>0</v>
      </c>
      <c r="I187" s="60">
        <f>'Расчет субсидий'!J187-1</f>
        <v>0.11602671118530883</v>
      </c>
      <c r="J187" s="60">
        <f>I187*'Расчет субсидий'!K187</f>
        <v>1.1602671118530883</v>
      </c>
      <c r="K187" s="61">
        <f t="shared" si="28"/>
        <v>19.0246963661587</v>
      </c>
      <c r="L187" s="60">
        <f>'Расчет субсидий'!N187-1</f>
        <v>1.5786608600979912E-2</v>
      </c>
      <c r="M187" s="60">
        <f>L187*'Расчет субсидий'!O187</f>
        <v>0.23679912901469868</v>
      </c>
      <c r="N187" s="61">
        <f t="shared" si="29"/>
        <v>3.8827537928575762</v>
      </c>
      <c r="O187" s="60">
        <f>'Расчет субсидий'!R187-1</f>
        <v>-2.3487209078669746E-3</v>
      </c>
      <c r="P187" s="60">
        <f>O187*'Расчет субсидий'!S187</f>
        <v>-2.3487209078669746E-2</v>
      </c>
      <c r="Q187" s="61">
        <f t="shared" si="30"/>
        <v>-0.38511564849625418</v>
      </c>
      <c r="R187" s="60">
        <f>'Расчет субсидий'!V187-1</f>
        <v>-2.8878378378378367E-2</v>
      </c>
      <c r="S187" s="60">
        <f>R187*'Расчет субсидий'!W187</f>
        <v>-0.28878378378378367</v>
      </c>
      <c r="T187" s="61">
        <f t="shared" si="31"/>
        <v>-4.7351370609671788</v>
      </c>
      <c r="U187" s="60" t="s">
        <v>400</v>
      </c>
      <c r="V187" s="60" t="s">
        <v>400</v>
      </c>
      <c r="W187" s="62" t="s">
        <v>400</v>
      </c>
      <c r="X187" s="63">
        <f t="shared" si="32"/>
        <v>-5.7760629268592165</v>
      </c>
    </row>
    <row r="188" spans="1:24" ht="15" customHeight="1">
      <c r="A188" s="67" t="s">
        <v>171</v>
      </c>
      <c r="B188" s="68"/>
      <c r="C188" s="69"/>
      <c r="D188" s="69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</row>
    <row r="189" spans="1:24" ht="15" customHeight="1">
      <c r="A189" s="71" t="s">
        <v>172</v>
      </c>
      <c r="B189" s="59">
        <f>'Расчет субсидий'!AF189</f>
        <v>-136.41818181818178</v>
      </c>
      <c r="C189" s="60">
        <f>'Расчет субсидий'!D189-1</f>
        <v>-0.80121850412821749</v>
      </c>
      <c r="D189" s="60">
        <f>C189*'Расчет субсидий'!E189</f>
        <v>-12.018277561923263</v>
      </c>
      <c r="E189" s="61">
        <f t="shared" si="26"/>
        <v>-180.93556843893916</v>
      </c>
      <c r="F189" s="60">
        <f>'Расчет субсидий'!F189-1</f>
        <v>0</v>
      </c>
      <c r="G189" s="60">
        <f>F189*'Расчет субсидий'!G189</f>
        <v>0</v>
      </c>
      <c r="H189" s="61">
        <f t="shared" si="27"/>
        <v>0</v>
      </c>
      <c r="I189" s="60">
        <f>'Расчет субсидий'!J189-1</f>
        <v>0.14605037584069636</v>
      </c>
      <c r="J189" s="60">
        <f>I189*'Расчет субсидий'!K189</f>
        <v>1.4605037584069636</v>
      </c>
      <c r="K189" s="61">
        <f t="shared" si="28"/>
        <v>21.987932661149358</v>
      </c>
      <c r="L189" s="60">
        <f>'Расчет субсидий'!N189-1</f>
        <v>1.2625163256421379E-2</v>
      </c>
      <c r="M189" s="60">
        <f>L189*'Расчет субсидий'!O189</f>
        <v>0.18937744884632068</v>
      </c>
      <c r="N189" s="61">
        <f t="shared" si="29"/>
        <v>2.8510837913317228</v>
      </c>
      <c r="O189" s="60">
        <f>'Расчет субсидий'!R189-1</f>
        <v>-4.4649709543568505E-2</v>
      </c>
      <c r="P189" s="60">
        <f>O189*'Расчет субсидий'!S189</f>
        <v>-0.44649709543568505</v>
      </c>
      <c r="Q189" s="61">
        <f t="shared" si="30"/>
        <v>-6.7220286228821884</v>
      </c>
      <c r="R189" s="60">
        <f>'Расчет субсидий'!V189-1</f>
        <v>0.17535928571428561</v>
      </c>
      <c r="S189" s="60">
        <f>R189*'Расчет субсидий'!W189</f>
        <v>1.7535928571428561</v>
      </c>
      <c r="T189" s="61">
        <f t="shared" si="31"/>
        <v>26.400398791158487</v>
      </c>
      <c r="U189" s="60" t="s">
        <v>400</v>
      </c>
      <c r="V189" s="60" t="s">
        <v>400</v>
      </c>
      <c r="W189" s="62" t="s">
        <v>400</v>
      </c>
      <c r="X189" s="63">
        <f t="shared" si="32"/>
        <v>-9.0613005929628088</v>
      </c>
    </row>
    <row r="190" spans="1:24" ht="15" customHeight="1">
      <c r="A190" s="71" t="s">
        <v>173</v>
      </c>
      <c r="B190" s="59">
        <f>'Расчет субсидий'!AF190</f>
        <v>-31.490909090909099</v>
      </c>
      <c r="C190" s="60">
        <f>'Расчет субсидий'!D190-1</f>
        <v>-0.37595873192050222</v>
      </c>
      <c r="D190" s="60">
        <f>C190*'Расчет субсидий'!E190</f>
        <v>-5.6393809788075338</v>
      </c>
      <c r="E190" s="61">
        <f t="shared" si="26"/>
        <v>-66.205252109936339</v>
      </c>
      <c r="F190" s="60">
        <f>'Расчет субсидий'!F190-1</f>
        <v>0</v>
      </c>
      <c r="G190" s="60">
        <f>F190*'Расчет субсидий'!G190</f>
        <v>0</v>
      </c>
      <c r="H190" s="61">
        <f t="shared" si="27"/>
        <v>0</v>
      </c>
      <c r="I190" s="60">
        <f>'Расчет субсидий'!J190-1</f>
        <v>0.14605037584069636</v>
      </c>
      <c r="J190" s="60">
        <f>I190*'Расчет субсидий'!K190</f>
        <v>1.4605037584069636</v>
      </c>
      <c r="K190" s="61">
        <f t="shared" si="28"/>
        <v>17.146034271528972</v>
      </c>
      <c r="L190" s="60">
        <f>'Расчет субсидий'!N190-1</f>
        <v>1.2625163256421379E-2</v>
      </c>
      <c r="M190" s="60">
        <f>L190*'Расчет субсидий'!O190</f>
        <v>0.18937744884632068</v>
      </c>
      <c r="N190" s="61">
        <f t="shared" si="29"/>
        <v>2.2232549621888444</v>
      </c>
      <c r="O190" s="60">
        <f>'Расчет субсидий'!R190-1</f>
        <v>-4.4649709543568505E-2</v>
      </c>
      <c r="P190" s="60">
        <f>O190*'Расчет субсидий'!S190</f>
        <v>-0.44649709543568505</v>
      </c>
      <c r="Q190" s="61">
        <f t="shared" si="30"/>
        <v>-5.2417903455645742</v>
      </c>
      <c r="R190" s="60">
        <f>'Расчет субсидий'!V190-1</f>
        <v>0.17535928571428561</v>
      </c>
      <c r="S190" s="60">
        <f>R190*'Расчет субсидий'!W190</f>
        <v>1.7535928571428561</v>
      </c>
      <c r="T190" s="61">
        <f t="shared" si="31"/>
        <v>20.586844130874002</v>
      </c>
      <c r="U190" s="60" t="s">
        <v>400</v>
      </c>
      <c r="V190" s="60" t="s">
        <v>400</v>
      </c>
      <c r="W190" s="62" t="s">
        <v>400</v>
      </c>
      <c r="X190" s="63">
        <f t="shared" si="32"/>
        <v>-2.6824040098470792</v>
      </c>
    </row>
    <row r="191" spans="1:24" ht="15" customHeight="1">
      <c r="A191" s="71" t="s">
        <v>174</v>
      </c>
      <c r="B191" s="59">
        <f>'Расчет субсидий'!AF191</f>
        <v>-151.09090909090924</v>
      </c>
      <c r="C191" s="60">
        <f>'Расчет субсидий'!D191-1</f>
        <v>-0.7077382716049383</v>
      </c>
      <c r="D191" s="60">
        <f>C191*'Расчет субсидий'!E191</f>
        <v>-10.616074074074074</v>
      </c>
      <c r="E191" s="61">
        <f t="shared" si="26"/>
        <v>-209.4231553426022</v>
      </c>
      <c r="F191" s="60">
        <f>'Расчет субсидий'!F191-1</f>
        <v>0</v>
      </c>
      <c r="G191" s="60">
        <f>F191*'Расчет субсидий'!G191</f>
        <v>0</v>
      </c>
      <c r="H191" s="61">
        <f t="shared" si="27"/>
        <v>0</v>
      </c>
      <c r="I191" s="60">
        <f>'Расчет субсидий'!J191-1</f>
        <v>0.14605037584069636</v>
      </c>
      <c r="J191" s="60">
        <f>I191*'Расчет субсидий'!K191</f>
        <v>1.4605037584069636</v>
      </c>
      <c r="K191" s="61">
        <f t="shared" si="28"/>
        <v>28.811338668244268</v>
      </c>
      <c r="L191" s="60">
        <f>'Расчет субсидий'!N191-1</f>
        <v>1.2625163256421379E-2</v>
      </c>
      <c r="M191" s="60">
        <f>L191*'Расчет субсидий'!O191</f>
        <v>0.18937744884632068</v>
      </c>
      <c r="N191" s="61">
        <f t="shared" si="29"/>
        <v>3.7358464731311547</v>
      </c>
      <c r="O191" s="60">
        <f>'Расчет субсидий'!R191-1</f>
        <v>-4.4649709543568505E-2</v>
      </c>
      <c r="P191" s="60">
        <f>O191*'Расчет субсидий'!S191</f>
        <v>-0.44649709543568505</v>
      </c>
      <c r="Q191" s="61">
        <f t="shared" si="30"/>
        <v>-8.8080424010797724</v>
      </c>
      <c r="R191" s="60">
        <f>'Расчет субсидий'!V191-1</f>
        <v>0.17535928571428561</v>
      </c>
      <c r="S191" s="60">
        <f>R191*'Расчет субсидий'!W191</f>
        <v>1.7535928571428561</v>
      </c>
      <c r="T191" s="61">
        <f t="shared" si="31"/>
        <v>34.593103511397324</v>
      </c>
      <c r="U191" s="60" t="s">
        <v>400</v>
      </c>
      <c r="V191" s="60" t="s">
        <v>400</v>
      </c>
      <c r="W191" s="62" t="s">
        <v>400</v>
      </c>
      <c r="X191" s="63">
        <f t="shared" si="32"/>
        <v>-7.6590971051136201</v>
      </c>
    </row>
    <row r="192" spans="1:24" ht="15" customHeight="1">
      <c r="A192" s="71" t="s">
        <v>175</v>
      </c>
      <c r="B192" s="59">
        <f>'Расчет субсидий'!AF192</f>
        <v>1.3818181818181756</v>
      </c>
      <c r="C192" s="60">
        <f>'Расчет субсидий'!D192-1</f>
        <v>-0.1883554900612372</v>
      </c>
      <c r="D192" s="60">
        <f>C192*'Расчет субсидий'!E192</f>
        <v>-2.8253323509185577</v>
      </c>
      <c r="E192" s="61">
        <f t="shared" si="26"/>
        <v>-29.656325266072226</v>
      </c>
      <c r="F192" s="60">
        <f>'Расчет субсидий'!F192-1</f>
        <v>0</v>
      </c>
      <c r="G192" s="60">
        <f>F192*'Расчет субсидий'!G192</f>
        <v>0</v>
      </c>
      <c r="H192" s="61">
        <f t="shared" si="27"/>
        <v>0</v>
      </c>
      <c r="I192" s="60">
        <f>'Расчет субсидий'!J192-1</f>
        <v>0.14605037584069636</v>
      </c>
      <c r="J192" s="60">
        <f>I192*'Расчет субсидий'!K192</f>
        <v>1.4605037584069636</v>
      </c>
      <c r="K192" s="61">
        <f t="shared" si="28"/>
        <v>15.330293619282035</v>
      </c>
      <c r="L192" s="60">
        <f>'Расчет субсидий'!N192-1</f>
        <v>1.2625163256421379E-2</v>
      </c>
      <c r="M192" s="60">
        <f>L192*'Расчет субсидий'!O192</f>
        <v>0.18937744884632068</v>
      </c>
      <c r="N192" s="61">
        <f t="shared" si="29"/>
        <v>1.9878154225712659</v>
      </c>
      <c r="O192" s="60">
        <f>'Расчет субсидий'!R192-1</f>
        <v>-4.4649709543568505E-2</v>
      </c>
      <c r="P192" s="60">
        <f>O192*'Расчет субсидий'!S192</f>
        <v>-0.44649709543568505</v>
      </c>
      <c r="Q192" s="61">
        <f t="shared" si="30"/>
        <v>-4.686692200403316</v>
      </c>
      <c r="R192" s="60">
        <f>'Расчет субсидий'!V192-1</f>
        <v>0.17535928571428561</v>
      </c>
      <c r="S192" s="60">
        <f>R192*'Расчет субсидий'!W192</f>
        <v>1.7535928571428561</v>
      </c>
      <c r="T192" s="61">
        <f t="shared" si="31"/>
        <v>18.406726606440415</v>
      </c>
      <c r="U192" s="60" t="s">
        <v>400</v>
      </c>
      <c r="V192" s="60" t="s">
        <v>400</v>
      </c>
      <c r="W192" s="62" t="s">
        <v>400</v>
      </c>
      <c r="X192" s="63">
        <f t="shared" si="32"/>
        <v>0.13164461804189753</v>
      </c>
    </row>
    <row r="193" spans="1:24" ht="15" customHeight="1">
      <c r="A193" s="71" t="s">
        <v>176</v>
      </c>
      <c r="B193" s="59">
        <f>'Расчет субсидий'!AF193</f>
        <v>-45.763636363636238</v>
      </c>
      <c r="C193" s="60">
        <f>'Расчет субсидий'!D193-1</f>
        <v>-0.44458400077666127</v>
      </c>
      <c r="D193" s="60">
        <f>C193*'Расчет субсидий'!E193</f>
        <v>-6.6687600116499191</v>
      </c>
      <c r="E193" s="61">
        <f t="shared" si="26"/>
        <v>-82.221052432087959</v>
      </c>
      <c r="F193" s="60">
        <f>'Расчет субсидий'!F193-1</f>
        <v>0</v>
      </c>
      <c r="G193" s="60">
        <f>F193*'Расчет субсидий'!G193</f>
        <v>0</v>
      </c>
      <c r="H193" s="61">
        <f t="shared" si="27"/>
        <v>0</v>
      </c>
      <c r="I193" s="60">
        <f>'Расчет субсидий'!J193-1</f>
        <v>0.14605037584069636</v>
      </c>
      <c r="J193" s="60">
        <f>I193*'Расчет субсидий'!K193</f>
        <v>1.4605037584069636</v>
      </c>
      <c r="K193" s="61">
        <f t="shared" si="28"/>
        <v>18.006969194791946</v>
      </c>
      <c r="L193" s="60">
        <f>'Расчет субсидий'!N193-1</f>
        <v>1.2625163256421379E-2</v>
      </c>
      <c r="M193" s="60">
        <f>L193*'Расчет субсидий'!O193</f>
        <v>0.18937744884632068</v>
      </c>
      <c r="N193" s="61">
        <f t="shared" si="29"/>
        <v>2.3348888134896328</v>
      </c>
      <c r="O193" s="60">
        <f>'Расчет субсидий'!R193-1</f>
        <v>-4.4649709543568505E-2</v>
      </c>
      <c r="P193" s="60">
        <f>O193*'Расчет субсидий'!S193</f>
        <v>-0.44649709543568505</v>
      </c>
      <c r="Q193" s="61">
        <f t="shared" si="30"/>
        <v>-5.50499058752448</v>
      </c>
      <c r="R193" s="60">
        <f>'Расчет субсидий'!V193-1</f>
        <v>0.17535928571428561</v>
      </c>
      <c r="S193" s="60">
        <f>R193*'Расчет субсидий'!W193</f>
        <v>1.7535928571428561</v>
      </c>
      <c r="T193" s="61">
        <f t="shared" si="31"/>
        <v>21.620548647694633</v>
      </c>
      <c r="U193" s="60" t="s">
        <v>400</v>
      </c>
      <c r="V193" s="60" t="s">
        <v>400</v>
      </c>
      <c r="W193" s="62" t="s">
        <v>400</v>
      </c>
      <c r="X193" s="63">
        <f t="shared" si="32"/>
        <v>-3.7117830426894645</v>
      </c>
    </row>
    <row r="194" spans="1:24" ht="15" customHeight="1">
      <c r="A194" s="71" t="s">
        <v>177</v>
      </c>
      <c r="B194" s="59">
        <f>'Расчет субсидий'!AF194</f>
        <v>-51.472727272727298</v>
      </c>
      <c r="C194" s="60">
        <f>'Расчет субсидий'!D194-1</f>
        <v>-0.42656159409080374</v>
      </c>
      <c r="D194" s="60">
        <f>C194*'Расчет субсидий'!E194</f>
        <v>-6.3984239113620562</v>
      </c>
      <c r="E194" s="61">
        <f t="shared" si="26"/>
        <v>-95.69937717389432</v>
      </c>
      <c r="F194" s="60">
        <f>'Расчет субсидий'!F194-1</f>
        <v>0</v>
      </c>
      <c r="G194" s="60">
        <f>F194*'Расчет субсидий'!G194</f>
        <v>0</v>
      </c>
      <c r="H194" s="61">
        <f t="shared" si="27"/>
        <v>0</v>
      </c>
      <c r="I194" s="60">
        <f>'Расчет субсидий'!J194-1</f>
        <v>0.14605037584069636</v>
      </c>
      <c r="J194" s="60">
        <f>I194*'Расчет субсидий'!K194</f>
        <v>1.4605037584069636</v>
      </c>
      <c r="K194" s="61">
        <f t="shared" si="28"/>
        <v>21.844332600639621</v>
      </c>
      <c r="L194" s="60">
        <f>'Расчет субсидий'!N194-1</f>
        <v>1.2625163256421379E-2</v>
      </c>
      <c r="M194" s="60">
        <f>L194*'Расчет субсидий'!O194</f>
        <v>0.18937744884632068</v>
      </c>
      <c r="N194" s="61">
        <f t="shared" si="29"/>
        <v>2.8324637686464178</v>
      </c>
      <c r="O194" s="60">
        <f>'Расчет субсидий'!R194-1</f>
        <v>-4.4649709543568505E-2</v>
      </c>
      <c r="P194" s="60">
        <f>O194*'Расчет субсидий'!S194</f>
        <v>-0.44649709543568505</v>
      </c>
      <c r="Q194" s="61">
        <f t="shared" si="30"/>
        <v>-6.6781280101292833</v>
      </c>
      <c r="R194" s="60">
        <f>'Расчет субсидий'!V194-1</f>
        <v>0.17535928571428561</v>
      </c>
      <c r="S194" s="60">
        <f>R194*'Расчет субсидий'!W194</f>
        <v>1.7535928571428561</v>
      </c>
      <c r="T194" s="61">
        <f t="shared" si="31"/>
        <v>26.227981542010273</v>
      </c>
      <c r="U194" s="60" t="s">
        <v>400</v>
      </c>
      <c r="V194" s="60" t="s">
        <v>400</v>
      </c>
      <c r="W194" s="62" t="s">
        <v>400</v>
      </c>
      <c r="X194" s="63">
        <f t="shared" si="32"/>
        <v>-3.4414469424016008</v>
      </c>
    </row>
    <row r="195" spans="1:24" ht="15" customHeight="1">
      <c r="A195" s="71" t="s">
        <v>178</v>
      </c>
      <c r="B195" s="59">
        <f>'Расчет субсидий'!AF195</f>
        <v>-96.354545454545587</v>
      </c>
      <c r="C195" s="60">
        <f>'Расчет субсидий'!D195-1</f>
        <v>-0.59594504561287109</v>
      </c>
      <c r="D195" s="60">
        <f>C195*'Расчет субсидий'!E195</f>
        <v>-8.9391756841930672</v>
      </c>
      <c r="E195" s="61">
        <f t="shared" si="26"/>
        <v>-143.98221302738142</v>
      </c>
      <c r="F195" s="60">
        <f>'Расчет субсидий'!F195-1</f>
        <v>0</v>
      </c>
      <c r="G195" s="60">
        <f>F195*'Расчет субсидий'!G195</f>
        <v>0</v>
      </c>
      <c r="H195" s="61">
        <f t="shared" si="27"/>
        <v>0</v>
      </c>
      <c r="I195" s="60">
        <f>'Расчет субсидий'!J195-1</f>
        <v>0.14605037584069636</v>
      </c>
      <c r="J195" s="60">
        <f>I195*'Расчет субсидий'!K195</f>
        <v>1.4605037584069636</v>
      </c>
      <c r="K195" s="61">
        <f t="shared" si="28"/>
        <v>23.524155995959156</v>
      </c>
      <c r="L195" s="60">
        <f>'Расчет субсидий'!N195-1</f>
        <v>1.2625163256421379E-2</v>
      </c>
      <c r="M195" s="60">
        <f>L195*'Расчет субсидий'!O195</f>
        <v>0.18937744884632068</v>
      </c>
      <c r="N195" s="61">
        <f t="shared" si="29"/>
        <v>3.0502794827702666</v>
      </c>
      <c r="O195" s="60">
        <f>'Расчет субсидий'!R195-1</f>
        <v>-4.4649709543568505E-2</v>
      </c>
      <c r="P195" s="60">
        <f>O195*'Расчет субсидий'!S195</f>
        <v>-0.44649709543568505</v>
      </c>
      <c r="Q195" s="61">
        <f t="shared" si="30"/>
        <v>-7.1916742865682988</v>
      </c>
      <c r="R195" s="60">
        <f>'Расчет субсидий'!V195-1</f>
        <v>0.17535928571428561</v>
      </c>
      <c r="S195" s="60">
        <f>R195*'Расчет субсидий'!W195</f>
        <v>1.7535928571428561</v>
      </c>
      <c r="T195" s="61">
        <f t="shared" si="31"/>
        <v>28.244906380674728</v>
      </c>
      <c r="U195" s="60" t="s">
        <v>400</v>
      </c>
      <c r="V195" s="60" t="s">
        <v>400</v>
      </c>
      <c r="W195" s="62" t="s">
        <v>400</v>
      </c>
      <c r="X195" s="63">
        <f t="shared" si="32"/>
        <v>-5.982198715232613</v>
      </c>
    </row>
    <row r="196" spans="1:24" ht="15" customHeight="1">
      <c r="A196" s="71" t="s">
        <v>179</v>
      </c>
      <c r="B196" s="59">
        <f>'Расчет субсидий'!AF196</f>
        <v>-14.672727272727229</v>
      </c>
      <c r="C196" s="60">
        <f>'Расчет субсидий'!D196-1</f>
        <v>-0.28104190034028864</v>
      </c>
      <c r="D196" s="60">
        <f>C196*'Расчет субсидий'!E196</f>
        <v>-4.2156285051043296</v>
      </c>
      <c r="E196" s="61">
        <f t="shared" si="26"/>
        <v>-49.143679217231821</v>
      </c>
      <c r="F196" s="60">
        <f>'Расчет субсидий'!F196-1</f>
        <v>0</v>
      </c>
      <c r="G196" s="60">
        <f>F196*'Расчет субсидий'!G196</f>
        <v>0</v>
      </c>
      <c r="H196" s="61">
        <f t="shared" si="27"/>
        <v>0</v>
      </c>
      <c r="I196" s="60">
        <f>'Расчет субсидий'!J196-1</f>
        <v>0.14605037584069636</v>
      </c>
      <c r="J196" s="60">
        <f>I196*'Расчет субсидий'!K196</f>
        <v>1.4605037584069636</v>
      </c>
      <c r="K196" s="61">
        <f t="shared" si="28"/>
        <v>17.025819071060901</v>
      </c>
      <c r="L196" s="60">
        <f>'Расчет субсидий'!N196-1</f>
        <v>1.2625163256421379E-2</v>
      </c>
      <c r="M196" s="60">
        <f>L196*'Расчет субсидий'!O196</f>
        <v>0.18937744884632068</v>
      </c>
      <c r="N196" s="61">
        <f t="shared" si="29"/>
        <v>2.2076671570591793</v>
      </c>
      <c r="O196" s="60">
        <f>'Расчет субсидий'!R196-1</f>
        <v>-4.4649709543568505E-2</v>
      </c>
      <c r="P196" s="60">
        <f>O196*'Расчет субсидий'!S196</f>
        <v>-0.44649709543568505</v>
      </c>
      <c r="Q196" s="61">
        <f t="shared" si="30"/>
        <v>-5.205038822312928</v>
      </c>
      <c r="R196" s="60">
        <f>'Расчет субсидий'!V196-1</f>
        <v>0.17535928571428561</v>
      </c>
      <c r="S196" s="60">
        <f>R196*'Расчет субсидий'!W196</f>
        <v>1.7535928571428561</v>
      </c>
      <c r="T196" s="61">
        <f t="shared" si="31"/>
        <v>20.442504538697435</v>
      </c>
      <c r="U196" s="60" t="s">
        <v>400</v>
      </c>
      <c r="V196" s="60" t="s">
        <v>400</v>
      </c>
      <c r="W196" s="62" t="s">
        <v>400</v>
      </c>
      <c r="X196" s="63">
        <f t="shared" si="32"/>
        <v>-1.2586515361438742</v>
      </c>
    </row>
    <row r="197" spans="1:24" ht="15" customHeight="1">
      <c r="A197" s="71" t="s">
        <v>180</v>
      </c>
      <c r="B197" s="59">
        <f>'Расчет субсидий'!AF197</f>
        <v>-150.12727272727261</v>
      </c>
      <c r="C197" s="60">
        <f>'Расчет субсидий'!D197-1</f>
        <v>-0.72449300492026802</v>
      </c>
      <c r="D197" s="60">
        <f>C197*'Расчет субсидий'!E197</f>
        <v>-10.867395073804021</v>
      </c>
      <c r="E197" s="61">
        <f t="shared" si="26"/>
        <v>-206.24603686637357</v>
      </c>
      <c r="F197" s="60">
        <f>'Расчет субсидий'!F197-1</f>
        <v>0</v>
      </c>
      <c r="G197" s="60">
        <f>F197*'Расчет субсидий'!G197</f>
        <v>0</v>
      </c>
      <c r="H197" s="61">
        <f t="shared" si="27"/>
        <v>0</v>
      </c>
      <c r="I197" s="60">
        <f>'Расчет субсидий'!J197-1</f>
        <v>0.14605037584069636</v>
      </c>
      <c r="J197" s="60">
        <f>I197*'Расчет субсидий'!K197</f>
        <v>1.4605037584069636</v>
      </c>
      <c r="K197" s="61">
        <f t="shared" si="28"/>
        <v>27.71806030370438</v>
      </c>
      <c r="L197" s="60">
        <f>'Расчет субсидий'!N197-1</f>
        <v>1.2625163256421379E-2</v>
      </c>
      <c r="M197" s="60">
        <f>L197*'Расчет субсидий'!O197</f>
        <v>0.18937744884632068</v>
      </c>
      <c r="N197" s="61">
        <f t="shared" si="29"/>
        <v>3.5940856140004165</v>
      </c>
      <c r="O197" s="60">
        <f>'Расчет субсидий'!R197-1</f>
        <v>-4.4649709543568505E-2</v>
      </c>
      <c r="P197" s="60">
        <f>O197*'Расчет субсидий'!S197</f>
        <v>-0.44649709543568505</v>
      </c>
      <c r="Q197" s="61">
        <f t="shared" si="30"/>
        <v>-8.4738114129978399</v>
      </c>
      <c r="R197" s="60">
        <f>'Расчет субсидий'!V197-1</f>
        <v>0.17535928571428561</v>
      </c>
      <c r="S197" s="60">
        <f>R197*'Расчет субсидий'!W197</f>
        <v>1.7535928571428561</v>
      </c>
      <c r="T197" s="61">
        <f t="shared" si="31"/>
        <v>33.280429634394011</v>
      </c>
      <c r="U197" s="60" t="s">
        <v>400</v>
      </c>
      <c r="V197" s="60" t="s">
        <v>400</v>
      </c>
      <c r="W197" s="62" t="s">
        <v>400</v>
      </c>
      <c r="X197" s="63">
        <f t="shared" si="32"/>
        <v>-7.9104181048435667</v>
      </c>
    </row>
    <row r="198" spans="1:24" ht="15" customHeight="1">
      <c r="A198" s="71" t="s">
        <v>181</v>
      </c>
      <c r="B198" s="59">
        <f>'Расчет субсидий'!AF198</f>
        <v>-59.918181818181665</v>
      </c>
      <c r="C198" s="60">
        <f>'Расчет субсидий'!D198-1</f>
        <v>-0.45176556120568956</v>
      </c>
      <c r="D198" s="60">
        <f>C198*'Расчет субсидий'!E198</f>
        <v>-6.776483418085343</v>
      </c>
      <c r="E198" s="61">
        <f t="shared" si="26"/>
        <v>-106.30550594455991</v>
      </c>
      <c r="F198" s="60">
        <f>'Расчет субсидий'!F198-1</f>
        <v>0</v>
      </c>
      <c r="G198" s="60">
        <f>F198*'Расчет субсидий'!G198</f>
        <v>0</v>
      </c>
      <c r="H198" s="61">
        <f t="shared" si="27"/>
        <v>0</v>
      </c>
      <c r="I198" s="60">
        <f>'Расчет субсидий'!J198-1</f>
        <v>0.14605037584069636</v>
      </c>
      <c r="J198" s="60">
        <f>I198*'Расчет субсидий'!K198</f>
        <v>1.4605037584069636</v>
      </c>
      <c r="K198" s="61">
        <f t="shared" si="28"/>
        <v>22.911528206063444</v>
      </c>
      <c r="L198" s="60">
        <f>'Расчет субсидий'!N198-1</f>
        <v>1.2625163256421379E-2</v>
      </c>
      <c r="M198" s="60">
        <f>L198*'Расчет субсидий'!O198</f>
        <v>0.18937744884632068</v>
      </c>
      <c r="N198" s="61">
        <f t="shared" si="29"/>
        <v>2.9708425848677544</v>
      </c>
      <c r="O198" s="60">
        <f>'Расчет субсидий'!R198-1</f>
        <v>-4.4649709543568505E-2</v>
      </c>
      <c r="P198" s="60">
        <f>O198*'Расчет субсидий'!S198</f>
        <v>-0.44649709543568505</v>
      </c>
      <c r="Q198" s="61">
        <f t="shared" si="30"/>
        <v>-7.0043851219926614</v>
      </c>
      <c r="R198" s="60">
        <f>'Расчет субсидий'!V198-1</f>
        <v>0.17535928571428561</v>
      </c>
      <c r="S198" s="60">
        <f>R198*'Расчет субсидий'!W198</f>
        <v>1.7535928571428561</v>
      </c>
      <c r="T198" s="61">
        <f t="shared" si="31"/>
        <v>27.509338457439718</v>
      </c>
      <c r="U198" s="60" t="s">
        <v>400</v>
      </c>
      <c r="V198" s="60" t="s">
        <v>400</v>
      </c>
      <c r="W198" s="62" t="s">
        <v>400</v>
      </c>
      <c r="X198" s="63">
        <f t="shared" si="32"/>
        <v>-3.8195064491248885</v>
      </c>
    </row>
    <row r="199" spans="1:24" ht="15" customHeight="1">
      <c r="A199" s="71" t="s">
        <v>182</v>
      </c>
      <c r="B199" s="59">
        <f>'Расчет субсидий'!AF199</f>
        <v>-90.763636363636238</v>
      </c>
      <c r="C199" s="60">
        <f>'Расчет субсидий'!D199-1</f>
        <v>-0.59655839722795645</v>
      </c>
      <c r="D199" s="60">
        <f>C199*'Расчет субсидий'!E199</f>
        <v>-8.9483759584193461</v>
      </c>
      <c r="E199" s="61">
        <f t="shared" si="26"/>
        <v>-135.55884743513477</v>
      </c>
      <c r="F199" s="60">
        <f>'Расчет субсидий'!F199-1</f>
        <v>0</v>
      </c>
      <c r="G199" s="60">
        <f>F199*'Расчет субсидий'!G199</f>
        <v>0</v>
      </c>
      <c r="H199" s="61">
        <f t="shared" si="27"/>
        <v>0</v>
      </c>
      <c r="I199" s="60">
        <f>'Расчет субсидий'!J199-1</f>
        <v>0.14605037584069636</v>
      </c>
      <c r="J199" s="60">
        <f>I199*'Расчет субсидий'!K199</f>
        <v>1.4605037584069636</v>
      </c>
      <c r="K199" s="61">
        <f t="shared" si="28"/>
        <v>22.125155121366031</v>
      </c>
      <c r="L199" s="60">
        <f>'Расчет субсидий'!N199-1</f>
        <v>1.2625163256421379E-2</v>
      </c>
      <c r="M199" s="60">
        <f>L199*'Расчет субсидий'!O199</f>
        <v>0.18937744884632068</v>
      </c>
      <c r="N199" s="61">
        <f t="shared" si="29"/>
        <v>2.8688768571082837</v>
      </c>
      <c r="O199" s="60">
        <f>'Расчет субсидий'!R199-1</f>
        <v>-4.4649709543568505E-2</v>
      </c>
      <c r="P199" s="60">
        <f>O199*'Расчет субсидий'!S199</f>
        <v>-0.44649709543568505</v>
      </c>
      <c r="Q199" s="61">
        <f t="shared" si="30"/>
        <v>-6.76397951110319</v>
      </c>
      <c r="R199" s="60">
        <f>'Расчет субсидий'!V199-1</f>
        <v>0.17535928571428561</v>
      </c>
      <c r="S199" s="60">
        <f>R199*'Расчет субсидий'!W199</f>
        <v>1.7535928571428561</v>
      </c>
      <c r="T199" s="61">
        <f t="shared" si="31"/>
        <v>26.565158604127397</v>
      </c>
      <c r="U199" s="60" t="s">
        <v>400</v>
      </c>
      <c r="V199" s="60" t="s">
        <v>400</v>
      </c>
      <c r="W199" s="62" t="s">
        <v>400</v>
      </c>
      <c r="X199" s="63">
        <f t="shared" si="32"/>
        <v>-5.9913989894588919</v>
      </c>
    </row>
    <row r="200" spans="1:24" ht="15" customHeight="1">
      <c r="A200" s="71" t="s">
        <v>183</v>
      </c>
      <c r="B200" s="59">
        <f>'Расчет субсидий'!AF200</f>
        <v>-53.727272727272748</v>
      </c>
      <c r="C200" s="60">
        <f>'Расчет субсидий'!D200-1</f>
        <v>-0.4359974409448818</v>
      </c>
      <c r="D200" s="60">
        <f>C200*'Расчет субсидий'!E200</f>
        <v>-6.5399616141732269</v>
      </c>
      <c r="E200" s="61">
        <f t="shared" si="26"/>
        <v>-98.067487322350473</v>
      </c>
      <c r="F200" s="60">
        <f>'Расчет субсидий'!F200-1</f>
        <v>0</v>
      </c>
      <c r="G200" s="60">
        <f>F200*'Расчет субсидий'!G200</f>
        <v>0</v>
      </c>
      <c r="H200" s="61">
        <f t="shared" si="27"/>
        <v>0</v>
      </c>
      <c r="I200" s="60">
        <f>'Расчет субсидий'!J200-1</f>
        <v>0.14605037584069636</v>
      </c>
      <c r="J200" s="60">
        <f>I200*'Расчет субсидий'!K200</f>
        <v>1.4605037584069636</v>
      </c>
      <c r="K200" s="61">
        <f t="shared" si="28"/>
        <v>21.900424232065895</v>
      </c>
      <c r="L200" s="60">
        <f>'Расчет субсидий'!N200-1</f>
        <v>1.2625163256421379E-2</v>
      </c>
      <c r="M200" s="60">
        <f>L200*'Расчет субсидий'!O200</f>
        <v>0.18937744884632068</v>
      </c>
      <c r="N200" s="61">
        <f t="shared" si="29"/>
        <v>2.8397369372363586</v>
      </c>
      <c r="O200" s="60">
        <f>'Расчет субсидий'!R200-1</f>
        <v>-4.4649709543568505E-2</v>
      </c>
      <c r="P200" s="60">
        <f>O200*'Расчет субсидий'!S200</f>
        <v>-0.44649709543568505</v>
      </c>
      <c r="Q200" s="61">
        <f t="shared" si="30"/>
        <v>-6.6952760320812414</v>
      </c>
      <c r="R200" s="60">
        <f>'Расчет субсидий'!V200-1</f>
        <v>0.17535928571428561</v>
      </c>
      <c r="S200" s="60">
        <f>R200*'Расчет субсидий'!W200</f>
        <v>1.7535928571428561</v>
      </c>
      <c r="T200" s="61">
        <f t="shared" si="31"/>
        <v>26.295329457856713</v>
      </c>
      <c r="U200" s="60" t="s">
        <v>400</v>
      </c>
      <c r="V200" s="60" t="s">
        <v>400</v>
      </c>
      <c r="W200" s="62" t="s">
        <v>400</v>
      </c>
      <c r="X200" s="63">
        <f t="shared" si="32"/>
        <v>-3.5829846452127714</v>
      </c>
    </row>
    <row r="201" spans="1:24" ht="15" customHeight="1">
      <c r="A201" s="71" t="s">
        <v>184</v>
      </c>
      <c r="B201" s="59">
        <f>'Расчет субсидий'!AF201</f>
        <v>-13.590909090909236</v>
      </c>
      <c r="C201" s="60">
        <f>'Расчет субсидий'!D201-1</f>
        <v>-0.2513319096140646</v>
      </c>
      <c r="D201" s="60">
        <f>C201*'Расчет субсидий'!E201</f>
        <v>-3.7699786442109691</v>
      </c>
      <c r="E201" s="61">
        <f t="shared" si="26"/>
        <v>-63.022547908468368</v>
      </c>
      <c r="F201" s="60">
        <f>'Расчет субсидий'!F201-1</f>
        <v>0</v>
      </c>
      <c r="G201" s="60">
        <f>F201*'Расчет субсидий'!G201</f>
        <v>0</v>
      </c>
      <c r="H201" s="61">
        <f t="shared" si="27"/>
        <v>0</v>
      </c>
      <c r="I201" s="60">
        <f>'Расчет субсидий'!J201-1</f>
        <v>0.14605037584069636</v>
      </c>
      <c r="J201" s="60">
        <f>I201*'Расчет субсидий'!K201</f>
        <v>1.4605037584069636</v>
      </c>
      <c r="K201" s="61">
        <f t="shared" si="28"/>
        <v>24.415169625971529</v>
      </c>
      <c r="L201" s="60">
        <f>'Расчет субсидий'!N201-1</f>
        <v>1.2625163256421379E-2</v>
      </c>
      <c r="M201" s="60">
        <f>L201*'Расчет субсидий'!O201</f>
        <v>0.18937744884632068</v>
      </c>
      <c r="N201" s="61">
        <f t="shared" si="29"/>
        <v>3.1658135148929172</v>
      </c>
      <c r="O201" s="60">
        <f>'Расчет субсидий'!R201-1</f>
        <v>-4.4649709543568505E-2</v>
      </c>
      <c r="P201" s="60">
        <f>O201*'Расчет субсидий'!S201</f>
        <v>-0.44649709543568505</v>
      </c>
      <c r="Q201" s="61">
        <f t="shared" si="30"/>
        <v>-7.464070023658401</v>
      </c>
      <c r="R201" s="60">
        <f>'Расчет субсидий'!V201-1</f>
        <v>0.17535928571428561</v>
      </c>
      <c r="S201" s="60">
        <f>R201*'Расчет субсидий'!W201</f>
        <v>1.7535928571428561</v>
      </c>
      <c r="T201" s="61">
        <f t="shared" si="31"/>
        <v>29.314725700353083</v>
      </c>
      <c r="U201" s="60" t="s">
        <v>400</v>
      </c>
      <c r="V201" s="60" t="s">
        <v>400</v>
      </c>
      <c r="W201" s="62" t="s">
        <v>400</v>
      </c>
      <c r="X201" s="63">
        <f t="shared" si="32"/>
        <v>-0.81300167525051359</v>
      </c>
    </row>
    <row r="202" spans="1:24" ht="15" customHeight="1">
      <c r="A202" s="67" t="s">
        <v>185</v>
      </c>
      <c r="B202" s="68"/>
      <c r="C202" s="69"/>
      <c r="D202" s="69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</row>
    <row r="203" spans="1:24" ht="15" customHeight="1">
      <c r="A203" s="71" t="s">
        <v>186</v>
      </c>
      <c r="B203" s="59">
        <f>'Расчет субсидий'!AF203</f>
        <v>131.63636363636374</v>
      </c>
      <c r="C203" s="60">
        <f>'Расчет субсидий'!D203-1</f>
        <v>0.20121246340987442</v>
      </c>
      <c r="D203" s="60">
        <f>C203*'Расчет субсидий'!E203</f>
        <v>3.0181869511481163</v>
      </c>
      <c r="E203" s="61">
        <f t="shared" si="26"/>
        <v>58.510123163909007</v>
      </c>
      <c r="F203" s="60">
        <f>'Расчет субсидий'!F203-1</f>
        <v>0</v>
      </c>
      <c r="G203" s="60">
        <f>F203*'Расчет субсидий'!G203</f>
        <v>0</v>
      </c>
      <c r="H203" s="61">
        <f t="shared" si="27"/>
        <v>0</v>
      </c>
      <c r="I203" s="60">
        <f>'Расчет субсидий'!J203-1</f>
        <v>0.20016237178790175</v>
      </c>
      <c r="J203" s="60">
        <f>I203*'Расчет субсидий'!K203</f>
        <v>2.0016237178790175</v>
      </c>
      <c r="K203" s="61">
        <f t="shared" si="28"/>
        <v>38.803179576517685</v>
      </c>
      <c r="L203" s="60">
        <f>'Расчет субсидий'!N203-1</f>
        <v>8.2716586852416008E-3</v>
      </c>
      <c r="M203" s="60">
        <f>L203*'Расчет субсидий'!O203</f>
        <v>0.12407488027862401</v>
      </c>
      <c r="N203" s="61">
        <f t="shared" si="29"/>
        <v>2.4052971681850237</v>
      </c>
      <c r="O203" s="60">
        <f>'Расчет субсидий'!R203-1</f>
        <v>6.6301530306916323E-2</v>
      </c>
      <c r="P203" s="60">
        <f>O203*'Расчет субсидий'!S203</f>
        <v>0.66301530306916323</v>
      </c>
      <c r="Q203" s="61">
        <f t="shared" si="30"/>
        <v>12.853116016347604</v>
      </c>
      <c r="R203" s="60">
        <f>'Расчет субсидий'!V203-1</f>
        <v>9.8343103448275793E-2</v>
      </c>
      <c r="S203" s="60">
        <f>R203*'Расчет субсидий'!W203</f>
        <v>0.98343103448275793</v>
      </c>
      <c r="T203" s="61">
        <f t="shared" si="31"/>
        <v>19.064647711404415</v>
      </c>
      <c r="U203" s="60" t="s">
        <v>400</v>
      </c>
      <c r="V203" s="60" t="s">
        <v>400</v>
      </c>
      <c r="W203" s="62" t="s">
        <v>400</v>
      </c>
      <c r="X203" s="63">
        <f t="shared" si="32"/>
        <v>6.790331886857679</v>
      </c>
    </row>
    <row r="204" spans="1:24" ht="15" customHeight="1">
      <c r="A204" s="71" t="s">
        <v>187</v>
      </c>
      <c r="B204" s="59">
        <f>'Расчет субсидий'!AF204</f>
        <v>121.81818181818176</v>
      </c>
      <c r="C204" s="60">
        <f>'Расчет субсидий'!D204-1</f>
        <v>0.14839122552574313</v>
      </c>
      <c r="D204" s="60">
        <f>C204*'Расчет субсидий'!E204</f>
        <v>2.225868382886147</v>
      </c>
      <c r="E204" s="61">
        <f t="shared" si="26"/>
        <v>45.206841826961863</v>
      </c>
      <c r="F204" s="60">
        <f>'Расчет субсидий'!F204-1</f>
        <v>0</v>
      </c>
      <c r="G204" s="60">
        <f>F204*'Расчет субсидий'!G204</f>
        <v>0</v>
      </c>
      <c r="H204" s="61">
        <f t="shared" si="27"/>
        <v>0</v>
      </c>
      <c r="I204" s="60">
        <f>'Расчет субсидий'!J204-1</f>
        <v>0.20016237178790175</v>
      </c>
      <c r="J204" s="60">
        <f>I204*'Расчет субсидий'!K204</f>
        <v>2.0016237178790175</v>
      </c>
      <c r="K204" s="61">
        <f t="shared" si="28"/>
        <v>40.652487589550567</v>
      </c>
      <c r="L204" s="60">
        <f>'Расчет субсидий'!N204-1</f>
        <v>8.2716586852416008E-3</v>
      </c>
      <c r="M204" s="60">
        <f>L204*'Расчет субсидий'!O204</f>
        <v>0.12407488027862401</v>
      </c>
      <c r="N204" s="61">
        <f t="shared" si="29"/>
        <v>2.5199304372984064</v>
      </c>
      <c r="O204" s="60">
        <f>'Расчет субсидий'!R204-1</f>
        <v>6.6301530306916323E-2</v>
      </c>
      <c r="P204" s="60">
        <f>O204*'Расчет субсидий'!S204</f>
        <v>0.66301530306916323</v>
      </c>
      <c r="Q204" s="61">
        <f t="shared" si="30"/>
        <v>13.465678458417615</v>
      </c>
      <c r="R204" s="60">
        <f>'Расчет субсидий'!V204-1</f>
        <v>9.8343103448275793E-2</v>
      </c>
      <c r="S204" s="60">
        <f>R204*'Расчет субсидий'!W204</f>
        <v>0.98343103448275793</v>
      </c>
      <c r="T204" s="61">
        <f t="shared" si="31"/>
        <v>19.973243505953302</v>
      </c>
      <c r="U204" s="60" t="s">
        <v>400</v>
      </c>
      <c r="V204" s="60" t="s">
        <v>400</v>
      </c>
      <c r="W204" s="62" t="s">
        <v>400</v>
      </c>
      <c r="X204" s="63">
        <f t="shared" si="32"/>
        <v>5.9980133185957101</v>
      </c>
    </row>
    <row r="205" spans="1:24" ht="15" customHeight="1">
      <c r="A205" s="71" t="s">
        <v>188</v>
      </c>
      <c r="B205" s="59">
        <f>'Расчет субсидий'!AF205</f>
        <v>261.90000000000009</v>
      </c>
      <c r="C205" s="60">
        <f>'Расчет субсидий'!D205-1</f>
        <v>0.20263730818516734</v>
      </c>
      <c r="D205" s="60">
        <f>C205*'Расчет субсидий'!E205</f>
        <v>3.0395596227775101</v>
      </c>
      <c r="E205" s="61">
        <f t="shared" si="26"/>
        <v>116.86658726464802</v>
      </c>
      <c r="F205" s="60">
        <f>'Расчет субсидий'!F205-1</f>
        <v>0</v>
      </c>
      <c r="G205" s="60">
        <f>F205*'Расчет субсидий'!G205</f>
        <v>0</v>
      </c>
      <c r="H205" s="61">
        <f t="shared" si="27"/>
        <v>0</v>
      </c>
      <c r="I205" s="60">
        <f>'Расчет субсидий'!J205-1</f>
        <v>0.20016237178790175</v>
      </c>
      <c r="J205" s="60">
        <f>I205*'Расчет субсидий'!K205</f>
        <v>2.0016237178790175</v>
      </c>
      <c r="K205" s="61">
        <f t="shared" si="28"/>
        <v>76.95948161159663</v>
      </c>
      <c r="L205" s="60">
        <f>'Расчет субсидий'!N205-1</f>
        <v>8.2716586852416008E-3</v>
      </c>
      <c r="M205" s="60">
        <f>L205*'Расчет субсидий'!O205</f>
        <v>0.12407488027862401</v>
      </c>
      <c r="N205" s="61">
        <f t="shared" si="29"/>
        <v>4.7704962635944179</v>
      </c>
      <c r="O205" s="60">
        <f>'Расчет субсидий'!R205-1</f>
        <v>6.6301530306916323E-2</v>
      </c>
      <c r="P205" s="60">
        <f>O205*'Расчет субсидий'!S205</f>
        <v>0.66301530306916323</v>
      </c>
      <c r="Q205" s="61">
        <f t="shared" si="30"/>
        <v>25.491961135845479</v>
      </c>
      <c r="R205" s="60">
        <f>'Расчет субсидий'!V205-1</f>
        <v>9.8343103448275793E-2</v>
      </c>
      <c r="S205" s="60">
        <f>R205*'Расчет субсидий'!W205</f>
        <v>0.98343103448275793</v>
      </c>
      <c r="T205" s="61">
        <f t="shared" si="31"/>
        <v>37.811473724315547</v>
      </c>
      <c r="U205" s="60" t="s">
        <v>400</v>
      </c>
      <c r="V205" s="60" t="s">
        <v>400</v>
      </c>
      <c r="W205" s="62" t="s">
        <v>400</v>
      </c>
      <c r="X205" s="63">
        <f t="shared" si="32"/>
        <v>6.8117045584870723</v>
      </c>
    </row>
    <row r="206" spans="1:24" ht="15" customHeight="1">
      <c r="A206" s="71" t="s">
        <v>189</v>
      </c>
      <c r="B206" s="59">
        <f>'Расчет субсидий'!AF206</f>
        <v>0.43636363636369424</v>
      </c>
      <c r="C206" s="60">
        <f>'Расчет субсидий'!D206-1</f>
        <v>-0.24992863940329246</v>
      </c>
      <c r="D206" s="60">
        <f>C206*'Расчет субсидий'!E206</f>
        <v>-3.7489295910493867</v>
      </c>
      <c r="E206" s="61">
        <f t="shared" si="26"/>
        <v>-70.466175401135303</v>
      </c>
      <c r="F206" s="60">
        <f>'Расчет субсидий'!F206-1</f>
        <v>0</v>
      </c>
      <c r="G206" s="60">
        <f>F206*'Расчет субсидий'!G206</f>
        <v>0</v>
      </c>
      <c r="H206" s="61">
        <f t="shared" si="27"/>
        <v>0</v>
      </c>
      <c r="I206" s="60">
        <f>'Расчет субсидий'!J206-1</f>
        <v>0.20016237178790175</v>
      </c>
      <c r="J206" s="60">
        <f>I206*'Расчет субсидий'!K206</f>
        <v>2.0016237178790175</v>
      </c>
      <c r="K206" s="61">
        <f t="shared" si="28"/>
        <v>37.623210723371869</v>
      </c>
      <c r="L206" s="60">
        <f>'Расчет субсидий'!N206-1</f>
        <v>8.2716586852416008E-3</v>
      </c>
      <c r="M206" s="60">
        <f>L206*'Расчет субсидий'!O206</f>
        <v>0.12407488027862401</v>
      </c>
      <c r="N206" s="61">
        <f t="shared" si="29"/>
        <v>2.3321543027808773</v>
      </c>
      <c r="O206" s="60">
        <f>'Расчет субсидий'!R206-1</f>
        <v>6.6301530306916323E-2</v>
      </c>
      <c r="P206" s="60">
        <f>O206*'Расчет субсидий'!S206</f>
        <v>0.66301530306916323</v>
      </c>
      <c r="Q206" s="61">
        <f t="shared" si="30"/>
        <v>12.462264629149997</v>
      </c>
      <c r="R206" s="60">
        <f>'Расчет субсидий'!V206-1</f>
        <v>9.8343103448275793E-2</v>
      </c>
      <c r="S206" s="60">
        <f>R206*'Расчет субсидий'!W206</f>
        <v>0.98343103448275793</v>
      </c>
      <c r="T206" s="61">
        <f t="shared" si="31"/>
        <v>18.48490938219625</v>
      </c>
      <c r="U206" s="60" t="s">
        <v>400</v>
      </c>
      <c r="V206" s="60" t="s">
        <v>400</v>
      </c>
      <c r="W206" s="62" t="s">
        <v>400</v>
      </c>
      <c r="X206" s="63">
        <f t="shared" si="32"/>
        <v>2.3215344660175941E-2</v>
      </c>
    </row>
    <row r="207" spans="1:24" ht="15" customHeight="1">
      <c r="A207" s="71" t="s">
        <v>190</v>
      </c>
      <c r="B207" s="59">
        <f>'Расчет субсидий'!AF207</f>
        <v>158.97272727272752</v>
      </c>
      <c r="C207" s="60">
        <f>'Расчет субсидий'!D207-1</f>
        <v>0.24904880481927716</v>
      </c>
      <c r="D207" s="60">
        <f>C207*'Расчет субсидий'!E207</f>
        <v>3.7357320722891574</v>
      </c>
      <c r="E207" s="61">
        <f t="shared" si="26"/>
        <v>79.100858373052702</v>
      </c>
      <c r="F207" s="60">
        <f>'Расчет субсидий'!F207-1</f>
        <v>0</v>
      </c>
      <c r="G207" s="60">
        <f>F207*'Расчет субсидий'!G207</f>
        <v>0</v>
      </c>
      <c r="H207" s="61">
        <f t="shared" si="27"/>
        <v>0</v>
      </c>
      <c r="I207" s="60">
        <f>'Расчет субсидий'!J207-1</f>
        <v>0.20016237178790175</v>
      </c>
      <c r="J207" s="60">
        <f>I207*'Расчет субсидий'!K207</f>
        <v>2.0016237178790175</v>
      </c>
      <c r="K207" s="61">
        <f t="shared" si="28"/>
        <v>42.382631077466655</v>
      </c>
      <c r="L207" s="60">
        <f>'Расчет субсидий'!N207-1</f>
        <v>8.2716586852416008E-3</v>
      </c>
      <c r="M207" s="60">
        <f>L207*'Расчет субсидий'!O207</f>
        <v>0.12407488027862401</v>
      </c>
      <c r="N207" s="61">
        <f t="shared" si="29"/>
        <v>2.6271770412482729</v>
      </c>
      <c r="O207" s="60">
        <f>'Расчет субсидий'!R207-1</f>
        <v>6.6301530306916323E-2</v>
      </c>
      <c r="P207" s="60">
        <f>O207*'Расчет субсидий'!S207</f>
        <v>0.66301530306916323</v>
      </c>
      <c r="Q207" s="61">
        <f t="shared" si="30"/>
        <v>14.038768994239874</v>
      </c>
      <c r="R207" s="60">
        <f>'Расчет субсидий'!V207-1</f>
        <v>9.8343103448275793E-2</v>
      </c>
      <c r="S207" s="60">
        <f>R207*'Расчет субсидий'!W207</f>
        <v>0.98343103448275793</v>
      </c>
      <c r="T207" s="61">
        <f t="shared" si="31"/>
        <v>20.823291786720009</v>
      </c>
      <c r="U207" s="60" t="s">
        <v>400</v>
      </c>
      <c r="V207" s="60" t="s">
        <v>400</v>
      </c>
      <c r="W207" s="62" t="s">
        <v>400</v>
      </c>
      <c r="X207" s="63">
        <f t="shared" si="32"/>
        <v>7.5078770079987205</v>
      </c>
    </row>
    <row r="208" spans="1:24" ht="15" customHeight="1">
      <c r="A208" s="71" t="s">
        <v>191</v>
      </c>
      <c r="B208" s="59">
        <f>'Расчет субсидий'!AF208</f>
        <v>296.78181818181838</v>
      </c>
      <c r="C208" s="60">
        <f>'Расчет субсидий'!D208-1</f>
        <v>0.16662947032449238</v>
      </c>
      <c r="D208" s="60">
        <f>C208*'Расчет субсидий'!E208</f>
        <v>2.4994420548673855</v>
      </c>
      <c r="E208" s="61">
        <f t="shared" si="26"/>
        <v>118.27771162198339</v>
      </c>
      <c r="F208" s="60">
        <f>'Расчет субсидий'!F208-1</f>
        <v>0</v>
      </c>
      <c r="G208" s="60">
        <f>F208*'Расчет субсидий'!G208</f>
        <v>0</v>
      </c>
      <c r="H208" s="61">
        <f t="shared" si="27"/>
        <v>0</v>
      </c>
      <c r="I208" s="60">
        <f>'Расчет субсидий'!J208-1</f>
        <v>0.20016237178790175</v>
      </c>
      <c r="J208" s="60">
        <f>I208*'Расчет субсидий'!K208</f>
        <v>2.0016237178790175</v>
      </c>
      <c r="K208" s="61">
        <f t="shared" si="28"/>
        <v>94.720128605493102</v>
      </c>
      <c r="L208" s="60">
        <f>'Расчет субсидий'!N208-1</f>
        <v>8.2716586852416008E-3</v>
      </c>
      <c r="M208" s="60">
        <f>L208*'Расчет субсидий'!O208</f>
        <v>0.12407488027862401</v>
      </c>
      <c r="N208" s="61">
        <f t="shared" si="29"/>
        <v>5.871427537417282</v>
      </c>
      <c r="O208" s="60">
        <f>'Расчет субсидий'!R208-1</f>
        <v>6.6301530306916323E-2</v>
      </c>
      <c r="P208" s="60">
        <f>O208*'Расчет субсидий'!S208</f>
        <v>0.66301530306916323</v>
      </c>
      <c r="Q208" s="61">
        <f t="shared" si="30"/>
        <v>31.374975332859716</v>
      </c>
      <c r="R208" s="60">
        <f>'Расчет субсидий'!V208-1</f>
        <v>9.8343103448275793E-2</v>
      </c>
      <c r="S208" s="60">
        <f>R208*'Расчет субсидий'!W208</f>
        <v>0.98343103448275793</v>
      </c>
      <c r="T208" s="61">
        <f t="shared" si="31"/>
        <v>46.537575084064912</v>
      </c>
      <c r="U208" s="60" t="s">
        <v>400</v>
      </c>
      <c r="V208" s="60" t="s">
        <v>400</v>
      </c>
      <c r="W208" s="62" t="s">
        <v>400</v>
      </c>
      <c r="X208" s="63">
        <f t="shared" si="32"/>
        <v>6.2715869905769477</v>
      </c>
    </row>
    <row r="209" spans="1:24" ht="15" customHeight="1">
      <c r="A209" s="71" t="s">
        <v>192</v>
      </c>
      <c r="B209" s="59">
        <f>'Расчет субсидий'!AF209</f>
        <v>158.51818181818135</v>
      </c>
      <c r="C209" s="60">
        <f>'Расчет субсидий'!D209-1</f>
        <v>-5.0467945980452678E-2</v>
      </c>
      <c r="D209" s="60">
        <f>C209*'Расчет субсидий'!E209</f>
        <v>-0.75701918970679016</v>
      </c>
      <c r="E209" s="61">
        <f t="shared" si="26"/>
        <v>-39.799768123396518</v>
      </c>
      <c r="F209" s="60">
        <f>'Расчет субсидий'!F209-1</f>
        <v>0</v>
      </c>
      <c r="G209" s="60">
        <f>F209*'Расчет субсидий'!G209</f>
        <v>0</v>
      </c>
      <c r="H209" s="61">
        <f t="shared" si="27"/>
        <v>0</v>
      </c>
      <c r="I209" s="60">
        <f>'Расчет субсидий'!J209-1</f>
        <v>0.20016237178790175</v>
      </c>
      <c r="J209" s="60">
        <f>I209*'Расчет субсидий'!K209</f>
        <v>2.0016237178790175</v>
      </c>
      <c r="K209" s="61">
        <f t="shared" si="28"/>
        <v>105.2340032129587</v>
      </c>
      <c r="L209" s="60">
        <f>'Расчет субсидий'!N209-1</f>
        <v>8.2716586852416008E-3</v>
      </c>
      <c r="M209" s="60">
        <f>L209*'Расчет субсидий'!O209</f>
        <v>0.12407488027862401</v>
      </c>
      <c r="N209" s="61">
        <f t="shared" si="29"/>
        <v>6.5231522954392638</v>
      </c>
      <c r="O209" s="60">
        <f>'Расчет субсидий'!R209-1</f>
        <v>6.6301530306916323E-2</v>
      </c>
      <c r="P209" s="60">
        <f>O209*'Расчет субсидий'!S209</f>
        <v>0.66301530306916323</v>
      </c>
      <c r="Q209" s="61">
        <f t="shared" si="30"/>
        <v>34.857577830539206</v>
      </c>
      <c r="R209" s="60">
        <f>'Расчет субсидий'!V209-1</f>
        <v>9.8343103448275793E-2</v>
      </c>
      <c r="S209" s="60">
        <f>R209*'Расчет субсидий'!W209</f>
        <v>0.98343103448275793</v>
      </c>
      <c r="T209" s="61">
        <f t="shared" si="31"/>
        <v>51.703216602640715</v>
      </c>
      <c r="U209" s="60" t="s">
        <v>400</v>
      </c>
      <c r="V209" s="60" t="s">
        <v>400</v>
      </c>
      <c r="W209" s="62" t="s">
        <v>400</v>
      </c>
      <c r="X209" s="63">
        <f t="shared" si="32"/>
        <v>3.0151257460027723</v>
      </c>
    </row>
    <row r="210" spans="1:24" ht="15" customHeight="1">
      <c r="A210" s="71" t="s">
        <v>193</v>
      </c>
      <c r="B210" s="59">
        <f>'Расчет субсидий'!AF210</f>
        <v>-168.70000000000005</v>
      </c>
      <c r="C210" s="60">
        <f>'Расчет субсидий'!D210-1</f>
        <v>-0.78147689462834968</v>
      </c>
      <c r="D210" s="60">
        <f>C210*'Расчет субсидий'!E210</f>
        <v>-11.722153419425245</v>
      </c>
      <c r="E210" s="61">
        <f t="shared" si="26"/>
        <v>-248.74530460032676</v>
      </c>
      <c r="F210" s="60">
        <f>'Расчет субсидий'!F210-1</f>
        <v>0</v>
      </c>
      <c r="G210" s="60">
        <f>F210*'Расчет субсидий'!G210</f>
        <v>0</v>
      </c>
      <c r="H210" s="61">
        <f t="shared" si="27"/>
        <v>0</v>
      </c>
      <c r="I210" s="60">
        <f>'Расчет субсидий'!J210-1</f>
        <v>0.20016237178790175</v>
      </c>
      <c r="J210" s="60">
        <f>I210*'Расчет субсидий'!K210</f>
        <v>2.0016237178790175</v>
      </c>
      <c r="K210" s="61">
        <f t="shared" si="28"/>
        <v>42.474661743803317</v>
      </c>
      <c r="L210" s="60">
        <f>'Расчет субсидий'!N210-1</f>
        <v>8.2716586852416008E-3</v>
      </c>
      <c r="M210" s="60">
        <f>L210*'Расчет субсидий'!O210</f>
        <v>0.12407488027862401</v>
      </c>
      <c r="N210" s="61">
        <f t="shared" si="29"/>
        <v>2.6328817567778144</v>
      </c>
      <c r="O210" s="60">
        <f>'Расчет субсидий'!R210-1</f>
        <v>6.6301530306916323E-2</v>
      </c>
      <c r="P210" s="60">
        <f>O210*'Расчет субсидий'!S210</f>
        <v>0.66301530306916323</v>
      </c>
      <c r="Q210" s="61">
        <f t="shared" si="30"/>
        <v>14.069253115499945</v>
      </c>
      <c r="R210" s="60">
        <f>'Расчет субсидий'!V210-1</f>
        <v>9.8343103448275793E-2</v>
      </c>
      <c r="S210" s="60">
        <f>R210*'Расчет субсидий'!W210</f>
        <v>0.98343103448275793</v>
      </c>
      <c r="T210" s="61">
        <f t="shared" si="31"/>
        <v>20.868507984245639</v>
      </c>
      <c r="U210" s="60" t="s">
        <v>400</v>
      </c>
      <c r="V210" s="60" t="s">
        <v>400</v>
      </c>
      <c r="W210" s="62" t="s">
        <v>400</v>
      </c>
      <c r="X210" s="63">
        <f t="shared" si="32"/>
        <v>-7.950008483715683</v>
      </c>
    </row>
    <row r="211" spans="1:24" ht="15" customHeight="1">
      <c r="A211" s="71" t="s">
        <v>194</v>
      </c>
      <c r="B211" s="59">
        <f>'Расчет субсидий'!AF211</f>
        <v>167.08181818181833</v>
      </c>
      <c r="C211" s="60">
        <f>'Расчет субсидий'!D211-1</f>
        <v>0.30000000000000004</v>
      </c>
      <c r="D211" s="60">
        <f>C211*'Расчет субсидий'!E211</f>
        <v>4.5000000000000009</v>
      </c>
      <c r="E211" s="61">
        <f t="shared" si="26"/>
        <v>90.891562909214102</v>
      </c>
      <c r="F211" s="60">
        <f>'Расчет субсидий'!F211-1</f>
        <v>0</v>
      </c>
      <c r="G211" s="60">
        <f>F211*'Расчет субсидий'!G211</f>
        <v>0</v>
      </c>
      <c r="H211" s="61">
        <f t="shared" si="27"/>
        <v>0</v>
      </c>
      <c r="I211" s="60">
        <f>'Расчет субсидий'!J211-1</f>
        <v>0.20016237178790175</v>
      </c>
      <c r="J211" s="60">
        <f>I211*'Расчет субсидий'!K211</f>
        <v>2.0016237178790175</v>
      </c>
      <c r="K211" s="61">
        <f t="shared" si="28"/>
        <v>40.429046238705709</v>
      </c>
      <c r="L211" s="60">
        <f>'Расчет субсидий'!N211-1</f>
        <v>8.2716586852416008E-3</v>
      </c>
      <c r="M211" s="60">
        <f>L211*'Расчет субсидий'!O211</f>
        <v>0.12407488027862401</v>
      </c>
      <c r="N211" s="61">
        <f t="shared" si="29"/>
        <v>2.5060799525106132</v>
      </c>
      <c r="O211" s="60">
        <f>'Расчет субсидий'!R211-1</f>
        <v>6.6301530306916323E-2</v>
      </c>
      <c r="P211" s="60">
        <f>O211*'Расчет субсидий'!S211</f>
        <v>0.66301530306916323</v>
      </c>
      <c r="Q211" s="61">
        <f t="shared" si="30"/>
        <v>13.391666028596108</v>
      </c>
      <c r="R211" s="60">
        <f>'Расчет субсидий'!V211-1</f>
        <v>9.8343103448275793E-2</v>
      </c>
      <c r="S211" s="60">
        <f>R211*'Расчет субсидий'!W211</f>
        <v>0.98343103448275793</v>
      </c>
      <c r="T211" s="61">
        <f t="shared" si="31"/>
        <v>19.863463052791797</v>
      </c>
      <c r="U211" s="60" t="s">
        <v>400</v>
      </c>
      <c r="V211" s="60" t="s">
        <v>400</v>
      </c>
      <c r="W211" s="62" t="s">
        <v>400</v>
      </c>
      <c r="X211" s="63">
        <f t="shared" si="32"/>
        <v>8.272144935709564</v>
      </c>
    </row>
    <row r="212" spans="1:24" ht="15" customHeight="1">
      <c r="A212" s="71" t="s">
        <v>195</v>
      </c>
      <c r="B212" s="59">
        <f>'Расчет субсидий'!AF212</f>
        <v>97.809090909091083</v>
      </c>
      <c r="C212" s="60">
        <f>'Расчет субсидий'!D212-1</f>
        <v>-6.9977159736423711E-2</v>
      </c>
      <c r="D212" s="60">
        <f>C212*'Расчет субсидий'!E212</f>
        <v>-1.0496573960463556</v>
      </c>
      <c r="E212" s="61">
        <f t="shared" si="26"/>
        <v>-37.71037853344901</v>
      </c>
      <c r="F212" s="60">
        <f>'Расчет субсидий'!F212-1</f>
        <v>0</v>
      </c>
      <c r="G212" s="60">
        <f>F212*'Расчет субсидий'!G212</f>
        <v>0</v>
      </c>
      <c r="H212" s="61">
        <f t="shared" si="27"/>
        <v>0</v>
      </c>
      <c r="I212" s="60">
        <f>'Расчет субсидий'!J212-1</f>
        <v>0.20016237178790175</v>
      </c>
      <c r="J212" s="60">
        <f>I212*'Расчет субсидий'!K212</f>
        <v>2.0016237178790175</v>
      </c>
      <c r="K212" s="61">
        <f t="shared" si="28"/>
        <v>71.911071523964011</v>
      </c>
      <c r="L212" s="60">
        <f>'Расчет субсидий'!N212-1</f>
        <v>8.2716586852416008E-3</v>
      </c>
      <c r="M212" s="60">
        <f>L212*'Расчет субсидий'!O212</f>
        <v>0.12407488027862401</v>
      </c>
      <c r="N212" s="61">
        <f t="shared" si="29"/>
        <v>4.4575598851805225</v>
      </c>
      <c r="O212" s="60">
        <f>'Расчет субсидий'!R212-1</f>
        <v>6.6301530306916323E-2</v>
      </c>
      <c r="P212" s="60">
        <f>O212*'Расчет субсидий'!S212</f>
        <v>0.66301530306916323</v>
      </c>
      <c r="Q212" s="61">
        <f t="shared" si="30"/>
        <v>23.819732177739436</v>
      </c>
      <c r="R212" s="60">
        <f>'Расчет субсидий'!V212-1</f>
        <v>9.8343103448275793E-2</v>
      </c>
      <c r="S212" s="60">
        <f>R212*'Расчет субсидий'!W212</f>
        <v>0.98343103448275793</v>
      </c>
      <c r="T212" s="61">
        <f t="shared" si="31"/>
        <v>35.331105855656119</v>
      </c>
      <c r="U212" s="60" t="s">
        <v>400</v>
      </c>
      <c r="V212" s="60" t="s">
        <v>400</v>
      </c>
      <c r="W212" s="62" t="s">
        <v>400</v>
      </c>
      <c r="X212" s="63">
        <f t="shared" si="32"/>
        <v>2.7224875396632071</v>
      </c>
    </row>
    <row r="213" spans="1:24" ht="15" customHeight="1">
      <c r="A213" s="71" t="s">
        <v>196</v>
      </c>
      <c r="B213" s="59">
        <f>'Расчет субсидий'!AF213</f>
        <v>-139.16363636363621</v>
      </c>
      <c r="C213" s="60">
        <f>'Расчет субсидий'!D213-1</f>
        <v>-0.67642961046036465</v>
      </c>
      <c r="D213" s="60">
        <f>C213*'Расчет субсидий'!E213</f>
        <v>-10.146444156905471</v>
      </c>
      <c r="E213" s="61">
        <f t="shared" si="26"/>
        <v>-221.51706658832063</v>
      </c>
      <c r="F213" s="60">
        <f>'Расчет субсидий'!F213-1</f>
        <v>0</v>
      </c>
      <c r="G213" s="60">
        <f>F213*'Расчет субсидий'!G213</f>
        <v>0</v>
      </c>
      <c r="H213" s="61">
        <f t="shared" si="27"/>
        <v>0</v>
      </c>
      <c r="I213" s="60">
        <f>'Расчет субсидий'!J213-1</f>
        <v>0.20016237178790175</v>
      </c>
      <c r="J213" s="60">
        <f>I213*'Расчет субсидий'!K213</f>
        <v>2.0016237178790175</v>
      </c>
      <c r="K213" s="61">
        <f t="shared" si="28"/>
        <v>43.699428838466837</v>
      </c>
      <c r="L213" s="60">
        <f>'Расчет субсидий'!N213-1</f>
        <v>8.2716586852416008E-3</v>
      </c>
      <c r="M213" s="60">
        <f>L213*'Расчет субсидий'!O213</f>
        <v>0.12407488027862401</v>
      </c>
      <c r="N213" s="61">
        <f t="shared" si="29"/>
        <v>2.7088015359461979</v>
      </c>
      <c r="O213" s="60">
        <f>'Расчет субсидий'!R213-1</f>
        <v>6.6301530306916323E-2</v>
      </c>
      <c r="P213" s="60">
        <f>O213*'Расчет субсидий'!S213</f>
        <v>0.66301530306916323</v>
      </c>
      <c r="Q213" s="61">
        <f t="shared" si="30"/>
        <v>14.474943415432008</v>
      </c>
      <c r="R213" s="60">
        <f>'Расчет субсидий'!V213-1</f>
        <v>9.8343103448275793E-2</v>
      </c>
      <c r="S213" s="60">
        <f>R213*'Расчет субсидий'!W213</f>
        <v>0.98343103448275793</v>
      </c>
      <c r="T213" s="61">
        <f t="shared" si="31"/>
        <v>21.470256434839381</v>
      </c>
      <c r="U213" s="60" t="s">
        <v>400</v>
      </c>
      <c r="V213" s="60" t="s">
        <v>400</v>
      </c>
      <c r="W213" s="62" t="s">
        <v>400</v>
      </c>
      <c r="X213" s="63">
        <f t="shared" si="32"/>
        <v>-6.3742992211959084</v>
      </c>
    </row>
    <row r="214" spans="1:24" ht="15" customHeight="1">
      <c r="A214" s="71" t="s">
        <v>197</v>
      </c>
      <c r="B214" s="59">
        <f>'Расчет субсидий'!AF214</f>
        <v>-7.9454545454545951</v>
      </c>
      <c r="C214" s="60">
        <f>'Расчет субсидий'!D214-1</f>
        <v>-0.28679080371787857</v>
      </c>
      <c r="D214" s="60">
        <f>C214*'Расчет субсидий'!E214</f>
        <v>-4.3018620557681784</v>
      </c>
      <c r="E214" s="61">
        <f t="shared" si="26"/>
        <v>-64.525476203487102</v>
      </c>
      <c r="F214" s="60">
        <f>'Расчет субсидий'!F214-1</f>
        <v>0</v>
      </c>
      <c r="G214" s="60">
        <f>F214*'Расчет субсидий'!G214</f>
        <v>0</v>
      </c>
      <c r="H214" s="61">
        <f t="shared" si="27"/>
        <v>0</v>
      </c>
      <c r="I214" s="60">
        <f>'Расчет субсидий'!J214-1</f>
        <v>0.20016237178790175</v>
      </c>
      <c r="J214" s="60">
        <f>I214*'Расчет субсидий'!K214</f>
        <v>2.0016237178790175</v>
      </c>
      <c r="K214" s="61">
        <f t="shared" si="28"/>
        <v>30.023213646090451</v>
      </c>
      <c r="L214" s="60">
        <f>'Расчет субсидий'!N214-1</f>
        <v>8.2716586852416008E-3</v>
      </c>
      <c r="M214" s="60">
        <f>L214*'Расчет субсидий'!O214</f>
        <v>0.12407488027862401</v>
      </c>
      <c r="N214" s="61">
        <f t="shared" si="29"/>
        <v>1.8610524073253305</v>
      </c>
      <c r="O214" s="60">
        <f>'Расчет субсидий'!R214-1</f>
        <v>6.6301530306916323E-2</v>
      </c>
      <c r="P214" s="60">
        <f>O214*'Расчет субсидий'!S214</f>
        <v>0.66301530306916323</v>
      </c>
      <c r="Q214" s="61">
        <f t="shared" si="30"/>
        <v>9.9448512309625077</v>
      </c>
      <c r="R214" s="60">
        <f>'Расчет субсидий'!V214-1</f>
        <v>9.8343103448275793E-2</v>
      </c>
      <c r="S214" s="60">
        <f>R214*'Расчет субсидий'!W214</f>
        <v>0.98343103448275793</v>
      </c>
      <c r="T214" s="61">
        <f t="shared" si="31"/>
        <v>14.750904373654205</v>
      </c>
      <c r="U214" s="60" t="s">
        <v>400</v>
      </c>
      <c r="V214" s="60" t="s">
        <v>400</v>
      </c>
      <c r="W214" s="62" t="s">
        <v>400</v>
      </c>
      <c r="X214" s="63">
        <f t="shared" si="32"/>
        <v>-0.52971712005861571</v>
      </c>
    </row>
    <row r="215" spans="1:24" ht="15" customHeight="1">
      <c r="A215" s="67" t="s">
        <v>198</v>
      </c>
      <c r="B215" s="68"/>
      <c r="C215" s="69"/>
      <c r="D215" s="69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</row>
    <row r="216" spans="1:24" ht="15" customHeight="1">
      <c r="A216" s="71" t="s">
        <v>199</v>
      </c>
      <c r="B216" s="59">
        <f>'Расчет субсидий'!AF216</f>
        <v>-22.990909090909099</v>
      </c>
      <c r="C216" s="60">
        <f>'Расчет субсидий'!D216-1</f>
        <v>-0.55622331545654569</v>
      </c>
      <c r="D216" s="60">
        <f>C216*'Расчет субсидий'!E216</f>
        <v>-8.3433497318481855</v>
      </c>
      <c r="E216" s="61">
        <f t="shared" si="26"/>
        <v>-75.63964916452818</v>
      </c>
      <c r="F216" s="60">
        <f>'Расчет субсидий'!F216-1</f>
        <v>0</v>
      </c>
      <c r="G216" s="60">
        <f>F216*'Расчет субсидий'!G216</f>
        <v>0</v>
      </c>
      <c r="H216" s="61">
        <f t="shared" si="27"/>
        <v>0</v>
      </c>
      <c r="I216" s="60">
        <f>'Расчет субсидий'!J216-1</f>
        <v>5.0817464523060574E-2</v>
      </c>
      <c r="J216" s="60">
        <f>I216*'Расчет субсидий'!K216</f>
        <v>0.50817464523060574</v>
      </c>
      <c r="K216" s="61">
        <f t="shared" si="28"/>
        <v>4.6070407108580991</v>
      </c>
      <c r="L216" s="60">
        <f>'Расчет субсидий'!N216-1</f>
        <v>0.26488335925349915</v>
      </c>
      <c r="M216" s="60">
        <f>L216*'Расчет субсидий'!O216</f>
        <v>3.9732503888024873</v>
      </c>
      <c r="N216" s="61">
        <f t="shared" si="29"/>
        <v>36.020935848421153</v>
      </c>
      <c r="O216" s="60">
        <f>'Расчет субсидий'!R216-1</f>
        <v>-4.3117122807017516E-2</v>
      </c>
      <c r="P216" s="60">
        <f>O216*'Расчет субсидий'!S216</f>
        <v>-0.43117122807017516</v>
      </c>
      <c r="Q216" s="61">
        <f t="shared" si="30"/>
        <v>-3.9089384323150469</v>
      </c>
      <c r="R216" s="60">
        <f>'Расчет субсидий'!V216-1</f>
        <v>0.17571085526315788</v>
      </c>
      <c r="S216" s="60">
        <f>R216*'Расчет субсидий'!W216</f>
        <v>1.7571085526315788</v>
      </c>
      <c r="T216" s="61">
        <f t="shared" si="31"/>
        <v>15.929701946654882</v>
      </c>
      <c r="U216" s="60" t="s">
        <v>400</v>
      </c>
      <c r="V216" s="60" t="s">
        <v>400</v>
      </c>
      <c r="W216" s="62" t="s">
        <v>400</v>
      </c>
      <c r="X216" s="63">
        <f t="shared" si="32"/>
        <v>-2.5359873732536893</v>
      </c>
    </row>
    <row r="217" spans="1:24" ht="15" customHeight="1">
      <c r="A217" s="71" t="s">
        <v>200</v>
      </c>
      <c r="B217" s="59">
        <f>'Расчет субсидий'!AF217</f>
        <v>137.86363636363626</v>
      </c>
      <c r="C217" s="60">
        <f>'Расчет субсидий'!D217-1</f>
        <v>-1.9077509572972939E-2</v>
      </c>
      <c r="D217" s="60">
        <f>C217*'Расчет субсидий'!E217</f>
        <v>-0.28616264359459409</v>
      </c>
      <c r="E217" s="61">
        <f t="shared" si="26"/>
        <v>-7.145443866158474</v>
      </c>
      <c r="F217" s="60">
        <f>'Расчет субсидий'!F217-1</f>
        <v>0</v>
      </c>
      <c r="G217" s="60">
        <f>F217*'Расчет субсидий'!G217</f>
        <v>0</v>
      </c>
      <c r="H217" s="61">
        <f t="shared" si="27"/>
        <v>0</v>
      </c>
      <c r="I217" s="60">
        <f>'Расчет субсидий'!J217-1</f>
        <v>5.0817464523060574E-2</v>
      </c>
      <c r="J217" s="60">
        <f>I217*'Расчет субсидий'!K217</f>
        <v>0.50817464523060574</v>
      </c>
      <c r="K217" s="61">
        <f t="shared" si="28"/>
        <v>12.689054574308827</v>
      </c>
      <c r="L217" s="60">
        <f>'Расчет субсидий'!N217-1</f>
        <v>0.26488335925349915</v>
      </c>
      <c r="M217" s="60">
        <f>L217*'Расчет субсидий'!O217</f>
        <v>3.9732503888024873</v>
      </c>
      <c r="N217" s="61">
        <f t="shared" si="29"/>
        <v>99.211543696812683</v>
      </c>
      <c r="O217" s="60">
        <f>'Расчет субсидий'!R217-1</f>
        <v>-4.3117122807017516E-2</v>
      </c>
      <c r="P217" s="60">
        <f>O217*'Расчет субсидий'!S217</f>
        <v>-0.43117122807017516</v>
      </c>
      <c r="Q217" s="61">
        <f t="shared" si="30"/>
        <v>-10.766289296805516</v>
      </c>
      <c r="R217" s="60">
        <f>'Расчет субсидий'!V217-1</f>
        <v>0.17571085526315788</v>
      </c>
      <c r="S217" s="60">
        <f>R217*'Расчет субсидий'!W217</f>
        <v>1.7571085526315788</v>
      </c>
      <c r="T217" s="61">
        <f t="shared" si="31"/>
        <v>43.874771255478755</v>
      </c>
      <c r="U217" s="60" t="s">
        <v>400</v>
      </c>
      <c r="V217" s="60" t="s">
        <v>400</v>
      </c>
      <c r="W217" s="62" t="s">
        <v>400</v>
      </c>
      <c r="X217" s="63">
        <f t="shared" si="32"/>
        <v>5.5211997149999021</v>
      </c>
    </row>
    <row r="218" spans="1:24" ht="15" customHeight="1">
      <c r="A218" s="71" t="s">
        <v>201</v>
      </c>
      <c r="B218" s="59">
        <f>'Расчет субсидий'!AF218</f>
        <v>0.59090909090909172</v>
      </c>
      <c r="C218" s="60">
        <f>'Расчет субсидий'!D218-1</f>
        <v>-0.17469155973992001</v>
      </c>
      <c r="D218" s="60">
        <f>C218*'Расчет субсидий'!E218</f>
        <v>-2.6203733960988003</v>
      </c>
      <c r="E218" s="61">
        <f t="shared" si="26"/>
        <v>-0.48585121553686655</v>
      </c>
      <c r="F218" s="60">
        <f>'Расчет субсидий'!F218-1</f>
        <v>0</v>
      </c>
      <c r="G218" s="60">
        <f>F218*'Расчет субсидий'!G218</f>
        <v>0</v>
      </c>
      <c r="H218" s="61">
        <f t="shared" si="27"/>
        <v>0</v>
      </c>
      <c r="I218" s="60">
        <f>'Расчет субсидий'!J218-1</f>
        <v>5.0817464523060574E-2</v>
      </c>
      <c r="J218" s="60">
        <f>I218*'Расчет субсидий'!K218</f>
        <v>0.50817464523060574</v>
      </c>
      <c r="K218" s="61">
        <f t="shared" si="28"/>
        <v>9.42221705722876E-2</v>
      </c>
      <c r="L218" s="60">
        <f>'Расчет субсидий'!N218-1</f>
        <v>0.26488335925349915</v>
      </c>
      <c r="M218" s="60">
        <f>L218*'Расчет субсидий'!O218</f>
        <v>3.9732503888024873</v>
      </c>
      <c r="N218" s="61">
        <f t="shared" si="29"/>
        <v>0.73669215765432483</v>
      </c>
      <c r="O218" s="60">
        <f>'Расчет субсидий'!R218-1</f>
        <v>-4.3117122807017516E-2</v>
      </c>
      <c r="P218" s="60">
        <f>O218*'Расчет субсидий'!S218</f>
        <v>-0.43117122807017516</v>
      </c>
      <c r="Q218" s="61">
        <f t="shared" si="30"/>
        <v>-7.9944738247723982E-2</v>
      </c>
      <c r="R218" s="60">
        <f>'Расчет субсидий'!V218-1</f>
        <v>0.17571085526315788</v>
      </c>
      <c r="S218" s="60">
        <f>R218*'Расчет субсидий'!W218</f>
        <v>1.7571085526315788</v>
      </c>
      <c r="T218" s="61">
        <f t="shared" si="31"/>
        <v>0.32579071646706975</v>
      </c>
      <c r="U218" s="60" t="s">
        <v>400</v>
      </c>
      <c r="V218" s="60" t="s">
        <v>400</v>
      </c>
      <c r="W218" s="62" t="s">
        <v>400</v>
      </c>
      <c r="X218" s="63">
        <f t="shared" si="32"/>
        <v>3.1869889624956964</v>
      </c>
    </row>
    <row r="219" spans="1:24" ht="15" customHeight="1">
      <c r="A219" s="71" t="s">
        <v>202</v>
      </c>
      <c r="B219" s="59">
        <f>'Расчет субсидий'!AF219</f>
        <v>-10.890909090908963</v>
      </c>
      <c r="C219" s="60">
        <f>'Расчет субсидий'!D219-1</f>
        <v>-0.43374800968669602</v>
      </c>
      <c r="D219" s="60">
        <f>C219*'Расчет субсидий'!E219</f>
        <v>-6.50622014530044</v>
      </c>
      <c r="E219" s="61">
        <f t="shared" si="26"/>
        <v>-101.39209074552768</v>
      </c>
      <c r="F219" s="60">
        <f>'Расчет субсидий'!F219-1</f>
        <v>0</v>
      </c>
      <c r="G219" s="60">
        <f>F219*'Расчет субсидий'!G219</f>
        <v>0</v>
      </c>
      <c r="H219" s="61">
        <f t="shared" si="27"/>
        <v>0</v>
      </c>
      <c r="I219" s="60">
        <f>'Расчет субсидий'!J219-1</f>
        <v>5.0817464523060574E-2</v>
      </c>
      <c r="J219" s="60">
        <f>I219*'Расчет субсидий'!K219</f>
        <v>0.50817464523060574</v>
      </c>
      <c r="K219" s="61">
        <f t="shared" si="28"/>
        <v>7.9193277499248573</v>
      </c>
      <c r="L219" s="60">
        <f>'Расчет субсидий'!N219-1</f>
        <v>0.26488335925349915</v>
      </c>
      <c r="M219" s="60">
        <f>L219*'Расчет субсидий'!O219</f>
        <v>3.9732503888024873</v>
      </c>
      <c r="N219" s="61">
        <f t="shared" si="29"/>
        <v>61.918618641755486</v>
      </c>
      <c r="O219" s="60">
        <f>'Расчет субсидий'!R219-1</f>
        <v>-4.3117122807017516E-2</v>
      </c>
      <c r="P219" s="60">
        <f>O219*'Расчет субсидий'!S219</f>
        <v>-0.43117122807017516</v>
      </c>
      <c r="Q219" s="61">
        <f t="shared" si="30"/>
        <v>-6.7193164859214987</v>
      </c>
      <c r="R219" s="60">
        <f>'Расчет субсидий'!V219-1</f>
        <v>0.17571085526315788</v>
      </c>
      <c r="S219" s="60">
        <f>R219*'Расчет субсидий'!W219</f>
        <v>1.7571085526315788</v>
      </c>
      <c r="T219" s="61">
        <f t="shared" si="31"/>
        <v>27.382551748859864</v>
      </c>
      <c r="U219" s="60" t="s">
        <v>400</v>
      </c>
      <c r="V219" s="60" t="s">
        <v>400</v>
      </c>
      <c r="W219" s="62" t="s">
        <v>400</v>
      </c>
      <c r="X219" s="63">
        <f t="shared" si="32"/>
        <v>-0.6988577867059429</v>
      </c>
    </row>
    <row r="220" spans="1:24" ht="15" customHeight="1">
      <c r="A220" s="71" t="s">
        <v>203</v>
      </c>
      <c r="B220" s="59">
        <f>'Расчет субсидий'!AF220</f>
        <v>69.372727272727388</v>
      </c>
      <c r="C220" s="60">
        <f>'Расчет субсидий'!D220-1</f>
        <v>-0.25117493107127398</v>
      </c>
      <c r="D220" s="60">
        <f>C220*'Расчет субсидий'!E220</f>
        <v>-3.7676239660691095</v>
      </c>
      <c r="E220" s="61">
        <f t="shared" si="26"/>
        <v>-128.13915295318967</v>
      </c>
      <c r="F220" s="60">
        <f>'Расчет субсидий'!F220-1</f>
        <v>0</v>
      </c>
      <c r="G220" s="60">
        <f>F220*'Расчет субсидий'!G220</f>
        <v>0</v>
      </c>
      <c r="H220" s="61">
        <f t="shared" si="27"/>
        <v>0</v>
      </c>
      <c r="I220" s="60">
        <f>'Расчет субсидий'!J220-1</f>
        <v>5.0817464523060574E-2</v>
      </c>
      <c r="J220" s="60">
        <f>I220*'Расчет субсидий'!K220</f>
        <v>0.50817464523060574</v>
      </c>
      <c r="K220" s="61">
        <f t="shared" si="28"/>
        <v>17.283324763452004</v>
      </c>
      <c r="L220" s="60">
        <f>'Расчет субсидий'!N220-1</f>
        <v>0.26488335925349915</v>
      </c>
      <c r="M220" s="60">
        <f>L220*'Расчет субсидий'!O220</f>
        <v>3.9732503888024873</v>
      </c>
      <c r="N220" s="61">
        <f t="shared" si="29"/>
        <v>135.13263103676292</v>
      </c>
      <c r="O220" s="60">
        <f>'Расчет субсидий'!R220-1</f>
        <v>-4.3117122807017516E-2</v>
      </c>
      <c r="P220" s="60">
        <f>O220*'Расчет субсидий'!S220</f>
        <v>-0.43117122807017516</v>
      </c>
      <c r="Q220" s="61">
        <f t="shared" si="30"/>
        <v>-14.664392317352979</v>
      </c>
      <c r="R220" s="60">
        <f>'Расчет субсидий'!V220-1</f>
        <v>0.17571085526315788</v>
      </c>
      <c r="S220" s="60">
        <f>R220*'Расчет субсидий'!W220</f>
        <v>1.7571085526315788</v>
      </c>
      <c r="T220" s="61">
        <f t="shared" si="31"/>
        <v>59.760316743055142</v>
      </c>
      <c r="U220" s="60" t="s">
        <v>400</v>
      </c>
      <c r="V220" s="60" t="s">
        <v>400</v>
      </c>
      <c r="W220" s="62" t="s">
        <v>400</v>
      </c>
      <c r="X220" s="63">
        <f t="shared" si="32"/>
        <v>2.0397383925253871</v>
      </c>
    </row>
    <row r="221" spans="1:24" ht="15" customHeight="1">
      <c r="A221" s="71" t="s">
        <v>204</v>
      </c>
      <c r="B221" s="59">
        <f>'Расчет субсидий'!AF221</f>
        <v>1.4000000000000909</v>
      </c>
      <c r="C221" s="60">
        <f>'Расчет субсидий'!D221-1</f>
        <v>-0.38159963611421144</v>
      </c>
      <c r="D221" s="60">
        <f>C221*'Расчет субсидий'!E221</f>
        <v>-5.7239945417131715</v>
      </c>
      <c r="E221" s="61">
        <f t="shared" si="26"/>
        <v>-96.123332218311759</v>
      </c>
      <c r="F221" s="60">
        <f>'Расчет субсидий'!F221-1</f>
        <v>0</v>
      </c>
      <c r="G221" s="60">
        <f>F221*'Расчет субсидий'!G221</f>
        <v>0</v>
      </c>
      <c r="H221" s="61">
        <f t="shared" si="27"/>
        <v>0</v>
      </c>
      <c r="I221" s="60">
        <f>'Расчет субсидий'!J221-1</f>
        <v>5.0817464523060574E-2</v>
      </c>
      <c r="J221" s="60">
        <f>I221*'Расчет субсидий'!K221</f>
        <v>0.50817464523060574</v>
      </c>
      <c r="K221" s="61">
        <f t="shared" si="28"/>
        <v>8.5338027303227229</v>
      </c>
      <c r="L221" s="60">
        <f>'Расчет субсидий'!N221-1</f>
        <v>0.26488335925349915</v>
      </c>
      <c r="M221" s="60">
        <f>L221*'Расчет субсидий'!O221</f>
        <v>3.9732503888024873</v>
      </c>
      <c r="N221" s="61">
        <f t="shared" si="29"/>
        <v>66.722996384110786</v>
      </c>
      <c r="O221" s="60">
        <f>'Расчет субсидий'!R221-1</f>
        <v>-4.3117122807017516E-2</v>
      </c>
      <c r="P221" s="60">
        <f>O221*'Расчет субсидий'!S221</f>
        <v>-0.43117122807017516</v>
      </c>
      <c r="Q221" s="61">
        <f t="shared" si="30"/>
        <v>-7.2406804193706282</v>
      </c>
      <c r="R221" s="60">
        <f>'Расчет субсидий'!V221-1</f>
        <v>0.17571085526315788</v>
      </c>
      <c r="S221" s="60">
        <f>R221*'Расчет субсидий'!W221</f>
        <v>1.7571085526315788</v>
      </c>
      <c r="T221" s="61">
        <f t="shared" si="31"/>
        <v>29.507213523248971</v>
      </c>
      <c r="U221" s="60" t="s">
        <v>400</v>
      </c>
      <c r="V221" s="60" t="s">
        <v>400</v>
      </c>
      <c r="W221" s="62" t="s">
        <v>400</v>
      </c>
      <c r="X221" s="63">
        <f t="shared" si="32"/>
        <v>8.3367816881324774E-2</v>
      </c>
    </row>
    <row r="222" spans="1:24" ht="15" customHeight="1">
      <c r="A222" s="71" t="s">
        <v>205</v>
      </c>
      <c r="B222" s="59">
        <f>'Расчет субсидий'!AF222</f>
        <v>0.99090909090908497</v>
      </c>
      <c r="C222" s="60">
        <f>'Расчет субсидий'!D222-1</f>
        <v>-0.27365060928592588</v>
      </c>
      <c r="D222" s="60">
        <f>C222*'Расчет субсидий'!E222</f>
        <v>-4.1047591392888885</v>
      </c>
      <c r="E222" s="61">
        <f t="shared" si="26"/>
        <v>-2.3889553954751603</v>
      </c>
      <c r="F222" s="60">
        <f>'Расчет субсидий'!F222-1</f>
        <v>0</v>
      </c>
      <c r="G222" s="60">
        <f>F222*'Расчет субсидий'!G222</f>
        <v>0</v>
      </c>
      <c r="H222" s="61">
        <f t="shared" si="27"/>
        <v>0</v>
      </c>
      <c r="I222" s="60">
        <f>'Расчет субсидий'!J222-1</f>
        <v>5.0817464523060574E-2</v>
      </c>
      <c r="J222" s="60">
        <f>I222*'Расчет субсидий'!K222</f>
        <v>0.50817464523060574</v>
      </c>
      <c r="K222" s="61">
        <f t="shared" si="28"/>
        <v>0.29575585786445108</v>
      </c>
      <c r="L222" s="60">
        <f>'Расчет субсидий'!N222-1</f>
        <v>0.26488335925349915</v>
      </c>
      <c r="M222" s="60">
        <f>L222*'Расчет субсидий'!O222</f>
        <v>3.9732503888024873</v>
      </c>
      <c r="N222" s="61">
        <f t="shared" si="29"/>
        <v>2.3124177647967592</v>
      </c>
      <c r="O222" s="60">
        <f>'Расчет субсидий'!R222-1</f>
        <v>-4.3117122807017516E-2</v>
      </c>
      <c r="P222" s="60">
        <f>O222*'Расчет субсидий'!S222</f>
        <v>-0.43117122807017516</v>
      </c>
      <c r="Q222" s="61">
        <f t="shared" si="30"/>
        <v>-0.25094013965709627</v>
      </c>
      <c r="R222" s="60">
        <f>'Расчет субсидий'!V222-1</f>
        <v>0.17571085526315788</v>
      </c>
      <c r="S222" s="60">
        <f>R222*'Расчет субсидий'!W222</f>
        <v>1.7571085526315788</v>
      </c>
      <c r="T222" s="61">
        <f t="shared" si="31"/>
        <v>1.0226310033801314</v>
      </c>
      <c r="U222" s="60" t="s">
        <v>400</v>
      </c>
      <c r="V222" s="60" t="s">
        <v>400</v>
      </c>
      <c r="W222" s="62" t="s">
        <v>400</v>
      </c>
      <c r="X222" s="63">
        <f t="shared" si="32"/>
        <v>1.7026032193056082</v>
      </c>
    </row>
    <row r="223" spans="1:24" ht="15" customHeight="1">
      <c r="A223" s="71" t="s">
        <v>206</v>
      </c>
      <c r="B223" s="59">
        <f>'Расчет субсидий'!AF223</f>
        <v>28.24545454545455</v>
      </c>
      <c r="C223" s="60">
        <f>'Расчет субсидий'!D223-1</f>
        <v>-0.31682927205267564</v>
      </c>
      <c r="D223" s="60">
        <f>C223*'Расчет субсидий'!E223</f>
        <v>-4.7524390807901344</v>
      </c>
      <c r="E223" s="61">
        <f t="shared" si="26"/>
        <v>-127.24603282608929</v>
      </c>
      <c r="F223" s="60">
        <f>'Расчет субсидий'!F223-1</f>
        <v>0</v>
      </c>
      <c r="G223" s="60">
        <f>F223*'Расчет субсидий'!G223</f>
        <v>0</v>
      </c>
      <c r="H223" s="61">
        <f t="shared" si="27"/>
        <v>0</v>
      </c>
      <c r="I223" s="60">
        <f>'Расчет субсидий'!J223-1</f>
        <v>5.0817464523060574E-2</v>
      </c>
      <c r="J223" s="60">
        <f>I223*'Расчет субсидий'!K223</f>
        <v>0.50817464523060574</v>
      </c>
      <c r="K223" s="61">
        <f t="shared" si="28"/>
        <v>13.606320141961529</v>
      </c>
      <c r="L223" s="60">
        <f>'Расчет субсидий'!N223-1</f>
        <v>0.26488335925349915</v>
      </c>
      <c r="M223" s="60">
        <f>L223*'Расчет субсидий'!O223</f>
        <v>3.9732503888024873</v>
      </c>
      <c r="N223" s="61">
        <f t="shared" si="29"/>
        <v>106.38334143901876</v>
      </c>
      <c r="O223" s="60">
        <f>'Расчет субсидий'!R223-1</f>
        <v>-4.3117122807017516E-2</v>
      </c>
      <c r="P223" s="60">
        <f>O223*'Расчет субсидий'!S223</f>
        <v>-0.43117122807017516</v>
      </c>
      <c r="Q223" s="61">
        <f t="shared" si="30"/>
        <v>-11.544562130728247</v>
      </c>
      <c r="R223" s="60">
        <f>'Расчет субсидий'!V223-1</f>
        <v>0.17571085526315788</v>
      </c>
      <c r="S223" s="60">
        <f>R223*'Расчет субсидий'!W223</f>
        <v>1.7571085526315788</v>
      </c>
      <c r="T223" s="61">
        <f t="shared" si="31"/>
        <v>47.04638792129181</v>
      </c>
      <c r="U223" s="60" t="s">
        <v>400</v>
      </c>
      <c r="V223" s="60" t="s">
        <v>400</v>
      </c>
      <c r="W223" s="62" t="s">
        <v>400</v>
      </c>
      <c r="X223" s="63">
        <f t="shared" si="32"/>
        <v>1.0549232778043618</v>
      </c>
    </row>
    <row r="224" spans="1:24" ht="15" customHeight="1">
      <c r="A224" s="71" t="s">
        <v>207</v>
      </c>
      <c r="B224" s="59">
        <f>'Расчет субсидий'!AF224</f>
        <v>11.754545454545479</v>
      </c>
      <c r="C224" s="60">
        <f>'Расчет субсидий'!D224-1</f>
        <v>-9.2659516682521814E-2</v>
      </c>
      <c r="D224" s="60">
        <f>C224*'Расчет субсидий'!E224</f>
        <v>-1.3898927502378271</v>
      </c>
      <c r="E224" s="61">
        <f t="shared" si="26"/>
        <v>-3.6983972631543369</v>
      </c>
      <c r="F224" s="60">
        <f>'Расчет субсидий'!F224-1</f>
        <v>0</v>
      </c>
      <c r="G224" s="60">
        <f>F224*'Расчет субсидий'!G224</f>
        <v>0</v>
      </c>
      <c r="H224" s="61">
        <f t="shared" si="27"/>
        <v>0</v>
      </c>
      <c r="I224" s="60">
        <f>'Расчет субсидий'!J224-1</f>
        <v>5.0817464523060574E-2</v>
      </c>
      <c r="J224" s="60">
        <f>I224*'Расчет субсидий'!K224</f>
        <v>0.50817464523060574</v>
      </c>
      <c r="K224" s="61">
        <f t="shared" si="28"/>
        <v>1.3522134832372534</v>
      </c>
      <c r="L224" s="60">
        <f>'Расчет субсидий'!N224-1</f>
        <v>0.26488335925349915</v>
      </c>
      <c r="M224" s="60">
        <f>L224*'Расчет субсидий'!O224</f>
        <v>3.9732503888024873</v>
      </c>
      <c r="N224" s="61">
        <f t="shared" si="29"/>
        <v>10.572512419580283</v>
      </c>
      <c r="O224" s="60">
        <f>'Расчет субсидий'!R224-1</f>
        <v>-4.3117122807017516E-2</v>
      </c>
      <c r="P224" s="60">
        <f>O224*'Расчет субсидий'!S224</f>
        <v>-0.43117122807017516</v>
      </c>
      <c r="Q224" s="61">
        <f t="shared" si="30"/>
        <v>-1.1473133373584168</v>
      </c>
      <c r="R224" s="60">
        <f>'Расчет субсидий'!V224-1</f>
        <v>0.17571085526315788</v>
      </c>
      <c r="S224" s="60">
        <f>R224*'Расчет субсидий'!W224</f>
        <v>1.7571085526315788</v>
      </c>
      <c r="T224" s="61">
        <f t="shared" si="31"/>
        <v>4.6755301522406967</v>
      </c>
      <c r="U224" s="60" t="s">
        <v>400</v>
      </c>
      <c r="V224" s="60" t="s">
        <v>400</v>
      </c>
      <c r="W224" s="62" t="s">
        <v>400</v>
      </c>
      <c r="X224" s="63">
        <f t="shared" si="32"/>
        <v>4.4174696083566696</v>
      </c>
    </row>
    <row r="225" spans="1:24" ht="15" customHeight="1">
      <c r="A225" s="71" t="s">
        <v>208</v>
      </c>
      <c r="B225" s="59">
        <f>'Расчет субсидий'!AF225</f>
        <v>-62.109090909090924</v>
      </c>
      <c r="C225" s="60">
        <f>'Расчет субсидий'!D225-1</f>
        <v>-0.73511487157034439</v>
      </c>
      <c r="D225" s="60">
        <f>C225*'Расчет субсидий'!E225</f>
        <v>-11.026723073555166</v>
      </c>
      <c r="E225" s="61">
        <f t="shared" si="26"/>
        <v>-131.21525474216415</v>
      </c>
      <c r="F225" s="60">
        <f>'Расчет субсидий'!F225-1</f>
        <v>0</v>
      </c>
      <c r="G225" s="60">
        <f>F225*'Расчет субсидий'!G225</f>
        <v>0</v>
      </c>
      <c r="H225" s="61">
        <f t="shared" si="27"/>
        <v>0</v>
      </c>
      <c r="I225" s="60">
        <f>'Расчет субсидий'!J225-1</f>
        <v>5.0817464523060574E-2</v>
      </c>
      <c r="J225" s="60">
        <f>I225*'Расчет субсидий'!K225</f>
        <v>0.50817464523060574</v>
      </c>
      <c r="K225" s="61">
        <f t="shared" si="28"/>
        <v>6.0471515501607849</v>
      </c>
      <c r="L225" s="60">
        <f>'Расчет субсидий'!N225-1</f>
        <v>0.26488335925349915</v>
      </c>
      <c r="M225" s="60">
        <f>L225*'Расчет субсидий'!O225</f>
        <v>3.9732503888024873</v>
      </c>
      <c r="N225" s="61">
        <f t="shared" si="29"/>
        <v>47.280688781552072</v>
      </c>
      <c r="O225" s="60">
        <f>'Расчет субсидий'!R225-1</f>
        <v>-4.3117122807017516E-2</v>
      </c>
      <c r="P225" s="60">
        <f>O225*'Расчет субсидий'!S225</f>
        <v>-0.43117122807017516</v>
      </c>
      <c r="Q225" s="61">
        <f t="shared" si="30"/>
        <v>-5.1308300889866123</v>
      </c>
      <c r="R225" s="60">
        <f>'Расчет субсидий'!V225-1</f>
        <v>0.17571085526315788</v>
      </c>
      <c r="S225" s="60">
        <f>R225*'Расчет субсидий'!W225</f>
        <v>1.7571085526315788</v>
      </c>
      <c r="T225" s="61">
        <f t="shared" si="31"/>
        <v>20.909153590346985</v>
      </c>
      <c r="U225" s="60" t="s">
        <v>400</v>
      </c>
      <c r="V225" s="60" t="s">
        <v>400</v>
      </c>
      <c r="W225" s="62" t="s">
        <v>400</v>
      </c>
      <c r="X225" s="63">
        <f t="shared" si="32"/>
        <v>-5.2193607149606702</v>
      </c>
    </row>
    <row r="226" spans="1:24" ht="15" customHeight="1">
      <c r="A226" s="71" t="s">
        <v>209</v>
      </c>
      <c r="B226" s="59">
        <f>'Расчет субсидий'!AF226</f>
        <v>-141.25454545454545</v>
      </c>
      <c r="C226" s="60">
        <f>'Расчет субсидий'!D226-1</f>
        <v>-0.74224104077405439</v>
      </c>
      <c r="D226" s="60">
        <f>C226*'Расчет субсидий'!E226</f>
        <v>-11.133615611610816</v>
      </c>
      <c r="E226" s="61">
        <f t="shared" si="26"/>
        <v>-295.26831297274367</v>
      </c>
      <c r="F226" s="60">
        <f>'Расчет субсидий'!F226-1</f>
        <v>0</v>
      </c>
      <c r="G226" s="60">
        <f>F226*'Расчет субсидий'!G226</f>
        <v>0</v>
      </c>
      <c r="H226" s="61">
        <f t="shared" si="27"/>
        <v>0</v>
      </c>
      <c r="I226" s="60">
        <f>'Расчет субсидий'!J226-1</f>
        <v>5.0817464523060574E-2</v>
      </c>
      <c r="J226" s="60">
        <f>I226*'Расчет субсидий'!K226</f>
        <v>0.50817464523060574</v>
      </c>
      <c r="K226" s="61">
        <f t="shared" si="28"/>
        <v>13.477011909436174</v>
      </c>
      <c r="L226" s="60">
        <f>'Расчет субсидий'!N226-1</f>
        <v>0.26488335925349915</v>
      </c>
      <c r="M226" s="60">
        <f>L226*'Расчет субсидий'!O226</f>
        <v>3.9732503888024873</v>
      </c>
      <c r="N226" s="61">
        <f t="shared" si="29"/>
        <v>105.37232290438962</v>
      </c>
      <c r="O226" s="60">
        <f>'Расчет субсидий'!R226-1</f>
        <v>-4.3117122807017516E-2</v>
      </c>
      <c r="P226" s="60">
        <f>O226*'Расчет субсидий'!S226</f>
        <v>-0.43117122807017516</v>
      </c>
      <c r="Q226" s="61">
        <f t="shared" si="30"/>
        <v>-11.434847901691414</v>
      </c>
      <c r="R226" s="60">
        <f>'Расчет субсидий'!V226-1</f>
        <v>0.17571085526315788</v>
      </c>
      <c r="S226" s="60">
        <f>R226*'Расчет субсидий'!W226</f>
        <v>1.7571085526315788</v>
      </c>
      <c r="T226" s="61">
        <f t="shared" si="31"/>
        <v>46.599280606063857</v>
      </c>
      <c r="U226" s="60" t="s">
        <v>400</v>
      </c>
      <c r="V226" s="60" t="s">
        <v>400</v>
      </c>
      <c r="W226" s="62" t="s">
        <v>400</v>
      </c>
      <c r="X226" s="63">
        <f t="shared" si="32"/>
        <v>-5.3262532530163202</v>
      </c>
    </row>
    <row r="227" spans="1:24" ht="15" customHeight="1">
      <c r="A227" s="71" t="s">
        <v>210</v>
      </c>
      <c r="B227" s="59">
        <f>'Расчет субсидий'!AF227</f>
        <v>50.427272727272793</v>
      </c>
      <c r="C227" s="60">
        <f>'Расчет субсидий'!D227-1</f>
        <v>6.8959893211911982E-2</v>
      </c>
      <c r="D227" s="60">
        <f>C227*'Расчет субсидий'!E227</f>
        <v>1.0343983981786797</v>
      </c>
      <c r="E227" s="61">
        <f t="shared" si="26"/>
        <v>7.6240447434487386</v>
      </c>
      <c r="F227" s="60">
        <f>'Расчет субсидий'!F227-1</f>
        <v>0</v>
      </c>
      <c r="G227" s="60">
        <f>F227*'Расчет субсидий'!G227</f>
        <v>0</v>
      </c>
      <c r="H227" s="61">
        <f t="shared" si="27"/>
        <v>0</v>
      </c>
      <c r="I227" s="60">
        <f>'Расчет субсидий'!J227-1</f>
        <v>5.0817464523060574E-2</v>
      </c>
      <c r="J227" s="60">
        <f>I227*'Расчет субсидий'!K227</f>
        <v>0.50817464523060574</v>
      </c>
      <c r="K227" s="61">
        <f t="shared" si="28"/>
        <v>3.7455067984889525</v>
      </c>
      <c r="L227" s="60">
        <f>'Расчет субсидий'!N227-1</f>
        <v>0.26488335925349915</v>
      </c>
      <c r="M227" s="60">
        <f>L227*'Расчет субсидий'!O227</f>
        <v>3.9732503888024873</v>
      </c>
      <c r="N227" s="61">
        <f t="shared" si="29"/>
        <v>29.284885586145933</v>
      </c>
      <c r="O227" s="60">
        <f>'Расчет субсидий'!R227-1</f>
        <v>-4.3117122807017516E-2</v>
      </c>
      <c r="P227" s="60">
        <f>O227*'Расчет субсидий'!S227</f>
        <v>-0.43117122807017516</v>
      </c>
      <c r="Q227" s="61">
        <f t="shared" si="30"/>
        <v>-3.1779522674076306</v>
      </c>
      <c r="R227" s="60">
        <f>'Расчет субсидий'!V227-1</f>
        <v>0.17571085526315788</v>
      </c>
      <c r="S227" s="60">
        <f>R227*'Расчет субсидий'!W227</f>
        <v>1.7571085526315788</v>
      </c>
      <c r="T227" s="61">
        <f t="shared" si="31"/>
        <v>12.9507878665968</v>
      </c>
      <c r="U227" s="60" t="s">
        <v>400</v>
      </c>
      <c r="V227" s="60" t="s">
        <v>400</v>
      </c>
      <c r="W227" s="62" t="s">
        <v>400</v>
      </c>
      <c r="X227" s="63">
        <f t="shared" si="32"/>
        <v>6.8417607567731764</v>
      </c>
    </row>
    <row r="228" spans="1:24" ht="15" customHeight="1">
      <c r="A228" s="71" t="s">
        <v>211</v>
      </c>
      <c r="B228" s="59">
        <f>'Расчет субсидий'!AF228</f>
        <v>-73.700000000000045</v>
      </c>
      <c r="C228" s="60">
        <f>'Расчет субсидий'!D228-1</f>
        <v>-0.85326873390557934</v>
      </c>
      <c r="D228" s="60">
        <f>C228*'Расчет субсидий'!E228</f>
        <v>-12.79903100858369</v>
      </c>
      <c r="E228" s="61">
        <f t="shared" si="26"/>
        <v>-134.91608835525642</v>
      </c>
      <c r="F228" s="60">
        <f>'Расчет субсидий'!F228-1</f>
        <v>0</v>
      </c>
      <c r="G228" s="60">
        <f>F228*'Расчет субсидий'!G228</f>
        <v>0</v>
      </c>
      <c r="H228" s="61">
        <f t="shared" si="27"/>
        <v>0</v>
      </c>
      <c r="I228" s="60">
        <f>'Расчет субсидий'!J228-1</f>
        <v>5.0817464523060574E-2</v>
      </c>
      <c r="J228" s="60">
        <f>I228*'Расчет субсидий'!K228</f>
        <v>0.50817464523060574</v>
      </c>
      <c r="K228" s="61">
        <f t="shared" si="28"/>
        <v>5.3567285906138524</v>
      </c>
      <c r="L228" s="60">
        <f>'Расчет субсидий'!N228-1</f>
        <v>0.26488335925349915</v>
      </c>
      <c r="M228" s="60">
        <f>L228*'Расчет субсидий'!O228</f>
        <v>3.9732503888024873</v>
      </c>
      <c r="N228" s="61">
        <f t="shared" si="29"/>
        <v>41.882498773049846</v>
      </c>
      <c r="O228" s="60">
        <f>'Расчет субсидий'!R228-1</f>
        <v>-4.3117122807017516E-2</v>
      </c>
      <c r="P228" s="60">
        <f>O228*'Расчет субсидий'!S228</f>
        <v>-0.43117122807017516</v>
      </c>
      <c r="Q228" s="61">
        <f t="shared" si="30"/>
        <v>-4.5450265308012048</v>
      </c>
      <c r="R228" s="60">
        <f>'Расчет субсидий'!V228-1</f>
        <v>0.17571085526315788</v>
      </c>
      <c r="S228" s="60">
        <f>R228*'Расчет субсидий'!W228</f>
        <v>1.7571085526315788</v>
      </c>
      <c r="T228" s="61">
        <f t="shared" si="31"/>
        <v>18.521887522393897</v>
      </c>
      <c r="U228" s="60" t="s">
        <v>400</v>
      </c>
      <c r="V228" s="60" t="s">
        <v>400</v>
      </c>
      <c r="W228" s="62" t="s">
        <v>400</v>
      </c>
      <c r="X228" s="63">
        <f t="shared" si="32"/>
        <v>-6.9916686499891938</v>
      </c>
    </row>
    <row r="229" spans="1:24" ht="15" customHeight="1">
      <c r="A229" s="67" t="s">
        <v>212</v>
      </c>
      <c r="B229" s="68"/>
      <c r="C229" s="69"/>
      <c r="D229" s="69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</row>
    <row r="230" spans="1:24" ht="15" customHeight="1">
      <c r="A230" s="71" t="s">
        <v>213</v>
      </c>
      <c r="B230" s="59">
        <f>'Расчет субсидий'!AF230</f>
        <v>-44.154545454545541</v>
      </c>
      <c r="C230" s="60">
        <f>'Расчет субсидий'!D230-1</f>
        <v>-0.17034225319260599</v>
      </c>
      <c r="D230" s="60">
        <f>C230*'Расчет субсидий'!E230</f>
        <v>-2.5551337978890896</v>
      </c>
      <c r="E230" s="61">
        <f t="shared" si="26"/>
        <v>-39.469641389531212</v>
      </c>
      <c r="F230" s="60">
        <f>'Расчет субсидий'!F230-1</f>
        <v>0</v>
      </c>
      <c r="G230" s="60">
        <f>F230*'Расчет субсидий'!G230</f>
        <v>0</v>
      </c>
      <c r="H230" s="61">
        <f t="shared" si="27"/>
        <v>0</v>
      </c>
      <c r="I230" s="60">
        <f>'Расчет субсидий'!J230-1</f>
        <v>0.15281897597423133</v>
      </c>
      <c r="J230" s="60">
        <f>I230*'Расчет субсидий'!K230</f>
        <v>1.5281897597423133</v>
      </c>
      <c r="K230" s="61">
        <f t="shared" si="28"/>
        <v>23.606240049743629</v>
      </c>
      <c r="L230" s="60">
        <f>'Расчет субсидий'!N230-1</f>
        <v>-0.1057901610796691</v>
      </c>
      <c r="M230" s="60">
        <f>L230*'Расчет субсидий'!O230</f>
        <v>-1.5868524161950366</v>
      </c>
      <c r="N230" s="61">
        <f t="shared" si="29"/>
        <v>-24.512413344879526</v>
      </c>
      <c r="O230" s="60">
        <f>'Расчет субсидий'!R230-1</f>
        <v>0.146732379979571</v>
      </c>
      <c r="P230" s="60">
        <f>O230*'Расчет субсидий'!S230</f>
        <v>1.46732379979571</v>
      </c>
      <c r="Q230" s="61">
        <f t="shared" si="30"/>
        <v>22.666031903341786</v>
      </c>
      <c r="R230" s="60">
        <f>'Расчет субсидий'!V230-1</f>
        <v>-0.17119463087248321</v>
      </c>
      <c r="S230" s="60">
        <f>R230*'Расчет субсидий'!W230</f>
        <v>-1.7119463087248321</v>
      </c>
      <c r="T230" s="61">
        <f t="shared" si="31"/>
        <v>-26.444762673220218</v>
      </c>
      <c r="U230" s="60" t="s">
        <v>400</v>
      </c>
      <c r="V230" s="60" t="s">
        <v>400</v>
      </c>
      <c r="W230" s="62" t="s">
        <v>400</v>
      </c>
      <c r="X230" s="63">
        <f t="shared" si="32"/>
        <v>-2.8584189632709349</v>
      </c>
    </row>
    <row r="231" spans="1:24" ht="15" customHeight="1">
      <c r="A231" s="71" t="s">
        <v>142</v>
      </c>
      <c r="B231" s="59">
        <f>'Расчет субсидий'!AF231</f>
        <v>48</v>
      </c>
      <c r="C231" s="60">
        <f>'Расчет субсидий'!D231-1</f>
        <v>0.25086031902455308</v>
      </c>
      <c r="D231" s="60">
        <f>C231*'Расчет субсидий'!E231</f>
        <v>3.7629047853682964</v>
      </c>
      <c r="E231" s="61">
        <f t="shared" si="26"/>
        <v>52.207886859650081</v>
      </c>
      <c r="F231" s="60">
        <f>'Расчет субсидий'!F231-1</f>
        <v>0</v>
      </c>
      <c r="G231" s="60">
        <f>F231*'Расчет субсидий'!G231</f>
        <v>0</v>
      </c>
      <c r="H231" s="61">
        <f t="shared" si="27"/>
        <v>0</v>
      </c>
      <c r="I231" s="60">
        <f>'Расчет субсидий'!J231-1</f>
        <v>0.15281897597423133</v>
      </c>
      <c r="J231" s="60">
        <f>I231*'Расчет субсидий'!K231</f>
        <v>1.5281897597423133</v>
      </c>
      <c r="K231" s="61">
        <f t="shared" si="28"/>
        <v>21.202651309949015</v>
      </c>
      <c r="L231" s="60">
        <f>'Расчет субсидий'!N231-1</f>
        <v>-0.1057901610796691</v>
      </c>
      <c r="M231" s="60">
        <f>L231*'Расчет субсидий'!O231</f>
        <v>-1.5868524161950366</v>
      </c>
      <c r="N231" s="61">
        <f t="shared" si="29"/>
        <v>-22.016557987279558</v>
      </c>
      <c r="O231" s="60">
        <f>'Расчет субсидий'!R231-1</f>
        <v>0.146732379979571</v>
      </c>
      <c r="P231" s="60">
        <f>O231*'Расчет субсидий'!S231</f>
        <v>1.46732379979571</v>
      </c>
      <c r="Q231" s="61">
        <f t="shared" si="30"/>
        <v>20.358175211895091</v>
      </c>
      <c r="R231" s="60">
        <f>'Расчет субсидий'!V231-1</f>
        <v>-0.17119463087248321</v>
      </c>
      <c r="S231" s="60">
        <f>R231*'Расчет субсидий'!W231</f>
        <v>-1.7119463087248321</v>
      </c>
      <c r="T231" s="61">
        <f t="shared" si="31"/>
        <v>-23.752155394214629</v>
      </c>
      <c r="U231" s="60" t="s">
        <v>400</v>
      </c>
      <c r="V231" s="60" t="s">
        <v>400</v>
      </c>
      <c r="W231" s="62" t="s">
        <v>400</v>
      </c>
      <c r="X231" s="63">
        <f t="shared" si="32"/>
        <v>3.4596196199864511</v>
      </c>
    </row>
    <row r="232" spans="1:24" ht="15" customHeight="1">
      <c r="A232" s="71" t="s">
        <v>214</v>
      </c>
      <c r="B232" s="59">
        <f>'Расчет субсидий'!AF232</f>
        <v>-90.081818181818107</v>
      </c>
      <c r="C232" s="60">
        <f>'Расчет субсидий'!D232-1</f>
        <v>-0.41253213724874371</v>
      </c>
      <c r="D232" s="60">
        <f>C232*'Расчет субсидий'!E232</f>
        <v>-6.1879820587311558</v>
      </c>
      <c r="E232" s="61">
        <f t="shared" si="26"/>
        <v>-85.873013000653629</v>
      </c>
      <c r="F232" s="60">
        <f>'Расчет субсидий'!F232-1</f>
        <v>0</v>
      </c>
      <c r="G232" s="60">
        <f>F232*'Расчет субсидий'!G232</f>
        <v>0</v>
      </c>
      <c r="H232" s="61">
        <f t="shared" si="27"/>
        <v>0</v>
      </c>
      <c r="I232" s="60">
        <f>'Расчет субсидий'!J232-1</f>
        <v>0.15281897597423133</v>
      </c>
      <c r="J232" s="60">
        <f>I232*'Расчет субсидий'!K232</f>
        <v>1.5281897597423133</v>
      </c>
      <c r="K232" s="61">
        <f t="shared" si="28"/>
        <v>21.207278537702507</v>
      </c>
      <c r="L232" s="60">
        <f>'Расчет субсидий'!N232-1</f>
        <v>-0.1057901610796691</v>
      </c>
      <c r="M232" s="60">
        <f>L232*'Расчет субсидий'!O232</f>
        <v>-1.5868524161950366</v>
      </c>
      <c r="N232" s="61">
        <f t="shared" si="29"/>
        <v>-22.021362840534266</v>
      </c>
      <c r="O232" s="60">
        <f>'Расчет субсидий'!R232-1</f>
        <v>0.146732379979571</v>
      </c>
      <c r="P232" s="60">
        <f>O232*'Расчет субсидий'!S232</f>
        <v>1.46732379979571</v>
      </c>
      <c r="Q232" s="61">
        <f t="shared" si="30"/>
        <v>20.362618142733027</v>
      </c>
      <c r="R232" s="60">
        <f>'Расчет субсидий'!V232-1</f>
        <v>-0.17119463087248321</v>
      </c>
      <c r="S232" s="60">
        <f>R232*'Расчет субсидий'!W232</f>
        <v>-1.7119463087248321</v>
      </c>
      <c r="T232" s="61">
        <f t="shared" si="31"/>
        <v>-23.757339021065754</v>
      </c>
      <c r="U232" s="60" t="s">
        <v>400</v>
      </c>
      <c r="V232" s="60" t="s">
        <v>400</v>
      </c>
      <c r="W232" s="62" t="s">
        <v>400</v>
      </c>
      <c r="X232" s="63">
        <f t="shared" si="32"/>
        <v>-6.4912672241130007</v>
      </c>
    </row>
    <row r="233" spans="1:24" ht="15" customHeight="1">
      <c r="A233" s="71" t="s">
        <v>215</v>
      </c>
      <c r="B233" s="59">
        <f>'Расчет субсидий'!AF233</f>
        <v>-100.0090909090909</v>
      </c>
      <c r="C233" s="60">
        <f>'Расчет субсидий'!D233-1</f>
        <v>-0.47086327285809737</v>
      </c>
      <c r="D233" s="60">
        <f>C233*'Расчет субсидий'!E233</f>
        <v>-7.0629490928714604</v>
      </c>
      <c r="E233" s="61">
        <f t="shared" si="26"/>
        <v>-95.891481746435275</v>
      </c>
      <c r="F233" s="60">
        <f>'Расчет субсидий'!F233-1</f>
        <v>0</v>
      </c>
      <c r="G233" s="60">
        <f>F233*'Расчет субсидий'!G233</f>
        <v>0</v>
      </c>
      <c r="H233" s="61">
        <f t="shared" si="27"/>
        <v>0</v>
      </c>
      <c r="I233" s="60">
        <f>'Расчет субсидий'!J233-1</f>
        <v>0.15281897597423133</v>
      </c>
      <c r="J233" s="60">
        <f>I233*'Расчет субсидий'!K233</f>
        <v>1.5281897597423133</v>
      </c>
      <c r="K233" s="61">
        <f t="shared" si="28"/>
        <v>20.747761101565999</v>
      </c>
      <c r="L233" s="60">
        <f>'Расчет субсидий'!N233-1</f>
        <v>-0.1057901610796691</v>
      </c>
      <c r="M233" s="60">
        <f>L233*'Расчет субсидий'!O233</f>
        <v>-1.5868524161950366</v>
      </c>
      <c r="N233" s="61">
        <f t="shared" si="29"/>
        <v>-21.54420589770805</v>
      </c>
      <c r="O233" s="60">
        <f>'Расчет субсидий'!R233-1</f>
        <v>0.146732379979571</v>
      </c>
      <c r="P233" s="60">
        <f>O233*'Расчет субсидий'!S233</f>
        <v>1.46732379979571</v>
      </c>
      <c r="Q233" s="61">
        <f t="shared" si="30"/>
        <v>19.921402733347023</v>
      </c>
      <c r="R233" s="60">
        <f>'Расчет субсидий'!V233-1</f>
        <v>-0.17119463087248321</v>
      </c>
      <c r="S233" s="60">
        <f>R233*'Расчет субсидий'!W233</f>
        <v>-1.7119463087248321</v>
      </c>
      <c r="T233" s="61">
        <f t="shared" si="31"/>
        <v>-23.242567099860601</v>
      </c>
      <c r="U233" s="60" t="s">
        <v>400</v>
      </c>
      <c r="V233" s="60" t="s">
        <v>400</v>
      </c>
      <c r="W233" s="62" t="s">
        <v>400</v>
      </c>
      <c r="X233" s="63">
        <f t="shared" si="32"/>
        <v>-7.3662342582533054</v>
      </c>
    </row>
    <row r="234" spans="1:24" ht="15" customHeight="1">
      <c r="A234" s="71" t="s">
        <v>216</v>
      </c>
      <c r="B234" s="59">
        <f>'Расчет субсидий'!AF234</f>
        <v>-17.46363636363634</v>
      </c>
      <c r="C234" s="60">
        <f>'Расчет субсидий'!D234-1</f>
        <v>-0.51806853891022908</v>
      </c>
      <c r="D234" s="60">
        <f>C234*'Расчет субсидий'!E234</f>
        <v>-7.7710280836534364</v>
      </c>
      <c r="E234" s="61">
        <f t="shared" si="26"/>
        <v>-16.807671988790386</v>
      </c>
      <c r="F234" s="60">
        <f>'Расчет субсидий'!F234-1</f>
        <v>0</v>
      </c>
      <c r="G234" s="60">
        <f>F234*'Расчет субсидий'!G234</f>
        <v>0</v>
      </c>
      <c r="H234" s="61">
        <f t="shared" si="27"/>
        <v>0</v>
      </c>
      <c r="I234" s="60">
        <f>'Расчет субсидий'!J234-1</f>
        <v>0.15281897597423133</v>
      </c>
      <c r="J234" s="60">
        <f>I234*'Расчет субсидий'!K234</f>
        <v>1.5281897597423133</v>
      </c>
      <c r="K234" s="61">
        <f t="shared" si="28"/>
        <v>3.3052656536407228</v>
      </c>
      <c r="L234" s="60">
        <f>'Расчет субсидий'!N234-1</f>
        <v>-0.1057901610796691</v>
      </c>
      <c r="M234" s="60">
        <f>L234*'Расчет субсидий'!O234</f>
        <v>-1.5868524161950366</v>
      </c>
      <c r="N234" s="61">
        <f t="shared" si="29"/>
        <v>-3.4321449644647961</v>
      </c>
      <c r="O234" s="60">
        <f>'Расчет субсидий'!R234-1</f>
        <v>0.146732379979571</v>
      </c>
      <c r="P234" s="60">
        <f>O234*'Расчет субсидий'!S234</f>
        <v>1.46732379979571</v>
      </c>
      <c r="Q234" s="61">
        <f t="shared" si="30"/>
        <v>3.1736208983969085</v>
      </c>
      <c r="R234" s="60">
        <f>'Расчет субсидий'!V234-1</f>
        <v>-0.17119463087248321</v>
      </c>
      <c r="S234" s="60">
        <f>R234*'Расчет субсидий'!W234</f>
        <v>-1.7119463087248321</v>
      </c>
      <c r="T234" s="61">
        <f t="shared" si="31"/>
        <v>-3.7027059624187917</v>
      </c>
      <c r="U234" s="60" t="s">
        <v>400</v>
      </c>
      <c r="V234" s="60" t="s">
        <v>400</v>
      </c>
      <c r="W234" s="62" t="s">
        <v>400</v>
      </c>
      <c r="X234" s="63">
        <f t="shared" si="32"/>
        <v>-8.0743132490352814</v>
      </c>
    </row>
    <row r="235" spans="1:24" ht="15" customHeight="1">
      <c r="A235" s="71" t="s">
        <v>217</v>
      </c>
      <c r="B235" s="59">
        <f>'Расчет субсидий'!AF235</f>
        <v>-11</v>
      </c>
      <c r="C235" s="60">
        <f>'Расчет субсидий'!D235-1</f>
        <v>-0.12654533332251861</v>
      </c>
      <c r="D235" s="60">
        <f>C235*'Расчет субсидий'!E235</f>
        <v>-1.8981799998377791</v>
      </c>
      <c r="E235" s="61">
        <f t="shared" si="26"/>
        <v>-9.4845834165777152</v>
      </c>
      <c r="F235" s="60">
        <f>'Расчет субсидий'!F235-1</f>
        <v>0</v>
      </c>
      <c r="G235" s="60">
        <f>F235*'Расчет субсидий'!G235</f>
        <v>0</v>
      </c>
      <c r="H235" s="61">
        <f t="shared" si="27"/>
        <v>0</v>
      </c>
      <c r="I235" s="60">
        <f>'Расчет субсидий'!J235-1</f>
        <v>0.15281897597423133</v>
      </c>
      <c r="J235" s="60">
        <f>I235*'Расчет субсидий'!K235</f>
        <v>1.5281897597423133</v>
      </c>
      <c r="K235" s="61">
        <f t="shared" si="28"/>
        <v>7.6358634343816316</v>
      </c>
      <c r="L235" s="60">
        <f>'Расчет субсидий'!N235-1</f>
        <v>-0.1057901610796691</v>
      </c>
      <c r="M235" s="60">
        <f>L235*'Расчет субсидий'!O235</f>
        <v>-1.5868524161950366</v>
      </c>
      <c r="N235" s="61">
        <f t="shared" si="29"/>
        <v>-7.9289815046444323</v>
      </c>
      <c r="O235" s="60">
        <f>'Расчет субсидий'!R235-1</f>
        <v>0.146732379979571</v>
      </c>
      <c r="P235" s="60">
        <f>O235*'Расчет субсидий'!S235</f>
        <v>1.46732379979571</v>
      </c>
      <c r="Q235" s="61">
        <f t="shared" si="30"/>
        <v>7.3317361785929425</v>
      </c>
      <c r="R235" s="60">
        <f>'Расчет субсидий'!V235-1</f>
        <v>-0.17119463087248321</v>
      </c>
      <c r="S235" s="60">
        <f>R235*'Расчет субсидий'!W235</f>
        <v>-1.7119463087248321</v>
      </c>
      <c r="T235" s="61">
        <f t="shared" si="31"/>
        <v>-8.5540346917524257</v>
      </c>
      <c r="U235" s="60" t="s">
        <v>400</v>
      </c>
      <c r="V235" s="60" t="s">
        <v>400</v>
      </c>
      <c r="W235" s="62" t="s">
        <v>400</v>
      </c>
      <c r="X235" s="63">
        <f t="shared" si="32"/>
        <v>-2.2014651652196244</v>
      </c>
    </row>
    <row r="236" spans="1:24" ht="15" customHeight="1">
      <c r="A236" s="71" t="s">
        <v>218</v>
      </c>
      <c r="B236" s="59">
        <f>'Расчет субсидий'!AF236</f>
        <v>-103.9545454545455</v>
      </c>
      <c r="C236" s="60">
        <f>'Расчет субсидий'!D236-1</f>
        <v>-0.32909553632208499</v>
      </c>
      <c r="D236" s="60">
        <f>C236*'Расчет субсидий'!E236</f>
        <v>-4.9364330448312748</v>
      </c>
      <c r="E236" s="61">
        <f t="shared" si="26"/>
        <v>-97.937452503072819</v>
      </c>
      <c r="F236" s="60">
        <f>'Расчет субсидий'!F236-1</f>
        <v>0</v>
      </c>
      <c r="G236" s="60">
        <f>F236*'Расчет субсидий'!G236</f>
        <v>0</v>
      </c>
      <c r="H236" s="61">
        <f t="shared" si="27"/>
        <v>0</v>
      </c>
      <c r="I236" s="60">
        <f>'Расчет субсидий'!J236-1</f>
        <v>0.15281897597423133</v>
      </c>
      <c r="J236" s="60">
        <f>I236*'Расчет субсидий'!K236</f>
        <v>1.5281897597423133</v>
      </c>
      <c r="K236" s="61">
        <f t="shared" si="28"/>
        <v>30.31885789824597</v>
      </c>
      <c r="L236" s="60">
        <f>'Расчет субсидий'!N236-1</f>
        <v>-0.1057901610796691</v>
      </c>
      <c r="M236" s="60">
        <f>L236*'Расчет субсидий'!O236</f>
        <v>-1.5868524161950366</v>
      </c>
      <c r="N236" s="61">
        <f t="shared" si="29"/>
        <v>-31.48270861350246</v>
      </c>
      <c r="O236" s="60">
        <f>'Расчет субсидий'!R236-1</f>
        <v>0.146732379979571</v>
      </c>
      <c r="P236" s="60">
        <f>O236*'Расчет субсидий'!S236</f>
        <v>1.46732379979571</v>
      </c>
      <c r="Q236" s="61">
        <f t="shared" si="30"/>
        <v>29.111294257214524</v>
      </c>
      <c r="R236" s="60">
        <f>'Расчет субсидий'!V236-1</f>
        <v>-0.17119463087248321</v>
      </c>
      <c r="S236" s="60">
        <f>R236*'Расчет субсидий'!W236</f>
        <v>-1.7119463087248321</v>
      </c>
      <c r="T236" s="61">
        <f t="shared" si="31"/>
        <v>-33.964536493430707</v>
      </c>
      <c r="U236" s="60" t="s">
        <v>400</v>
      </c>
      <c r="V236" s="60" t="s">
        <v>400</v>
      </c>
      <c r="W236" s="62" t="s">
        <v>400</v>
      </c>
      <c r="X236" s="63">
        <f t="shared" si="32"/>
        <v>-5.2397182102131197</v>
      </c>
    </row>
    <row r="237" spans="1:24" ht="15" customHeight="1">
      <c r="A237" s="71" t="s">
        <v>219</v>
      </c>
      <c r="B237" s="59">
        <f>'Расчет субсидий'!AF237</f>
        <v>-2.7999999999999545</v>
      </c>
      <c r="C237" s="60">
        <f>'Расчет субсидий'!D237-1</f>
        <v>8.5460886902910538E-3</v>
      </c>
      <c r="D237" s="60">
        <f>C237*'Расчет субсидий'!E237</f>
        <v>0.12819133035436581</v>
      </c>
      <c r="E237" s="61">
        <f t="shared" si="26"/>
        <v>2.0499620956722229</v>
      </c>
      <c r="F237" s="60">
        <f>'Расчет субсидий'!F237-1</f>
        <v>0</v>
      </c>
      <c r="G237" s="60">
        <f>F237*'Расчет субсидий'!G237</f>
        <v>0</v>
      </c>
      <c r="H237" s="61">
        <f t="shared" si="27"/>
        <v>0</v>
      </c>
      <c r="I237" s="60">
        <f>'Расчет субсидий'!J237-1</f>
        <v>0.15281897597423133</v>
      </c>
      <c r="J237" s="60">
        <f>I237*'Расчет субсидий'!K237</f>
        <v>1.5281897597423133</v>
      </c>
      <c r="K237" s="61">
        <f t="shared" si="28"/>
        <v>24.437932532615239</v>
      </c>
      <c r="L237" s="60">
        <f>'Расчет субсидий'!N237-1</f>
        <v>-0.1057901610796691</v>
      </c>
      <c r="M237" s="60">
        <f>L237*'Расчет субсидий'!O237</f>
        <v>-1.5868524161950366</v>
      </c>
      <c r="N237" s="61">
        <f t="shared" si="29"/>
        <v>-25.376032026762726</v>
      </c>
      <c r="O237" s="60">
        <f>'Расчет субсидий'!R237-1</f>
        <v>0.146732379979571</v>
      </c>
      <c r="P237" s="60">
        <f>O237*'Расчет субсидий'!S237</f>
        <v>1.46732379979571</v>
      </c>
      <c r="Q237" s="61">
        <f t="shared" si="30"/>
        <v>23.464599075022402</v>
      </c>
      <c r="R237" s="60">
        <f>'Расчет субсидий'!V237-1</f>
        <v>-0.17119463087248321</v>
      </c>
      <c r="S237" s="60">
        <f>R237*'Расчет субсидий'!W237</f>
        <v>-1.7119463087248321</v>
      </c>
      <c r="T237" s="61">
        <f t="shared" si="31"/>
        <v>-27.376461676547088</v>
      </c>
      <c r="U237" s="60" t="s">
        <v>400</v>
      </c>
      <c r="V237" s="60" t="s">
        <v>400</v>
      </c>
      <c r="W237" s="62" t="s">
        <v>400</v>
      </c>
      <c r="X237" s="63">
        <f t="shared" si="32"/>
        <v>-0.17509383502747955</v>
      </c>
    </row>
    <row r="238" spans="1:24" ht="15" customHeight="1">
      <c r="A238" s="71" t="s">
        <v>220</v>
      </c>
      <c r="B238" s="59">
        <f>'Расчет субсидий'!AF238</f>
        <v>-72.36363636363626</v>
      </c>
      <c r="C238" s="60">
        <f>'Расчет субсидий'!D238-1</f>
        <v>-0.19316785117056856</v>
      </c>
      <c r="D238" s="60">
        <f>C238*'Расчет субсидий'!E238</f>
        <v>-2.8975177675585284</v>
      </c>
      <c r="E238" s="61">
        <f t="shared" si="26"/>
        <v>-65.506976368634312</v>
      </c>
      <c r="F238" s="60">
        <f>'Расчет субсидий'!F238-1</f>
        <v>0</v>
      </c>
      <c r="G238" s="60">
        <f>F238*'Расчет субсидий'!G238</f>
        <v>0</v>
      </c>
      <c r="H238" s="61">
        <f t="shared" si="27"/>
        <v>0</v>
      </c>
      <c r="I238" s="60">
        <f>'Расчет субсидий'!J238-1</f>
        <v>0.15281897597423133</v>
      </c>
      <c r="J238" s="60">
        <f>I238*'Расчет субсидий'!K238</f>
        <v>1.5281897597423133</v>
      </c>
      <c r="K238" s="61">
        <f t="shared" si="28"/>
        <v>34.549258540899203</v>
      </c>
      <c r="L238" s="60">
        <f>'Расчет субсидий'!N238-1</f>
        <v>-0.1057901610796691</v>
      </c>
      <c r="M238" s="60">
        <f>L238*'Расчет субсидий'!O238</f>
        <v>-1.5868524161950366</v>
      </c>
      <c r="N238" s="61">
        <f t="shared" si="29"/>
        <v>-35.875501745684744</v>
      </c>
      <c r="O238" s="60">
        <f>'Расчет субсидий'!R238-1</f>
        <v>0.146732379979571</v>
      </c>
      <c r="P238" s="60">
        <f>O238*'Расчет субсидий'!S238</f>
        <v>1.46732379979571</v>
      </c>
      <c r="Q238" s="61">
        <f t="shared" si="30"/>
        <v>33.173203130810727</v>
      </c>
      <c r="R238" s="60">
        <f>'Расчет субсидий'!V238-1</f>
        <v>-0.17119463087248321</v>
      </c>
      <c r="S238" s="60">
        <f>R238*'Расчет субсидий'!W238</f>
        <v>-1.7119463087248321</v>
      </c>
      <c r="T238" s="61">
        <f t="shared" si="31"/>
        <v>-38.703619921027133</v>
      </c>
      <c r="U238" s="60" t="s">
        <v>400</v>
      </c>
      <c r="V238" s="60" t="s">
        <v>400</v>
      </c>
      <c r="W238" s="62" t="s">
        <v>400</v>
      </c>
      <c r="X238" s="63">
        <f t="shared" si="32"/>
        <v>-3.2008029329403738</v>
      </c>
    </row>
    <row r="239" spans="1:24" ht="15" customHeight="1">
      <c r="A239" s="67" t="s">
        <v>221</v>
      </c>
      <c r="B239" s="68"/>
      <c r="C239" s="69"/>
      <c r="D239" s="69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</row>
    <row r="240" spans="1:24" ht="15" customHeight="1">
      <c r="A240" s="71" t="s">
        <v>222</v>
      </c>
      <c r="B240" s="59">
        <f>'Расчет субсидий'!AF240</f>
        <v>15.67272727272757</v>
      </c>
      <c r="C240" s="60">
        <f>'Расчет субсидий'!D240-1</f>
        <v>5.7830521981672156E-3</v>
      </c>
      <c r="D240" s="60">
        <f>C240*'Расчет субсидий'!E240</f>
        <v>8.6745782972508234E-2</v>
      </c>
      <c r="E240" s="61">
        <f t="shared" si="26"/>
        <v>1.9902655600846604</v>
      </c>
      <c r="F240" s="60">
        <f>'Расчет субсидий'!F240-1</f>
        <v>0</v>
      </c>
      <c r="G240" s="60">
        <f>F240*'Расчет субсидий'!G240</f>
        <v>0</v>
      </c>
      <c r="H240" s="61">
        <f t="shared" si="27"/>
        <v>0</v>
      </c>
      <c r="I240" s="60">
        <f>'Расчет субсидий'!J240-1</f>
        <v>0.20038852414785491</v>
      </c>
      <c r="J240" s="60">
        <f>I240*'Расчет субсидий'!K240</f>
        <v>2.0038852414785491</v>
      </c>
      <c r="K240" s="61">
        <f t="shared" si="28"/>
        <v>45.976457250269604</v>
      </c>
      <c r="L240" s="60">
        <f>'Расчет субсидий'!N240-1</f>
        <v>-0.10506260206859008</v>
      </c>
      <c r="M240" s="60">
        <f>L240*'Расчет субсидий'!O240</f>
        <v>-1.5759390310288512</v>
      </c>
      <c r="N240" s="61">
        <f t="shared" si="29"/>
        <v>-36.15780584105115</v>
      </c>
      <c r="O240" s="60">
        <f>'Расчет субсидий'!R240-1</f>
        <v>-0.19162699999999999</v>
      </c>
      <c r="P240" s="60">
        <f>O240*'Расчет субсидий'!S240</f>
        <v>-1.9162699999999999</v>
      </c>
      <c r="Q240" s="61">
        <f t="shared" si="30"/>
        <v>-43.966243131751341</v>
      </c>
      <c r="R240" s="60">
        <f>'Расчет субсидий'!V240-1</f>
        <v>0.20846742857142853</v>
      </c>
      <c r="S240" s="60">
        <f>R240*'Расчет субсидий'!W240</f>
        <v>2.0846742857142853</v>
      </c>
      <c r="T240" s="61">
        <f t="shared" si="31"/>
        <v>47.830053435175799</v>
      </c>
      <c r="U240" s="60" t="s">
        <v>400</v>
      </c>
      <c r="V240" s="60" t="s">
        <v>400</v>
      </c>
      <c r="W240" s="62" t="s">
        <v>400</v>
      </c>
      <c r="X240" s="63">
        <f t="shared" si="32"/>
        <v>0.6830962791364914</v>
      </c>
    </row>
    <row r="241" spans="1:24" ht="15" customHeight="1">
      <c r="A241" s="71" t="s">
        <v>223</v>
      </c>
      <c r="B241" s="59">
        <f>'Расчет субсидий'!AF241</f>
        <v>96.154545454545541</v>
      </c>
      <c r="C241" s="60">
        <f>'Расчет субсидий'!D241-1</f>
        <v>0.30000000000000004</v>
      </c>
      <c r="D241" s="60">
        <f>C241*'Расчет субсидий'!E241</f>
        <v>4.5000000000000009</v>
      </c>
      <c r="E241" s="61">
        <f t="shared" si="26"/>
        <v>84.903001642281936</v>
      </c>
      <c r="F241" s="60">
        <f>'Расчет субсидий'!F241-1</f>
        <v>0</v>
      </c>
      <c r="G241" s="60">
        <f>F241*'Расчет субсидий'!G241</f>
        <v>0</v>
      </c>
      <c r="H241" s="61">
        <f t="shared" si="27"/>
        <v>0</v>
      </c>
      <c r="I241" s="60">
        <f>'Расчет субсидий'!J241-1</f>
        <v>0.20038852414785491</v>
      </c>
      <c r="J241" s="60">
        <f>I241*'Расчет субсидий'!K241</f>
        <v>2.0038852414785491</v>
      </c>
      <c r="K241" s="61">
        <f t="shared" si="28"/>
        <v>37.807971544043944</v>
      </c>
      <c r="L241" s="60">
        <f>'Расчет субсидий'!N241-1</f>
        <v>-0.10506260206859008</v>
      </c>
      <c r="M241" s="60">
        <f>L241*'Расчет субсидий'!O241</f>
        <v>-1.5759390310288512</v>
      </c>
      <c r="N241" s="61">
        <f t="shared" si="29"/>
        <v>-29.733767586573048</v>
      </c>
      <c r="O241" s="60">
        <f>'Расчет субсидий'!R241-1</f>
        <v>-0.19162699999999999</v>
      </c>
      <c r="P241" s="60">
        <f>O241*'Расчет субсидий'!S241</f>
        <v>-1.9162699999999999</v>
      </c>
      <c r="Q241" s="61">
        <f t="shared" si="30"/>
        <v>-36.154905546012344</v>
      </c>
      <c r="R241" s="60">
        <f>'Расчет субсидий'!V241-1</f>
        <v>0.20846742857142853</v>
      </c>
      <c r="S241" s="60">
        <f>R241*'Расчет субсидий'!W241</f>
        <v>2.0846742857142853</v>
      </c>
      <c r="T241" s="61">
        <f t="shared" si="31"/>
        <v>39.332245400805071</v>
      </c>
      <c r="U241" s="60" t="s">
        <v>400</v>
      </c>
      <c r="V241" s="60" t="s">
        <v>400</v>
      </c>
      <c r="W241" s="62" t="s">
        <v>400</v>
      </c>
      <c r="X241" s="63">
        <f t="shared" si="32"/>
        <v>5.0963504961639838</v>
      </c>
    </row>
    <row r="242" spans="1:24" ht="15" customHeight="1">
      <c r="A242" s="71" t="s">
        <v>224</v>
      </c>
      <c r="B242" s="59">
        <f>'Расчет субсидий'!AF242</f>
        <v>105.35454545454513</v>
      </c>
      <c r="C242" s="60">
        <f>'Расчет субсидий'!D242-1</f>
        <v>0.159016383567401</v>
      </c>
      <c r="D242" s="60">
        <f>C242*'Расчет субсидий'!E242</f>
        <v>2.3852457535110148</v>
      </c>
      <c r="E242" s="61">
        <f t="shared" si="26"/>
        <v>84.282532279791042</v>
      </c>
      <c r="F242" s="60">
        <f>'Расчет субсидий'!F242-1</f>
        <v>0</v>
      </c>
      <c r="G242" s="60">
        <f>F242*'Расчет субсидий'!G242</f>
        <v>0</v>
      </c>
      <c r="H242" s="61">
        <f t="shared" si="27"/>
        <v>0</v>
      </c>
      <c r="I242" s="60">
        <f>'Расчет субсидий'!J242-1</f>
        <v>0.20038852414785491</v>
      </c>
      <c r="J242" s="60">
        <f>I242*'Расчет субсидий'!K242</f>
        <v>2.0038852414785491</v>
      </c>
      <c r="K242" s="61">
        <f t="shared" si="28"/>
        <v>70.807178799630037</v>
      </c>
      <c r="L242" s="60">
        <f>'Расчет субсидий'!N242-1</f>
        <v>-0.10506260206859008</v>
      </c>
      <c r="M242" s="60">
        <f>L242*'Расчет субсидий'!O242</f>
        <v>-1.5759390310288512</v>
      </c>
      <c r="N242" s="61">
        <f t="shared" si="29"/>
        <v>-55.685722134986882</v>
      </c>
      <c r="O242" s="60">
        <f>'Расчет субсидий'!R242-1</f>
        <v>-0.19162699999999999</v>
      </c>
      <c r="P242" s="60">
        <f>O242*'Расчет субсидий'!S242</f>
        <v>-1.9162699999999999</v>
      </c>
      <c r="Q242" s="61">
        <f t="shared" si="30"/>
        <v>-67.711298885684968</v>
      </c>
      <c r="R242" s="60">
        <f>'Расчет субсидий'!V242-1</f>
        <v>0.20846742857142853</v>
      </c>
      <c r="S242" s="60">
        <f>R242*'Расчет субсидий'!W242</f>
        <v>2.0846742857142853</v>
      </c>
      <c r="T242" s="61">
        <f t="shared" si="31"/>
        <v>73.661855395795897</v>
      </c>
      <c r="U242" s="60" t="s">
        <v>400</v>
      </c>
      <c r="V242" s="60" t="s">
        <v>400</v>
      </c>
      <c r="W242" s="62" t="s">
        <v>400</v>
      </c>
      <c r="X242" s="63">
        <f t="shared" si="32"/>
        <v>2.9815962496749981</v>
      </c>
    </row>
    <row r="243" spans="1:24" ht="15" customHeight="1">
      <c r="A243" s="71" t="s">
        <v>225</v>
      </c>
      <c r="B243" s="59">
        <f>'Расчет субсидий'!AF243</f>
        <v>-195.70909090909072</v>
      </c>
      <c r="C243" s="60">
        <f>'Расчет субсидий'!D243-1</f>
        <v>-0.52171344482321658</v>
      </c>
      <c r="D243" s="60">
        <f>C243*'Расчет субсидий'!E243</f>
        <v>-7.8257016723482486</v>
      </c>
      <c r="E243" s="61">
        <f t="shared" si="26"/>
        <v>-211.85316948863482</v>
      </c>
      <c r="F243" s="60">
        <f>'Расчет субсидий'!F243-1</f>
        <v>0</v>
      </c>
      <c r="G243" s="60">
        <f>F243*'Расчет субсидий'!G243</f>
        <v>0</v>
      </c>
      <c r="H243" s="61">
        <f t="shared" si="27"/>
        <v>0</v>
      </c>
      <c r="I243" s="60">
        <f>'Расчет субсидий'!J243-1</f>
        <v>0.20038852414785491</v>
      </c>
      <c r="J243" s="60">
        <f>I243*'Расчет субсидий'!K243</f>
        <v>2.0038852414785491</v>
      </c>
      <c r="K243" s="61">
        <f t="shared" si="28"/>
        <v>54.248099080850977</v>
      </c>
      <c r="L243" s="60">
        <f>'Расчет субсидий'!N243-1</f>
        <v>-0.10506260206859008</v>
      </c>
      <c r="M243" s="60">
        <f>L243*'Расчет субсидий'!O243</f>
        <v>-1.5759390310288512</v>
      </c>
      <c r="N243" s="61">
        <f t="shared" si="29"/>
        <v>-42.662970379258901</v>
      </c>
      <c r="O243" s="60">
        <f>'Расчет субсидий'!R243-1</f>
        <v>-0.19162699999999999</v>
      </c>
      <c r="P243" s="60">
        <f>O243*'Расчет субсидий'!S243</f>
        <v>-1.9162699999999999</v>
      </c>
      <c r="Q243" s="61">
        <f t="shared" si="30"/>
        <v>-51.876226579203085</v>
      </c>
      <c r="R243" s="60">
        <f>'Расчет субсидий'!V243-1</f>
        <v>0.20846742857142853</v>
      </c>
      <c r="S243" s="60">
        <f>R243*'Расчет субсидий'!W243</f>
        <v>2.0846742857142853</v>
      </c>
      <c r="T243" s="61">
        <f t="shared" si="31"/>
        <v>56.435176457155109</v>
      </c>
      <c r="U243" s="60" t="s">
        <v>400</v>
      </c>
      <c r="V243" s="60" t="s">
        <v>400</v>
      </c>
      <c r="W243" s="62" t="s">
        <v>400</v>
      </c>
      <c r="X243" s="63">
        <f t="shared" si="32"/>
        <v>-7.2293511761842648</v>
      </c>
    </row>
    <row r="244" spans="1:24" ht="15" customHeight="1">
      <c r="A244" s="71" t="s">
        <v>226</v>
      </c>
      <c r="B244" s="59">
        <f>'Расчет субсидий'!AF244</f>
        <v>-28.31818181818187</v>
      </c>
      <c r="C244" s="60">
        <f>'Расчет субсидий'!D244-1</f>
        <v>-0.18653420769437723</v>
      </c>
      <c r="D244" s="60">
        <f>C244*'Расчет субсидий'!E244</f>
        <v>-2.7980131154156584</v>
      </c>
      <c r="E244" s="61">
        <f t="shared" si="26"/>
        <v>-35.988549489444139</v>
      </c>
      <c r="F244" s="60">
        <f>'Расчет субсидий'!F244-1</f>
        <v>0</v>
      </c>
      <c r="G244" s="60">
        <f>F244*'Расчет субсидий'!G244</f>
        <v>0</v>
      </c>
      <c r="H244" s="61">
        <f t="shared" si="27"/>
        <v>0</v>
      </c>
      <c r="I244" s="60">
        <f>'Расчет субсидий'!J244-1</f>
        <v>0.20038852414785491</v>
      </c>
      <c r="J244" s="60">
        <f>I244*'Расчет субсидий'!K244</f>
        <v>2.0038852414785491</v>
      </c>
      <c r="K244" s="61">
        <f t="shared" si="28"/>
        <v>25.774333503581222</v>
      </c>
      <c r="L244" s="60">
        <f>'Расчет субсидий'!N244-1</f>
        <v>-0.10506260206859008</v>
      </c>
      <c r="M244" s="60">
        <f>L244*'Расчет субсидий'!O244</f>
        <v>-1.5759390310288512</v>
      </c>
      <c r="N244" s="61">
        <f t="shared" si="29"/>
        <v>-20.27001213756035</v>
      </c>
      <c r="O244" s="60">
        <f>'Расчет субсидий'!R244-1</f>
        <v>-0.19162699999999999</v>
      </c>
      <c r="P244" s="60">
        <f>O244*'Расчет субсидий'!S244</f>
        <v>-1.9162699999999999</v>
      </c>
      <c r="Q244" s="61">
        <f t="shared" si="30"/>
        <v>-24.647410460723378</v>
      </c>
      <c r="R244" s="60">
        <f>'Расчет субсидий'!V244-1</f>
        <v>0.20846742857142853</v>
      </c>
      <c r="S244" s="60">
        <f>R244*'Расчет субсидий'!W244</f>
        <v>2.0846742857142853</v>
      </c>
      <c r="T244" s="61">
        <f t="shared" si="31"/>
        <v>26.813456765964773</v>
      </c>
      <c r="U244" s="60" t="s">
        <v>400</v>
      </c>
      <c r="V244" s="60" t="s">
        <v>400</v>
      </c>
      <c r="W244" s="62" t="s">
        <v>400</v>
      </c>
      <c r="X244" s="63">
        <f t="shared" si="32"/>
        <v>-2.2016626192516751</v>
      </c>
    </row>
    <row r="245" spans="1:24" ht="15" customHeight="1">
      <c r="A245" s="71" t="s">
        <v>227</v>
      </c>
      <c r="B245" s="59">
        <f>'Расчет субсидий'!AF245</f>
        <v>-115.88181818181829</v>
      </c>
      <c r="C245" s="60">
        <f>'Расчет субсидий'!D245-1</f>
        <v>-0.34961454924711532</v>
      </c>
      <c r="D245" s="60">
        <f>C245*'Расчет субсидий'!E245</f>
        <v>-5.24421823870673</v>
      </c>
      <c r="E245" s="61">
        <f t="shared" si="26"/>
        <v>-130.75018010540978</v>
      </c>
      <c r="F245" s="60">
        <f>'Расчет субсидий'!F245-1</f>
        <v>0</v>
      </c>
      <c r="G245" s="60">
        <f>F245*'Расчет субсидий'!G245</f>
        <v>0</v>
      </c>
      <c r="H245" s="61">
        <f t="shared" si="27"/>
        <v>0</v>
      </c>
      <c r="I245" s="60">
        <f>'Расчет субсидий'!J245-1</f>
        <v>0.20038852414785491</v>
      </c>
      <c r="J245" s="60">
        <f>I245*'Расчет субсидий'!K245</f>
        <v>2.0038852414785491</v>
      </c>
      <c r="K245" s="61">
        <f t="shared" si="28"/>
        <v>49.961375424853877</v>
      </c>
      <c r="L245" s="60">
        <f>'Расчет субсидий'!N245-1</f>
        <v>-0.10506260206859008</v>
      </c>
      <c r="M245" s="60">
        <f>L245*'Расчет субсидий'!O245</f>
        <v>-1.5759390310288512</v>
      </c>
      <c r="N245" s="61">
        <f t="shared" si="29"/>
        <v>-39.291711893550428</v>
      </c>
      <c r="O245" s="60">
        <f>'Расчет субсидий'!R245-1</f>
        <v>-0.19162699999999999</v>
      </c>
      <c r="P245" s="60">
        <f>O245*'Расчет субсидий'!S245</f>
        <v>-1.9162699999999999</v>
      </c>
      <c r="Q245" s="61">
        <f t="shared" si="30"/>
        <v>-47.776929987639512</v>
      </c>
      <c r="R245" s="60">
        <f>'Расчет субсидий'!V245-1</f>
        <v>0.20846742857142853</v>
      </c>
      <c r="S245" s="60">
        <f>R245*'Расчет субсидий'!W245</f>
        <v>2.0846742857142853</v>
      </c>
      <c r="T245" s="61">
        <f t="shared" si="31"/>
        <v>51.975628379927571</v>
      </c>
      <c r="U245" s="60" t="s">
        <v>400</v>
      </c>
      <c r="V245" s="60" t="s">
        <v>400</v>
      </c>
      <c r="W245" s="62" t="s">
        <v>400</v>
      </c>
      <c r="X245" s="63">
        <f t="shared" si="32"/>
        <v>-4.647867742542747</v>
      </c>
    </row>
    <row r="246" spans="1:24" ht="15" customHeight="1">
      <c r="A246" s="71" t="s">
        <v>228</v>
      </c>
      <c r="B246" s="59">
        <f>'Расчет субсидий'!AF246</f>
        <v>-43.16363636363667</v>
      </c>
      <c r="C246" s="60">
        <f>'Расчет субсидий'!D246-1</f>
        <v>-9.2224580090126795E-2</v>
      </c>
      <c r="D246" s="60">
        <f>C246*'Расчет субсидий'!E246</f>
        <v>-1.3833687013519018</v>
      </c>
      <c r="E246" s="61">
        <f t="shared" si="26"/>
        <v>-75.870193584317889</v>
      </c>
      <c r="F246" s="60">
        <f>'Расчет субсидий'!F246-1</f>
        <v>0</v>
      </c>
      <c r="G246" s="60">
        <f>F246*'Расчет субсидий'!G246</f>
        <v>0</v>
      </c>
      <c r="H246" s="61">
        <f t="shared" si="27"/>
        <v>0</v>
      </c>
      <c r="I246" s="60">
        <f>'Расчет субсидий'!J246-1</f>
        <v>0.20038852414785491</v>
      </c>
      <c r="J246" s="60">
        <f>I246*'Расчет субсидий'!K246</f>
        <v>2.0038852414785491</v>
      </c>
      <c r="K246" s="61">
        <f t="shared" si="28"/>
        <v>109.9021259069677</v>
      </c>
      <c r="L246" s="60">
        <f>'Расчет субсидий'!N246-1</f>
        <v>-0.10506260206859008</v>
      </c>
      <c r="M246" s="60">
        <f>L246*'Расчет субсидий'!O246</f>
        <v>-1.5759390310288512</v>
      </c>
      <c r="N246" s="61">
        <f t="shared" si="29"/>
        <v>-86.431621045346944</v>
      </c>
      <c r="O246" s="60">
        <f>'Расчет субсидий'!R246-1</f>
        <v>-0.19162699999999999</v>
      </c>
      <c r="P246" s="60">
        <f>O246*'Расчет субсидий'!S246</f>
        <v>-1.9162699999999999</v>
      </c>
      <c r="Q246" s="61">
        <f t="shared" si="30"/>
        <v>-105.09690996893316</v>
      </c>
      <c r="R246" s="60">
        <f>'Расчет субсидий'!V246-1</f>
        <v>0.20846742857142853</v>
      </c>
      <c r="S246" s="60">
        <f>R246*'Расчет субсидий'!W246</f>
        <v>2.0846742857142853</v>
      </c>
      <c r="T246" s="61">
        <f t="shared" si="31"/>
        <v>114.3329623279936</v>
      </c>
      <c r="U246" s="60" t="s">
        <v>400</v>
      </c>
      <c r="V246" s="60" t="s">
        <v>400</v>
      </c>
      <c r="W246" s="62" t="s">
        <v>400</v>
      </c>
      <c r="X246" s="63">
        <f t="shared" si="32"/>
        <v>-0.78701820518791843</v>
      </c>
    </row>
    <row r="247" spans="1:24" ht="15" customHeight="1">
      <c r="A247" s="71" t="s">
        <v>229</v>
      </c>
      <c r="B247" s="59">
        <f>'Расчет субсидий'!AF247</f>
        <v>-35.409090909090992</v>
      </c>
      <c r="C247" s="60">
        <f>'Расчет субсидий'!D247-1</f>
        <v>-0.18701136827334819</v>
      </c>
      <c r="D247" s="60">
        <f>C247*'Расчет субсидий'!E247</f>
        <v>-2.8051705241002227</v>
      </c>
      <c r="E247" s="61">
        <f t="shared" si="26"/>
        <v>-44.969049921270653</v>
      </c>
      <c r="F247" s="60">
        <f>'Расчет субсидий'!F247-1</f>
        <v>0</v>
      </c>
      <c r="G247" s="60">
        <f>F247*'Расчет субсидий'!G247</f>
        <v>0</v>
      </c>
      <c r="H247" s="61">
        <f t="shared" si="27"/>
        <v>0</v>
      </c>
      <c r="I247" s="60">
        <f>'Расчет субсидий'!J247-1</f>
        <v>0.20038852414785491</v>
      </c>
      <c r="J247" s="60">
        <f>I247*'Расчет субсидий'!K247</f>
        <v>2.0038852414785491</v>
      </c>
      <c r="K247" s="61">
        <f t="shared" si="28"/>
        <v>32.12382801200674</v>
      </c>
      <c r="L247" s="60">
        <f>'Расчет субсидий'!N247-1</f>
        <v>-0.10506260206859008</v>
      </c>
      <c r="M247" s="60">
        <f>L247*'Расчет субсидий'!O247</f>
        <v>-1.5759390310288512</v>
      </c>
      <c r="N247" s="61">
        <f t="shared" si="29"/>
        <v>-25.263519757661385</v>
      </c>
      <c r="O247" s="60">
        <f>'Расчет субсидий'!R247-1</f>
        <v>-0.19162699999999999</v>
      </c>
      <c r="P247" s="60">
        <f>O247*'Расчет субсидий'!S247</f>
        <v>-1.9162699999999999</v>
      </c>
      <c r="Q247" s="61">
        <f t="shared" si="30"/>
        <v>-30.719288026268501</v>
      </c>
      <c r="R247" s="60">
        <f>'Расчет субсидий'!V247-1</f>
        <v>0.20846742857142853</v>
      </c>
      <c r="S247" s="60">
        <f>R247*'Расчет субсидий'!W247</f>
        <v>2.0846742857142853</v>
      </c>
      <c r="T247" s="61">
        <f t="shared" si="31"/>
        <v>33.418938784102814</v>
      </c>
      <c r="U247" s="60" t="s">
        <v>400</v>
      </c>
      <c r="V247" s="60" t="s">
        <v>400</v>
      </c>
      <c r="W247" s="62" t="s">
        <v>400</v>
      </c>
      <c r="X247" s="63">
        <f t="shared" si="32"/>
        <v>-2.2088200279362398</v>
      </c>
    </row>
    <row r="248" spans="1:24" ht="15" customHeight="1">
      <c r="A248" s="67" t="s">
        <v>230</v>
      </c>
      <c r="B248" s="68"/>
      <c r="C248" s="69"/>
      <c r="D248" s="69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</row>
    <row r="249" spans="1:24" ht="15" customHeight="1">
      <c r="A249" s="71" t="s">
        <v>231</v>
      </c>
      <c r="B249" s="59">
        <f>'Расчет субсидий'!AF249</f>
        <v>157.27272727272748</v>
      </c>
      <c r="C249" s="60">
        <f>'Расчет субсидий'!D249-1</f>
        <v>0.20416157115260791</v>
      </c>
      <c r="D249" s="60">
        <f>C249*'Расчет субсидий'!E249</f>
        <v>3.0624235672891187</v>
      </c>
      <c r="E249" s="61">
        <f t="shared" ref="E249:E312" si="33">$B249*D249/$X249</f>
        <v>72.704486976246542</v>
      </c>
      <c r="F249" s="60">
        <f>'Расчет субсидий'!F249-1</f>
        <v>0</v>
      </c>
      <c r="G249" s="60">
        <f>F249*'Расчет субсидий'!G249</f>
        <v>0</v>
      </c>
      <c r="H249" s="61">
        <f t="shared" ref="H249:H312" si="34">$B249*G249/$X249</f>
        <v>0</v>
      </c>
      <c r="I249" s="60">
        <f>'Расчет субсидий'!J249-1</f>
        <v>0.20532765842453715</v>
      </c>
      <c r="J249" s="60">
        <f>I249*'Расчет субсидий'!K249</f>
        <v>2.0532765842453715</v>
      </c>
      <c r="K249" s="61">
        <f t="shared" ref="K249:K312" si="35">$B249*J249/$X249</f>
        <v>48.746496817893011</v>
      </c>
      <c r="L249" s="60">
        <f>'Расчет субсидий'!N249-1</f>
        <v>0.1358293426208097</v>
      </c>
      <c r="M249" s="60">
        <f>L249*'Расчет субсидий'!O249</f>
        <v>2.0374401393121455</v>
      </c>
      <c r="N249" s="61">
        <f t="shared" ref="N249:N312" si="36">$B249*M249/$X249</f>
        <v>48.370526420885852</v>
      </c>
      <c r="O249" s="60">
        <f>'Расчет субсидий'!R249-1</f>
        <v>-0.12133649005034763</v>
      </c>
      <c r="P249" s="60">
        <f>O249*'Расчет субсидий'!S249</f>
        <v>-1.2133649005034763</v>
      </c>
      <c r="Q249" s="61">
        <f t="shared" ref="Q249:Q312" si="37">$B249*P249/$X249</f>
        <v>-28.806293665046507</v>
      </c>
      <c r="R249" s="60">
        <f>'Расчет субсидий'!V249-1</f>
        <v>6.84791077599749E-2</v>
      </c>
      <c r="S249" s="60">
        <f>R249*'Расчет субсидий'!W249</f>
        <v>0.684791077599749</v>
      </c>
      <c r="T249" s="61">
        <f t="shared" ref="T249:T312" si="38">$B249*S249/$X249</f>
        <v>16.257510722748574</v>
      </c>
      <c r="U249" s="60" t="s">
        <v>400</v>
      </c>
      <c r="V249" s="60" t="s">
        <v>400</v>
      </c>
      <c r="W249" s="62" t="s">
        <v>400</v>
      </c>
      <c r="X249" s="63">
        <f t="shared" ref="X249:X312" si="39">D249+G249+J249+M249+P249+S249</f>
        <v>6.624566467942909</v>
      </c>
    </row>
    <row r="250" spans="1:24" ht="15" customHeight="1">
      <c r="A250" s="71" t="s">
        <v>232</v>
      </c>
      <c r="B250" s="59">
        <f>'Расчет субсидий'!AF250</f>
        <v>189.22727272727252</v>
      </c>
      <c r="C250" s="60">
        <f>'Расчет субсидий'!D250-1</f>
        <v>0.20989647182175619</v>
      </c>
      <c r="D250" s="60">
        <f>C250*'Расчет субсидий'!E250</f>
        <v>3.1484470773263427</v>
      </c>
      <c r="E250" s="61">
        <f t="shared" si="33"/>
        <v>88.7808755599074</v>
      </c>
      <c r="F250" s="60">
        <f>'Расчет субсидий'!F250-1</f>
        <v>0</v>
      </c>
      <c r="G250" s="60">
        <f>F250*'Расчет субсидий'!G250</f>
        <v>0</v>
      </c>
      <c r="H250" s="61">
        <f t="shared" si="34"/>
        <v>0</v>
      </c>
      <c r="I250" s="60">
        <f>'Расчет субсидий'!J250-1</f>
        <v>0.20532765842453715</v>
      </c>
      <c r="J250" s="60">
        <f>I250*'Расчет субсидий'!K250</f>
        <v>2.0532765842453715</v>
      </c>
      <c r="K250" s="61">
        <f t="shared" si="35"/>
        <v>57.898922369932905</v>
      </c>
      <c r="L250" s="60">
        <f>'Расчет субсидий'!N250-1</f>
        <v>0.1358293426208097</v>
      </c>
      <c r="M250" s="60">
        <f>L250*'Расчет субсидий'!O250</f>
        <v>2.0374401393121455</v>
      </c>
      <c r="N250" s="61">
        <f t="shared" si="36"/>
        <v>57.45236144246703</v>
      </c>
      <c r="O250" s="60">
        <f>'Расчет субсидий'!R250-1</f>
        <v>-0.12133649005034763</v>
      </c>
      <c r="P250" s="60">
        <f>O250*'Расчет субсидий'!S250</f>
        <v>-1.2133649005034763</v>
      </c>
      <c r="Q250" s="61">
        <f t="shared" si="37"/>
        <v>-34.21483531234621</v>
      </c>
      <c r="R250" s="60">
        <f>'Расчет субсидий'!V250-1</f>
        <v>6.84791077599749E-2</v>
      </c>
      <c r="S250" s="60">
        <f>R250*'Расчет субсидий'!W250</f>
        <v>0.684791077599749</v>
      </c>
      <c r="T250" s="61">
        <f t="shared" si="38"/>
        <v>19.309948667311378</v>
      </c>
      <c r="U250" s="60" t="s">
        <v>400</v>
      </c>
      <c r="V250" s="60" t="s">
        <v>400</v>
      </c>
      <c r="W250" s="62" t="s">
        <v>400</v>
      </c>
      <c r="X250" s="63">
        <f t="shared" si="39"/>
        <v>6.710589977980133</v>
      </c>
    </row>
    <row r="251" spans="1:24" ht="15" customHeight="1">
      <c r="A251" s="71" t="s">
        <v>233</v>
      </c>
      <c r="B251" s="59">
        <f>'Расчет субсидий'!AF251</f>
        <v>50.809090909090855</v>
      </c>
      <c r="C251" s="60">
        <f>'Расчет субсидий'!D251-1</f>
        <v>-8.1136169995923435E-2</v>
      </c>
      <c r="D251" s="60">
        <f>C251*'Расчет субсидий'!E251</f>
        <v>-1.2170425499388515</v>
      </c>
      <c r="E251" s="61">
        <f t="shared" si="33"/>
        <v>-26.368520025688021</v>
      </c>
      <c r="F251" s="60">
        <f>'Расчет субсидий'!F251-1</f>
        <v>0</v>
      </c>
      <c r="G251" s="60">
        <f>F251*'Расчет субсидий'!G251</f>
        <v>0</v>
      </c>
      <c r="H251" s="61">
        <f t="shared" si="34"/>
        <v>0</v>
      </c>
      <c r="I251" s="60">
        <f>'Расчет субсидий'!J251-1</f>
        <v>0.20532765842453715</v>
      </c>
      <c r="J251" s="60">
        <f>I251*'Расчет субсидий'!K251</f>
        <v>2.0532765842453715</v>
      </c>
      <c r="K251" s="61">
        <f t="shared" si="35"/>
        <v>44.486418928139081</v>
      </c>
      <c r="L251" s="60">
        <f>'Расчет субсидий'!N251-1</f>
        <v>0.1358293426208097</v>
      </c>
      <c r="M251" s="60">
        <f>L251*'Расчет субсидий'!O251</f>
        <v>2.0374401393121455</v>
      </c>
      <c r="N251" s="61">
        <f t="shared" si="36"/>
        <v>44.143305521480904</v>
      </c>
      <c r="O251" s="60">
        <f>'Расчет субсидий'!R251-1</f>
        <v>-0.12133649005034763</v>
      </c>
      <c r="P251" s="60">
        <f>O251*'Расчет субсидий'!S251</f>
        <v>-1.2133649005034763</v>
      </c>
      <c r="Q251" s="61">
        <f t="shared" si="37"/>
        <v>-26.28883984294583</v>
      </c>
      <c r="R251" s="60">
        <f>'Расчет субсидий'!V251-1</f>
        <v>6.84791077599749E-2</v>
      </c>
      <c r="S251" s="60">
        <f>R251*'Расчет субсидий'!W251</f>
        <v>0.684791077599749</v>
      </c>
      <c r="T251" s="61">
        <f t="shared" si="38"/>
        <v>14.836726328104721</v>
      </c>
      <c r="U251" s="60" t="s">
        <v>400</v>
      </c>
      <c r="V251" s="60" t="s">
        <v>400</v>
      </c>
      <c r="W251" s="62" t="s">
        <v>400</v>
      </c>
      <c r="X251" s="63">
        <f t="shared" si="39"/>
        <v>2.3451003507149384</v>
      </c>
    </row>
    <row r="252" spans="1:24" ht="15" customHeight="1">
      <c r="A252" s="71" t="s">
        <v>234</v>
      </c>
      <c r="B252" s="59">
        <f>'Расчет субсидий'!AF252</f>
        <v>18.718181818181847</v>
      </c>
      <c r="C252" s="60">
        <f>'Расчет субсидий'!D252-1</f>
        <v>-0.19228715357366155</v>
      </c>
      <c r="D252" s="60">
        <f>C252*'Расчет субсидий'!E252</f>
        <v>-2.8843073036049232</v>
      </c>
      <c r="E252" s="61">
        <f t="shared" si="33"/>
        <v>-79.649090079426159</v>
      </c>
      <c r="F252" s="60">
        <f>'Расчет субсидий'!F252-1</f>
        <v>0</v>
      </c>
      <c r="G252" s="60">
        <f>F252*'Расчет субсидий'!G252</f>
        <v>0</v>
      </c>
      <c r="H252" s="61">
        <f t="shared" si="34"/>
        <v>0</v>
      </c>
      <c r="I252" s="60">
        <f>'Расчет субсидий'!J252-1</f>
        <v>0.20532765842453715</v>
      </c>
      <c r="J252" s="60">
        <f>I252*'Расчет субсидий'!K252</f>
        <v>2.0532765842453715</v>
      </c>
      <c r="K252" s="61">
        <f t="shared" si="35"/>
        <v>56.700481052117837</v>
      </c>
      <c r="L252" s="60">
        <f>'Расчет субсидий'!N252-1</f>
        <v>0.1358293426208097</v>
      </c>
      <c r="M252" s="60">
        <f>L252*'Расчет субсидий'!O252</f>
        <v>2.0374401393121455</v>
      </c>
      <c r="N252" s="61">
        <f t="shared" si="36"/>
        <v>56.263163423913703</v>
      </c>
      <c r="O252" s="60">
        <f>'Расчет субсидий'!R252-1</f>
        <v>-0.12133649005034763</v>
      </c>
      <c r="P252" s="60">
        <f>O252*'Расчет субсидий'!S252</f>
        <v>-1.2133649005034763</v>
      </c>
      <c r="Q252" s="61">
        <f t="shared" si="37"/>
        <v>-33.506627445219351</v>
      </c>
      <c r="R252" s="60">
        <f>'Расчет субсидий'!V252-1</f>
        <v>6.84791077599749E-2</v>
      </c>
      <c r="S252" s="60">
        <f>R252*'Расчет субсидий'!W252</f>
        <v>0.684791077599749</v>
      </c>
      <c r="T252" s="61">
        <f t="shared" si="38"/>
        <v>18.910254866795814</v>
      </c>
      <c r="U252" s="60" t="s">
        <v>400</v>
      </c>
      <c r="V252" s="60" t="s">
        <v>400</v>
      </c>
      <c r="W252" s="62" t="s">
        <v>400</v>
      </c>
      <c r="X252" s="63">
        <f t="shared" si="39"/>
        <v>0.67783559704886653</v>
      </c>
    </row>
    <row r="253" spans="1:24" ht="15" customHeight="1">
      <c r="A253" s="71" t="s">
        <v>235</v>
      </c>
      <c r="B253" s="59">
        <f>'Расчет субсидий'!AF253</f>
        <v>27.063636363636306</v>
      </c>
      <c r="C253" s="60">
        <f>'Расчет субсидий'!D253-1</f>
        <v>-0.14924684668022936</v>
      </c>
      <c r="D253" s="60">
        <f>C253*'Расчет субсидий'!E253</f>
        <v>-2.2387027002034405</v>
      </c>
      <c r="E253" s="61">
        <f t="shared" si="33"/>
        <v>-45.780259496409073</v>
      </c>
      <c r="F253" s="60">
        <f>'Расчет субсидий'!F253-1</f>
        <v>0</v>
      </c>
      <c r="G253" s="60">
        <f>F253*'Расчет субсидий'!G253</f>
        <v>0</v>
      </c>
      <c r="H253" s="61">
        <f t="shared" si="34"/>
        <v>0</v>
      </c>
      <c r="I253" s="60">
        <f>'Расчет субсидий'!J253-1</f>
        <v>0.20532765842453715</v>
      </c>
      <c r="J253" s="60">
        <f>I253*'Расчет субсидий'!K253</f>
        <v>2.0532765842453715</v>
      </c>
      <c r="K253" s="61">
        <f t="shared" si="35"/>
        <v>41.988395706187966</v>
      </c>
      <c r="L253" s="60">
        <f>'Расчет субсидий'!N253-1</f>
        <v>0.1358293426208097</v>
      </c>
      <c r="M253" s="60">
        <f>L253*'Расчет субсидий'!O253</f>
        <v>2.0374401393121455</v>
      </c>
      <c r="N253" s="61">
        <f t="shared" si="36"/>
        <v>41.664548971881622</v>
      </c>
      <c r="O253" s="60">
        <f>'Расчет субсидий'!R253-1</f>
        <v>-0.12133649005034763</v>
      </c>
      <c r="P253" s="60">
        <f>O253*'Расчет субсидий'!S253</f>
        <v>-1.2133649005034763</v>
      </c>
      <c r="Q253" s="61">
        <f t="shared" si="37"/>
        <v>-24.812656010034658</v>
      </c>
      <c r="R253" s="60">
        <f>'Расчет субсидий'!V253-1</f>
        <v>6.84791077599749E-2</v>
      </c>
      <c r="S253" s="60">
        <f>R253*'Расчет субсидий'!W253</f>
        <v>0.684791077599749</v>
      </c>
      <c r="T253" s="61">
        <f t="shared" si="38"/>
        <v>14.003607192010449</v>
      </c>
      <c r="U253" s="60" t="s">
        <v>400</v>
      </c>
      <c r="V253" s="60" t="s">
        <v>400</v>
      </c>
      <c r="W253" s="62" t="s">
        <v>400</v>
      </c>
      <c r="X253" s="63">
        <f t="shared" si="39"/>
        <v>1.3234402004503492</v>
      </c>
    </row>
    <row r="254" spans="1:24" ht="15" customHeight="1">
      <c r="A254" s="71" t="s">
        <v>236</v>
      </c>
      <c r="B254" s="59">
        <f>'Расчет субсидий'!AF254</f>
        <v>96.545454545454504</v>
      </c>
      <c r="C254" s="60">
        <f>'Расчет субсидий'!D254-1</f>
        <v>-1.634564737074462E-3</v>
      </c>
      <c r="D254" s="60">
        <f>C254*'Расчет субсидий'!E254</f>
        <v>-2.4518471056116931E-2</v>
      </c>
      <c r="E254" s="61">
        <f t="shared" si="33"/>
        <v>-0.66913460713001405</v>
      </c>
      <c r="F254" s="60">
        <f>'Расчет субсидий'!F254-1</f>
        <v>0</v>
      </c>
      <c r="G254" s="60">
        <f>F254*'Расчет субсидий'!G254</f>
        <v>0</v>
      </c>
      <c r="H254" s="61">
        <f t="shared" si="34"/>
        <v>0</v>
      </c>
      <c r="I254" s="60">
        <f>'Расчет субсидий'!J254-1</f>
        <v>0.20532765842453715</v>
      </c>
      <c r="J254" s="60">
        <f>I254*'Расчет субсидий'!K254</f>
        <v>2.0532765842453715</v>
      </c>
      <c r="K254" s="61">
        <f t="shared" si="35"/>
        <v>56.036056138399189</v>
      </c>
      <c r="L254" s="60">
        <f>'Расчет субсидий'!N254-1</f>
        <v>0.1358293426208097</v>
      </c>
      <c r="M254" s="60">
        <f>L254*'Расчет субсидий'!O254</f>
        <v>2.0374401393121455</v>
      </c>
      <c r="N254" s="61">
        <f t="shared" si="36"/>
        <v>55.603863065084106</v>
      </c>
      <c r="O254" s="60">
        <f>'Расчет субсидий'!R254-1</f>
        <v>-0.12133649005034763</v>
      </c>
      <c r="P254" s="60">
        <f>O254*'Расчет субсидий'!S254</f>
        <v>-1.2133649005034763</v>
      </c>
      <c r="Q254" s="61">
        <f t="shared" si="37"/>
        <v>-33.113991657370754</v>
      </c>
      <c r="R254" s="60">
        <f>'Расчет субсидий'!V254-1</f>
        <v>6.84791077599749E-2</v>
      </c>
      <c r="S254" s="60">
        <f>R254*'Расчет субсидий'!W254</f>
        <v>0.684791077599749</v>
      </c>
      <c r="T254" s="61">
        <f t="shared" si="38"/>
        <v>18.688661606471982</v>
      </c>
      <c r="U254" s="60" t="s">
        <v>400</v>
      </c>
      <c r="V254" s="60" t="s">
        <v>400</v>
      </c>
      <c r="W254" s="62" t="s">
        <v>400</v>
      </c>
      <c r="X254" s="63">
        <f t="shared" si="39"/>
        <v>3.5376244295976726</v>
      </c>
    </row>
    <row r="255" spans="1:24" ht="15" customHeight="1">
      <c r="A255" s="71" t="s">
        <v>237</v>
      </c>
      <c r="B255" s="59">
        <f>'Расчет субсидий'!AF255</f>
        <v>16.554545454545405</v>
      </c>
      <c r="C255" s="60">
        <f>'Расчет субсидий'!D255-1</f>
        <v>-0.19696952386509514</v>
      </c>
      <c r="D255" s="60">
        <f>C255*'Расчет субсидий'!E255</f>
        <v>-2.9545428579764272</v>
      </c>
      <c r="E255" s="61">
        <f t="shared" si="33"/>
        <v>-80.498865379022376</v>
      </c>
      <c r="F255" s="60">
        <f>'Расчет субсидий'!F255-1</f>
        <v>0</v>
      </c>
      <c r="G255" s="60">
        <f>F255*'Расчет субсидий'!G255</f>
        <v>0</v>
      </c>
      <c r="H255" s="61">
        <f t="shared" si="34"/>
        <v>0</v>
      </c>
      <c r="I255" s="60">
        <f>'Расчет субсидий'!J255-1</f>
        <v>0.20532765842453715</v>
      </c>
      <c r="J255" s="60">
        <f>I255*'Расчет субсидий'!K255</f>
        <v>2.0532765842453715</v>
      </c>
      <c r="K255" s="61">
        <f t="shared" si="35"/>
        <v>55.943150357369362</v>
      </c>
      <c r="L255" s="60">
        <f>'Расчет субсидий'!N255-1</f>
        <v>0.1358293426208097</v>
      </c>
      <c r="M255" s="60">
        <f>L255*'Расчет субсидий'!O255</f>
        <v>2.0374401393121455</v>
      </c>
      <c r="N255" s="61">
        <f t="shared" si="36"/>
        <v>55.511673844743925</v>
      </c>
      <c r="O255" s="60">
        <f>'Расчет субсидий'!R255-1</f>
        <v>-0.12133649005034763</v>
      </c>
      <c r="P255" s="60">
        <f>O255*'Расчет субсидий'!S255</f>
        <v>-1.2133649005034763</v>
      </c>
      <c r="Q255" s="61">
        <f t="shared" si="37"/>
        <v>-33.059089841112581</v>
      </c>
      <c r="R255" s="60">
        <f>'Расчет субсидий'!V255-1</f>
        <v>6.84791077599749E-2</v>
      </c>
      <c r="S255" s="60">
        <f>R255*'Расчет субсидий'!W255</f>
        <v>0.684791077599749</v>
      </c>
      <c r="T255" s="61">
        <f t="shared" si="38"/>
        <v>18.657676472567072</v>
      </c>
      <c r="U255" s="60" t="s">
        <v>400</v>
      </c>
      <c r="V255" s="60" t="s">
        <v>400</v>
      </c>
      <c r="W255" s="62" t="s">
        <v>400</v>
      </c>
      <c r="X255" s="63">
        <f t="shared" si="39"/>
        <v>0.60760004267736245</v>
      </c>
    </row>
    <row r="256" spans="1:24" ht="15" customHeight="1">
      <c r="A256" s="71" t="s">
        <v>238</v>
      </c>
      <c r="B256" s="59">
        <f>'Расчет субсидий'!AF256</f>
        <v>26.790909090909281</v>
      </c>
      <c r="C256" s="60">
        <f>'Расчет субсидий'!D256-1</f>
        <v>-0.15252033937975418</v>
      </c>
      <c r="D256" s="60">
        <f>C256*'Расчет субсидий'!E256</f>
        <v>-2.2878050906963128</v>
      </c>
      <c r="E256" s="61">
        <f t="shared" si="33"/>
        <v>-48.097433603268534</v>
      </c>
      <c r="F256" s="60">
        <f>'Расчет субсидий'!F256-1</f>
        <v>0</v>
      </c>
      <c r="G256" s="60">
        <f>F256*'Расчет субсидий'!G256</f>
        <v>0</v>
      </c>
      <c r="H256" s="61">
        <f t="shared" si="34"/>
        <v>0</v>
      </c>
      <c r="I256" s="60">
        <f>'Расчет субсидий'!J256-1</f>
        <v>0.20532765842453715</v>
      </c>
      <c r="J256" s="60">
        <f>I256*'Расчет субсидий'!K256</f>
        <v>2.0532765842453715</v>
      </c>
      <c r="K256" s="61">
        <f t="shared" si="35"/>
        <v>43.166847814745502</v>
      </c>
      <c r="L256" s="60">
        <f>'Расчет субсидий'!N256-1</f>
        <v>0.1358293426208097</v>
      </c>
      <c r="M256" s="60">
        <f>L256*'Расчет субсидий'!O256</f>
        <v>2.0374401393121455</v>
      </c>
      <c r="N256" s="61">
        <f t="shared" si="36"/>
        <v>42.83391195330119</v>
      </c>
      <c r="O256" s="60">
        <f>'Расчет субсидий'!R256-1</f>
        <v>-0.12133649005034763</v>
      </c>
      <c r="P256" s="60">
        <f>O256*'Расчет субсидий'!S256</f>
        <v>-1.2133649005034763</v>
      </c>
      <c r="Q256" s="61">
        <f t="shared" si="37"/>
        <v>-25.509051437917819</v>
      </c>
      <c r="R256" s="60">
        <f>'Расчет субсидий'!V256-1</f>
        <v>6.84791077599749E-2</v>
      </c>
      <c r="S256" s="60">
        <f>R256*'Расчет субсидий'!W256</f>
        <v>0.684791077599749</v>
      </c>
      <c r="T256" s="61">
        <f t="shared" si="38"/>
        <v>14.396634364048941</v>
      </c>
      <c r="U256" s="60" t="s">
        <v>400</v>
      </c>
      <c r="V256" s="60" t="s">
        <v>400</v>
      </c>
      <c r="W256" s="62" t="s">
        <v>400</v>
      </c>
      <c r="X256" s="63">
        <f t="shared" si="39"/>
        <v>1.2743378099574769</v>
      </c>
    </row>
    <row r="257" spans="1:24" ht="15" customHeight="1">
      <c r="A257" s="71" t="s">
        <v>239</v>
      </c>
      <c r="B257" s="59">
        <f>'Расчет субсидий'!AF257</f>
        <v>181.48181818181843</v>
      </c>
      <c r="C257" s="60">
        <f>'Расчет субсидий'!D257-1</f>
        <v>0.19008343759536173</v>
      </c>
      <c r="D257" s="60">
        <f>C257*'Расчет субсидий'!E257</f>
        <v>2.8512515639304259</v>
      </c>
      <c r="E257" s="61">
        <f t="shared" si="33"/>
        <v>80.682752444635966</v>
      </c>
      <c r="F257" s="60">
        <f>'Расчет субсидий'!F257-1</f>
        <v>0</v>
      </c>
      <c r="G257" s="60">
        <f>F257*'Расчет субсидий'!G257</f>
        <v>0</v>
      </c>
      <c r="H257" s="61">
        <f t="shared" si="34"/>
        <v>0</v>
      </c>
      <c r="I257" s="60">
        <f>'Расчет субсидий'!J257-1</f>
        <v>0.20532765842453715</v>
      </c>
      <c r="J257" s="60">
        <f>I257*'Расчет субсидий'!K257</f>
        <v>2.0532765842453715</v>
      </c>
      <c r="K257" s="61">
        <f t="shared" si="35"/>
        <v>58.10220621805486</v>
      </c>
      <c r="L257" s="60">
        <f>'Расчет субсидий'!N257-1</f>
        <v>0.1358293426208097</v>
      </c>
      <c r="M257" s="60">
        <f>L257*'Расчет субсидий'!O257</f>
        <v>2.0374401393121455</v>
      </c>
      <c r="N257" s="61">
        <f t="shared" si="36"/>
        <v>57.654077409529371</v>
      </c>
      <c r="O257" s="60">
        <f>'Расчет субсидий'!R257-1</f>
        <v>-0.12133649005034763</v>
      </c>
      <c r="P257" s="60">
        <f>O257*'Расчет субсидий'!S257</f>
        <v>-1.2133649005034763</v>
      </c>
      <c r="Q257" s="61">
        <f t="shared" si="37"/>
        <v>-34.334964031508079</v>
      </c>
      <c r="R257" s="60">
        <f>'Расчет субсидий'!V257-1</f>
        <v>6.84791077599749E-2</v>
      </c>
      <c r="S257" s="60">
        <f>R257*'Расчет субсидий'!W257</f>
        <v>0.684791077599749</v>
      </c>
      <c r="T257" s="61">
        <f t="shared" si="38"/>
        <v>19.377746141106275</v>
      </c>
      <c r="U257" s="60" t="s">
        <v>400</v>
      </c>
      <c r="V257" s="60" t="s">
        <v>400</v>
      </c>
      <c r="W257" s="62" t="s">
        <v>400</v>
      </c>
      <c r="X257" s="63">
        <f t="shared" si="39"/>
        <v>6.4133944645842167</v>
      </c>
    </row>
    <row r="258" spans="1:24" ht="15" customHeight="1">
      <c r="A258" s="71" t="s">
        <v>240</v>
      </c>
      <c r="B258" s="59">
        <f>'Расчет субсидий'!AF258</f>
        <v>91.82727272727243</v>
      </c>
      <c r="C258" s="60">
        <f>'Расчет субсидий'!D258-1</f>
        <v>2.4383379594583587E-3</v>
      </c>
      <c r="D258" s="60">
        <f>C258*'Расчет субсидий'!E258</f>
        <v>3.6575069391875381E-2</v>
      </c>
      <c r="E258" s="61">
        <f t="shared" si="33"/>
        <v>0.93327371025522077</v>
      </c>
      <c r="F258" s="60">
        <f>'Расчет субсидий'!F258-1</f>
        <v>0</v>
      </c>
      <c r="G258" s="60">
        <f>F258*'Расчет субсидий'!G258</f>
        <v>0</v>
      </c>
      <c r="H258" s="61">
        <f t="shared" si="34"/>
        <v>0</v>
      </c>
      <c r="I258" s="60">
        <f>'Расчет субсидий'!J258-1</f>
        <v>0.20532765842453715</v>
      </c>
      <c r="J258" s="60">
        <f>I258*'Расчет субсидий'!K258</f>
        <v>2.0532765842453715</v>
      </c>
      <c r="K258" s="61">
        <f t="shared" si="35"/>
        <v>52.392766105989004</v>
      </c>
      <c r="L258" s="60">
        <f>'Расчет субсидий'!N258-1</f>
        <v>0.1358293426208097</v>
      </c>
      <c r="M258" s="60">
        <f>L258*'Расчет субсидий'!O258</f>
        <v>2.0374401393121455</v>
      </c>
      <c r="N258" s="61">
        <f t="shared" si="36"/>
        <v>51.988672881674646</v>
      </c>
      <c r="O258" s="60">
        <f>'Расчет субсидий'!R258-1</f>
        <v>-0.12133649005034763</v>
      </c>
      <c r="P258" s="60">
        <f>O258*'Расчет субсидий'!S258</f>
        <v>-1.2133649005034763</v>
      </c>
      <c r="Q258" s="61">
        <f t="shared" si="37"/>
        <v>-30.96102294307288</v>
      </c>
      <c r="R258" s="60">
        <f>'Расчет субсидий'!V258-1</f>
        <v>6.84791077599749E-2</v>
      </c>
      <c r="S258" s="60">
        <f>R258*'Расчет субсидий'!W258</f>
        <v>0.684791077599749</v>
      </c>
      <c r="T258" s="61">
        <f t="shared" si="38"/>
        <v>17.473582972426424</v>
      </c>
      <c r="U258" s="60" t="s">
        <v>400</v>
      </c>
      <c r="V258" s="60" t="s">
        <v>400</v>
      </c>
      <c r="W258" s="62" t="s">
        <v>400</v>
      </c>
      <c r="X258" s="63">
        <f t="shared" si="39"/>
        <v>3.5987179700456653</v>
      </c>
    </row>
    <row r="259" spans="1:24" ht="15" customHeight="1">
      <c r="A259" s="71" t="s">
        <v>241</v>
      </c>
      <c r="B259" s="59">
        <f>'Расчет субсидий'!AF259</f>
        <v>-62.654545454545541</v>
      </c>
      <c r="C259" s="60">
        <f>'Расчет субсидий'!D259-1</f>
        <v>-0.44017651468155505</v>
      </c>
      <c r="D259" s="60">
        <f>C259*'Расчет субсидий'!E259</f>
        <v>-6.6026477202233256</v>
      </c>
      <c r="E259" s="61">
        <f t="shared" si="33"/>
        <v>-136.05829171671962</v>
      </c>
      <c r="F259" s="60">
        <f>'Расчет субсидий'!F259-1</f>
        <v>0</v>
      </c>
      <c r="G259" s="60">
        <f>F259*'Расчет субсидий'!G259</f>
        <v>0</v>
      </c>
      <c r="H259" s="61">
        <f t="shared" si="34"/>
        <v>0</v>
      </c>
      <c r="I259" s="60">
        <f>'Расчет субсидий'!J259-1</f>
        <v>0.20532765842453715</v>
      </c>
      <c r="J259" s="60">
        <f>I259*'Расчет субсидий'!K259</f>
        <v>2.0532765842453715</v>
      </c>
      <c r="K259" s="61">
        <f t="shared" si="35"/>
        <v>42.311102501909225</v>
      </c>
      <c r="L259" s="60">
        <f>'Расчет субсидий'!N259-1</f>
        <v>0.1358293426208097</v>
      </c>
      <c r="M259" s="60">
        <f>L259*'Расчет субсидий'!O259</f>
        <v>2.0374401393121455</v>
      </c>
      <c r="N259" s="61">
        <f t="shared" si="36"/>
        <v>41.98476680511277</v>
      </c>
      <c r="O259" s="60">
        <f>'Расчет субсидий'!R259-1</f>
        <v>-0.12133649005034763</v>
      </c>
      <c r="P259" s="60">
        <f>O259*'Расчет субсидий'!S259</f>
        <v>-1.2133649005034763</v>
      </c>
      <c r="Q259" s="61">
        <f t="shared" si="37"/>
        <v>-25.003356620993038</v>
      </c>
      <c r="R259" s="60">
        <f>'Расчет субсидий'!V259-1</f>
        <v>6.84791077599749E-2</v>
      </c>
      <c r="S259" s="60">
        <f>R259*'Расчет субсидий'!W259</f>
        <v>0.684791077599749</v>
      </c>
      <c r="T259" s="61">
        <f t="shared" si="38"/>
        <v>14.111233576145123</v>
      </c>
      <c r="U259" s="60" t="s">
        <v>400</v>
      </c>
      <c r="V259" s="60" t="s">
        <v>400</v>
      </c>
      <c r="W259" s="62" t="s">
        <v>400</v>
      </c>
      <c r="X259" s="63">
        <f t="shared" si="39"/>
        <v>-3.0405048195695357</v>
      </c>
    </row>
    <row r="260" spans="1:24" ht="15" customHeight="1">
      <c r="A260" s="71" t="s">
        <v>242</v>
      </c>
      <c r="B260" s="59">
        <f>'Расчет субсидий'!AF260</f>
        <v>92.436363636363694</v>
      </c>
      <c r="C260" s="60">
        <f>'Расчет субсидий'!D260-1</f>
        <v>-4.252064553838153E-2</v>
      </c>
      <c r="D260" s="60">
        <f>C260*'Расчет субсидий'!E260</f>
        <v>-0.63780968307572294</v>
      </c>
      <c r="E260" s="61">
        <f t="shared" si="33"/>
        <v>-20.16076945034651</v>
      </c>
      <c r="F260" s="60">
        <f>'Расчет субсидий'!F260-1</f>
        <v>0</v>
      </c>
      <c r="G260" s="60">
        <f>F260*'Расчет субсидий'!G260</f>
        <v>0</v>
      </c>
      <c r="H260" s="61">
        <f t="shared" si="34"/>
        <v>0</v>
      </c>
      <c r="I260" s="60">
        <f>'Расчет субсидий'!J260-1</f>
        <v>0.20532765842453715</v>
      </c>
      <c r="J260" s="60">
        <f>I260*'Расчет субсидий'!K260</f>
        <v>2.0532765842453715</v>
      </c>
      <c r="K260" s="61">
        <f t="shared" si="35"/>
        <v>64.902802405167137</v>
      </c>
      <c r="L260" s="60">
        <f>'Расчет субсидий'!N260-1</f>
        <v>0.1358293426208097</v>
      </c>
      <c r="M260" s="60">
        <f>L260*'Расчет субсидий'!O260</f>
        <v>2.0374401393121455</v>
      </c>
      <c r="N260" s="61">
        <f t="shared" si="36"/>
        <v>64.402222179303791</v>
      </c>
      <c r="O260" s="60">
        <f>'Расчет субсидий'!R260-1</f>
        <v>-0.12133649005034763</v>
      </c>
      <c r="P260" s="60">
        <f>O260*'Расчет субсидий'!S260</f>
        <v>-1.2133649005034763</v>
      </c>
      <c r="Q260" s="61">
        <f t="shared" si="37"/>
        <v>-38.353713760236161</v>
      </c>
      <c r="R260" s="60">
        <f>'Расчет субсидий'!V260-1</f>
        <v>6.84791077599749E-2</v>
      </c>
      <c r="S260" s="60">
        <f>R260*'Расчет субсидий'!W260</f>
        <v>0.684791077599749</v>
      </c>
      <c r="T260" s="61">
        <f t="shared" si="38"/>
        <v>21.645822262475438</v>
      </c>
      <c r="U260" s="60" t="s">
        <v>400</v>
      </c>
      <c r="V260" s="60" t="s">
        <v>400</v>
      </c>
      <c r="W260" s="62" t="s">
        <v>400</v>
      </c>
      <c r="X260" s="63">
        <f t="shared" si="39"/>
        <v>2.924333217578067</v>
      </c>
    </row>
    <row r="261" spans="1:24" ht="15" customHeight="1">
      <c r="A261" s="71" t="s">
        <v>243</v>
      </c>
      <c r="B261" s="59">
        <f>'Расчет субсидий'!AF261</f>
        <v>132.5545454545454</v>
      </c>
      <c r="C261" s="60">
        <f>'Расчет субсидий'!D261-1</f>
        <v>6.4342491358341247E-2</v>
      </c>
      <c r="D261" s="60">
        <f>C261*'Расчет субсидий'!E261</f>
        <v>0.96513737037511871</v>
      </c>
      <c r="E261" s="61">
        <f t="shared" si="33"/>
        <v>28.258322386167151</v>
      </c>
      <c r="F261" s="60">
        <f>'Расчет субсидий'!F261-1</f>
        <v>0</v>
      </c>
      <c r="G261" s="60">
        <f>F261*'Расчет субсидий'!G261</f>
        <v>0</v>
      </c>
      <c r="H261" s="61">
        <f t="shared" si="34"/>
        <v>0</v>
      </c>
      <c r="I261" s="60">
        <f>'Расчет субсидий'!J261-1</f>
        <v>0.20532765842453715</v>
      </c>
      <c r="J261" s="60">
        <f>I261*'Расчет субсидий'!K261</f>
        <v>2.0532765842453715</v>
      </c>
      <c r="K261" s="61">
        <f t="shared" si="35"/>
        <v>60.118024072596434</v>
      </c>
      <c r="L261" s="60">
        <f>'Расчет субсидий'!N261-1</f>
        <v>0.1358293426208097</v>
      </c>
      <c r="M261" s="60">
        <f>L261*'Расчет субсидий'!O261</f>
        <v>2.0374401393121455</v>
      </c>
      <c r="N261" s="61">
        <f t="shared" si="36"/>
        <v>59.654347729611239</v>
      </c>
      <c r="O261" s="60">
        <f>'Расчет субсидий'!R261-1</f>
        <v>-0.12133649005034763</v>
      </c>
      <c r="P261" s="60">
        <f>O261*'Расчет субсидий'!S261</f>
        <v>-1.2133649005034763</v>
      </c>
      <c r="Q261" s="61">
        <f t="shared" si="37"/>
        <v>-35.526193040437676</v>
      </c>
      <c r="R261" s="60">
        <f>'Расчет субсидий'!V261-1</f>
        <v>6.84791077599749E-2</v>
      </c>
      <c r="S261" s="60">
        <f>R261*'Расчет субсидий'!W261</f>
        <v>0.684791077599749</v>
      </c>
      <c r="T261" s="61">
        <f t="shared" si="38"/>
        <v>20.050044306608257</v>
      </c>
      <c r="U261" s="60" t="s">
        <v>400</v>
      </c>
      <c r="V261" s="60" t="s">
        <v>400</v>
      </c>
      <c r="W261" s="62" t="s">
        <v>400</v>
      </c>
      <c r="X261" s="63">
        <f t="shared" si="39"/>
        <v>4.5272802710289088</v>
      </c>
    </row>
    <row r="262" spans="1:24" ht="15" customHeight="1">
      <c r="A262" s="71" t="s">
        <v>244</v>
      </c>
      <c r="B262" s="59">
        <f>'Расчет субсидий'!AF262</f>
        <v>67.263636363636351</v>
      </c>
      <c r="C262" s="60">
        <f>'Расчет субсидий'!D262-1</f>
        <v>-1.6856530898876176E-2</v>
      </c>
      <c r="D262" s="60">
        <f>C262*'Расчет субсидий'!E262</f>
        <v>-0.25284796348314265</v>
      </c>
      <c r="E262" s="61">
        <f t="shared" si="33"/>
        <v>-5.1393042306337966</v>
      </c>
      <c r="F262" s="60">
        <f>'Расчет субсидий'!F262-1</f>
        <v>0</v>
      </c>
      <c r="G262" s="60">
        <f>F262*'Расчет субсидий'!G262</f>
        <v>0</v>
      </c>
      <c r="H262" s="61">
        <f t="shared" si="34"/>
        <v>0</v>
      </c>
      <c r="I262" s="60">
        <f>'Расчет субсидий'!J262-1</f>
        <v>0.20532765842453715</v>
      </c>
      <c r="J262" s="60">
        <f>I262*'Расчет субсидий'!K262</f>
        <v>2.0532765842453715</v>
      </c>
      <c r="K262" s="61">
        <f t="shared" si="35"/>
        <v>41.734221983469041</v>
      </c>
      <c r="L262" s="60">
        <f>'Расчет субсидий'!N262-1</f>
        <v>0.1358293426208097</v>
      </c>
      <c r="M262" s="60">
        <f>L262*'Расчет субсидий'!O262</f>
        <v>2.0374401393121455</v>
      </c>
      <c r="N262" s="61">
        <f t="shared" si="36"/>
        <v>41.412335631993827</v>
      </c>
      <c r="O262" s="60">
        <f>'Расчет субсидий'!R262-1</f>
        <v>-0.12133649005034763</v>
      </c>
      <c r="P262" s="60">
        <f>O262*'Расчет субсидий'!S262</f>
        <v>-1.2133649005034763</v>
      </c>
      <c r="Q262" s="61">
        <f t="shared" si="37"/>
        <v>-24.662454387835382</v>
      </c>
      <c r="R262" s="60">
        <f>'Расчет субсидий'!V262-1</f>
        <v>6.84791077599749E-2</v>
      </c>
      <c r="S262" s="60">
        <f>R262*'Расчет субсидий'!W262</f>
        <v>0.684791077599749</v>
      </c>
      <c r="T262" s="61">
        <f t="shared" si="38"/>
        <v>13.918837366642668</v>
      </c>
      <c r="U262" s="60" t="s">
        <v>400</v>
      </c>
      <c r="V262" s="60" t="s">
        <v>400</v>
      </c>
      <c r="W262" s="62" t="s">
        <v>400</v>
      </c>
      <c r="X262" s="63">
        <f t="shared" si="39"/>
        <v>3.3092949371706468</v>
      </c>
    </row>
    <row r="263" spans="1:24" ht="15" customHeight="1">
      <c r="A263" s="71" t="s">
        <v>245</v>
      </c>
      <c r="B263" s="59">
        <f>'Расчет субсидий'!AF263</f>
        <v>155.0181818181818</v>
      </c>
      <c r="C263" s="60">
        <f>'Расчет субсидий'!D263-1</f>
        <v>0.15681283153159176</v>
      </c>
      <c r="D263" s="60">
        <f>C263*'Расчет субсидий'!E263</f>
        <v>2.3521924729738766</v>
      </c>
      <c r="E263" s="61">
        <f t="shared" si="33"/>
        <v>61.652337483724551</v>
      </c>
      <c r="F263" s="60">
        <f>'Расчет субсидий'!F263-1</f>
        <v>0</v>
      </c>
      <c r="G263" s="60">
        <f>F263*'Расчет субсидий'!G263</f>
        <v>0</v>
      </c>
      <c r="H263" s="61">
        <f t="shared" si="34"/>
        <v>0</v>
      </c>
      <c r="I263" s="60">
        <f>'Расчет субсидий'!J263-1</f>
        <v>0.20532765842453715</v>
      </c>
      <c r="J263" s="60">
        <f>I263*'Расчет субсидий'!K263</f>
        <v>2.0532765842453715</v>
      </c>
      <c r="K263" s="61">
        <f t="shared" si="35"/>
        <v>53.81757758933648</v>
      </c>
      <c r="L263" s="60">
        <f>'Расчет субсидий'!N263-1</f>
        <v>0.1358293426208097</v>
      </c>
      <c r="M263" s="60">
        <f>L263*'Расчет субсидий'!O263</f>
        <v>2.0374401393121455</v>
      </c>
      <c r="N263" s="61">
        <f t="shared" si="36"/>
        <v>53.402495125301861</v>
      </c>
      <c r="O263" s="60">
        <f>'Расчет субсидий'!R263-1</f>
        <v>-0.12133649005034763</v>
      </c>
      <c r="P263" s="60">
        <f>O263*'Расчет субсидий'!S263</f>
        <v>-1.2133649005034763</v>
      </c>
      <c r="Q263" s="61">
        <f t="shared" si="37"/>
        <v>-31.8030021761646</v>
      </c>
      <c r="R263" s="60">
        <f>'Расчет субсидий'!V263-1</f>
        <v>6.84791077599749E-2</v>
      </c>
      <c r="S263" s="60">
        <f>R263*'Расчет субсидий'!W263</f>
        <v>0.684791077599749</v>
      </c>
      <c r="T263" s="61">
        <f t="shared" si="38"/>
        <v>17.948773795983499</v>
      </c>
      <c r="U263" s="60" t="s">
        <v>400</v>
      </c>
      <c r="V263" s="60" t="s">
        <v>400</v>
      </c>
      <c r="W263" s="62" t="s">
        <v>400</v>
      </c>
      <c r="X263" s="63">
        <f t="shared" si="39"/>
        <v>5.9143353736276669</v>
      </c>
    </row>
    <row r="264" spans="1:24" ht="15" customHeight="1">
      <c r="A264" s="67" t="s">
        <v>246</v>
      </c>
      <c r="B264" s="68"/>
      <c r="C264" s="69"/>
      <c r="D264" s="69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</row>
    <row r="265" spans="1:24" ht="15" customHeight="1">
      <c r="A265" s="71" t="s">
        <v>247</v>
      </c>
      <c r="B265" s="59">
        <f>'Расчет субсидий'!AF265</f>
        <v>41.527272727272475</v>
      </c>
      <c r="C265" s="60">
        <f>'Расчет субсидий'!D265-1</f>
        <v>-0.34686905102527421</v>
      </c>
      <c r="D265" s="60">
        <f>C265*'Расчет субсидий'!E265</f>
        <v>-5.2030357653791128</v>
      </c>
      <c r="E265" s="61">
        <f t="shared" si="33"/>
        <v>-125.32269637990122</v>
      </c>
      <c r="F265" s="60">
        <f>'Расчет субсидий'!F265-1</f>
        <v>0</v>
      </c>
      <c r="G265" s="60">
        <f>F265*'Расчет субсидий'!G265</f>
        <v>0</v>
      </c>
      <c r="H265" s="61">
        <f t="shared" si="34"/>
        <v>0</v>
      </c>
      <c r="I265" s="60">
        <f>'Расчет субсидий'!J265-1</f>
        <v>0.22113501211364794</v>
      </c>
      <c r="J265" s="60">
        <f>I265*'Расчет субсидий'!K265</f>
        <v>2.2113501211364794</v>
      </c>
      <c r="K265" s="61">
        <f t="shared" si="35"/>
        <v>53.26358924243371</v>
      </c>
      <c r="L265" s="60">
        <f>'Расчет субсидий'!N265-1</f>
        <v>0.25544910179640712</v>
      </c>
      <c r="M265" s="60">
        <f>L265*'Расчет субсидий'!O265</f>
        <v>3.8317365269461066</v>
      </c>
      <c r="N265" s="61">
        <f t="shared" si="36"/>
        <v>92.292956463899031</v>
      </c>
      <c r="O265" s="60">
        <f>'Расчет субсидий'!R265-1</f>
        <v>7.2093900709219838E-2</v>
      </c>
      <c r="P265" s="60">
        <f>O265*'Расчет субсидий'!S265</f>
        <v>0.72093900709219838</v>
      </c>
      <c r="Q265" s="61">
        <f t="shared" si="37"/>
        <v>17.364866275844207</v>
      </c>
      <c r="R265" s="60">
        <f>'Расчет субсидий'!V265-1</f>
        <v>1.6310232558139459E-2</v>
      </c>
      <c r="S265" s="60">
        <f>R265*'Расчет субсидий'!W265</f>
        <v>0.16310232558139459</v>
      </c>
      <c r="T265" s="61">
        <f t="shared" si="38"/>
        <v>3.9285571249967264</v>
      </c>
      <c r="U265" s="60" t="s">
        <v>400</v>
      </c>
      <c r="V265" s="60" t="s">
        <v>400</v>
      </c>
      <c r="W265" s="62" t="s">
        <v>400</v>
      </c>
      <c r="X265" s="63">
        <f t="shared" si="39"/>
        <v>1.7240922153770661</v>
      </c>
    </row>
    <row r="266" spans="1:24" ht="15" customHeight="1">
      <c r="A266" s="71" t="s">
        <v>248</v>
      </c>
      <c r="B266" s="59">
        <f>'Расчет субсидий'!AF266</f>
        <v>46.045454545454618</v>
      </c>
      <c r="C266" s="60">
        <f>'Расчет субсидий'!D266-1</f>
        <v>-0.18850070413519415</v>
      </c>
      <c r="D266" s="60">
        <f>C266*'Расчет субсидий'!E266</f>
        <v>-2.8275105620279124</v>
      </c>
      <c r="E266" s="61">
        <f t="shared" si="33"/>
        <v>-31.757599737449716</v>
      </c>
      <c r="F266" s="60">
        <f>'Расчет субсидий'!F266-1</f>
        <v>0</v>
      </c>
      <c r="G266" s="60">
        <f>F266*'Расчет субсидий'!G266</f>
        <v>0</v>
      </c>
      <c r="H266" s="61">
        <f t="shared" si="34"/>
        <v>0</v>
      </c>
      <c r="I266" s="60">
        <f>'Расчет субсидий'!J266-1</f>
        <v>0.22113501211364794</v>
      </c>
      <c r="J266" s="60">
        <f>I266*'Расчет субсидий'!K266</f>
        <v>2.2113501211364794</v>
      </c>
      <c r="K266" s="61">
        <f t="shared" si="35"/>
        <v>24.837103340843324</v>
      </c>
      <c r="L266" s="60">
        <f>'Расчет субсидий'!N266-1</f>
        <v>0.25544910179640712</v>
      </c>
      <c r="M266" s="60">
        <f>L266*'Расчет субсидий'!O266</f>
        <v>3.8317365269461066</v>
      </c>
      <c r="N266" s="61">
        <f t="shared" si="36"/>
        <v>43.036711005190902</v>
      </c>
      <c r="O266" s="60">
        <f>'Расчет субсидий'!R266-1</f>
        <v>7.2093900709219838E-2</v>
      </c>
      <c r="P266" s="60">
        <f>O266*'Расчет субсидий'!S266</f>
        <v>0.72093900709219838</v>
      </c>
      <c r="Q266" s="61">
        <f t="shared" si="37"/>
        <v>8.0973322362862472</v>
      </c>
      <c r="R266" s="60">
        <f>'Расчет субсидий'!V266-1</f>
        <v>1.6310232558139459E-2</v>
      </c>
      <c r="S266" s="60">
        <f>R266*'Расчет субсидий'!W266</f>
        <v>0.16310232558139459</v>
      </c>
      <c r="T266" s="61">
        <f t="shared" si="38"/>
        <v>1.8319077005838615</v>
      </c>
      <c r="U266" s="60" t="s">
        <v>400</v>
      </c>
      <c r="V266" s="60" t="s">
        <v>400</v>
      </c>
      <c r="W266" s="62" t="s">
        <v>400</v>
      </c>
      <c r="X266" s="63">
        <f t="shared" si="39"/>
        <v>4.0996174187282666</v>
      </c>
    </row>
    <row r="267" spans="1:24" ht="15" customHeight="1">
      <c r="A267" s="71" t="s">
        <v>249</v>
      </c>
      <c r="B267" s="59">
        <f>'Расчет субсидий'!AF267</f>
        <v>30.309090909091083</v>
      </c>
      <c r="C267" s="60">
        <f>'Расчет субсидий'!D267-1</f>
        <v>-0.40257802987901992</v>
      </c>
      <c r="D267" s="60">
        <f>C267*'Расчет субсидий'!E267</f>
        <v>-6.0386704481852984</v>
      </c>
      <c r="E267" s="61">
        <f t="shared" si="33"/>
        <v>-206.00490724016487</v>
      </c>
      <c r="F267" s="60">
        <f>'Расчет субсидий'!F267-1</f>
        <v>0</v>
      </c>
      <c r="G267" s="60">
        <f>F267*'Расчет субсидий'!G267</f>
        <v>0</v>
      </c>
      <c r="H267" s="61">
        <f t="shared" si="34"/>
        <v>0</v>
      </c>
      <c r="I267" s="60">
        <f>'Расчет субсидий'!J267-1</f>
        <v>0.22113501211364794</v>
      </c>
      <c r="J267" s="60">
        <f>I267*'Расчет субсидий'!K267</f>
        <v>2.2113501211364794</v>
      </c>
      <c r="K267" s="61">
        <f t="shared" si="35"/>
        <v>75.438621876964049</v>
      </c>
      <c r="L267" s="60">
        <f>'Расчет субсидий'!N267-1</f>
        <v>0.25544910179640712</v>
      </c>
      <c r="M267" s="60">
        <f>L267*'Расчет субсидий'!O267</f>
        <v>3.8317365269461066</v>
      </c>
      <c r="N267" s="61">
        <f t="shared" si="36"/>
        <v>130.71694085235211</v>
      </c>
      <c r="O267" s="60">
        <f>'Расчет субсидий'!R267-1</f>
        <v>7.2093900709219838E-2</v>
      </c>
      <c r="P267" s="60">
        <f>O267*'Расчет субсидий'!S267</f>
        <v>0.72093900709219838</v>
      </c>
      <c r="Q267" s="61">
        <f t="shared" si="37"/>
        <v>24.594316672219829</v>
      </c>
      <c r="R267" s="60">
        <f>'Расчет субсидий'!V267-1</f>
        <v>1.6310232558139459E-2</v>
      </c>
      <c r="S267" s="60">
        <f>R267*'Расчет субсидий'!W267</f>
        <v>0.16310232558139459</v>
      </c>
      <c r="T267" s="61">
        <f t="shared" si="38"/>
        <v>5.5641187477199674</v>
      </c>
      <c r="U267" s="60" t="s">
        <v>400</v>
      </c>
      <c r="V267" s="60" t="s">
        <v>400</v>
      </c>
      <c r="W267" s="62" t="s">
        <v>400</v>
      </c>
      <c r="X267" s="63">
        <f t="shared" si="39"/>
        <v>0.88845753257088056</v>
      </c>
    </row>
    <row r="268" spans="1:24" ht="15" customHeight="1">
      <c r="A268" s="71" t="s">
        <v>250</v>
      </c>
      <c r="B268" s="59">
        <f>'Расчет субсидий'!AF268</f>
        <v>236.81818181818176</v>
      </c>
      <c r="C268" s="60">
        <f>'Расчет субсидий'!D268-1</f>
        <v>0.18489095429881264</v>
      </c>
      <c r="D268" s="60">
        <f>C268*'Расчет субсидий'!E268</f>
        <v>2.7733643144821896</v>
      </c>
      <c r="E268" s="61">
        <f t="shared" si="33"/>
        <v>67.706161139625038</v>
      </c>
      <c r="F268" s="60">
        <f>'Расчет субсидий'!F268-1</f>
        <v>0</v>
      </c>
      <c r="G268" s="60">
        <f>F268*'Расчет субсидий'!G268</f>
        <v>0</v>
      </c>
      <c r="H268" s="61">
        <f t="shared" si="34"/>
        <v>0</v>
      </c>
      <c r="I268" s="60">
        <f>'Расчет субсидий'!J268-1</f>
        <v>0.22113501211364794</v>
      </c>
      <c r="J268" s="60">
        <f>I268*'Расчет субсидий'!K268</f>
        <v>2.2113501211364794</v>
      </c>
      <c r="K268" s="61">
        <f t="shared" si="35"/>
        <v>53.985704963449848</v>
      </c>
      <c r="L268" s="60">
        <f>'Расчет субсидий'!N268-1</f>
        <v>0.25544910179640712</v>
      </c>
      <c r="M268" s="60">
        <f>L268*'Расчет субсидий'!O268</f>
        <v>3.8317365269461066</v>
      </c>
      <c r="N268" s="61">
        <f t="shared" si="36"/>
        <v>93.544208881348666</v>
      </c>
      <c r="O268" s="60">
        <f>'Расчет субсидий'!R268-1</f>
        <v>7.2093900709219838E-2</v>
      </c>
      <c r="P268" s="60">
        <f>O268*'Расчет субсидий'!S268</f>
        <v>0.72093900709219838</v>
      </c>
      <c r="Q268" s="61">
        <f t="shared" si="37"/>
        <v>17.600288693099188</v>
      </c>
      <c r="R268" s="60">
        <f>'Расчет субсидий'!V268-1</f>
        <v>1.6310232558139459E-2</v>
      </c>
      <c r="S268" s="60">
        <f>R268*'Расчет субсидий'!W268</f>
        <v>0.16310232558139459</v>
      </c>
      <c r="T268" s="61">
        <f t="shared" si="38"/>
        <v>3.9818181406589983</v>
      </c>
      <c r="U268" s="60" t="s">
        <v>400</v>
      </c>
      <c r="V268" s="60" t="s">
        <v>400</v>
      </c>
      <c r="W268" s="62" t="s">
        <v>400</v>
      </c>
      <c r="X268" s="63">
        <f t="shared" si="39"/>
        <v>9.7004922952383694</v>
      </c>
    </row>
    <row r="269" spans="1:24" ht="15" customHeight="1">
      <c r="A269" s="71" t="s">
        <v>251</v>
      </c>
      <c r="B269" s="59">
        <f>'Расчет субсидий'!AF269</f>
        <v>123.40000000000009</v>
      </c>
      <c r="C269" s="60">
        <f>'Расчет субсидий'!D269-1</f>
        <v>-0.2006911932129174</v>
      </c>
      <c r="D269" s="60">
        <f>C269*'Расчет субсидий'!E269</f>
        <v>-3.0103678981937607</v>
      </c>
      <c r="E269" s="61">
        <f t="shared" si="33"/>
        <v>-94.843541806645845</v>
      </c>
      <c r="F269" s="60">
        <f>'Расчет субсидий'!F269-1</f>
        <v>0</v>
      </c>
      <c r="G269" s="60">
        <f>F269*'Расчет субсидий'!G269</f>
        <v>0</v>
      </c>
      <c r="H269" s="61">
        <f t="shared" si="34"/>
        <v>0</v>
      </c>
      <c r="I269" s="60">
        <f>'Расчет субсидий'!J269-1</f>
        <v>0.22113501211364794</v>
      </c>
      <c r="J269" s="60">
        <f>I269*'Расчет субсидий'!K269</f>
        <v>2.2113501211364794</v>
      </c>
      <c r="K269" s="61">
        <f t="shared" si="35"/>
        <v>69.669982127094727</v>
      </c>
      <c r="L269" s="60">
        <f>'Расчет субсидий'!N269-1</f>
        <v>0.25544910179640712</v>
      </c>
      <c r="M269" s="60">
        <f>L269*'Расчет субсидий'!O269</f>
        <v>3.8317365269461066</v>
      </c>
      <c r="N269" s="61">
        <f t="shared" si="36"/>
        <v>120.72127918435369</v>
      </c>
      <c r="O269" s="60">
        <f>'Расчет субсидий'!R269-1</f>
        <v>7.2093900709219838E-2</v>
      </c>
      <c r="P269" s="60">
        <f>O269*'Расчет субсидий'!S269</f>
        <v>0.72093900709219838</v>
      </c>
      <c r="Q269" s="61">
        <f t="shared" si="37"/>
        <v>22.713638721771161</v>
      </c>
      <c r="R269" s="60">
        <f>'Расчет субсидий'!V269-1</f>
        <v>1.6310232558139459E-2</v>
      </c>
      <c r="S269" s="60">
        <f>R269*'Расчет субсидий'!W269</f>
        <v>0.16310232558139459</v>
      </c>
      <c r="T269" s="61">
        <f t="shared" si="38"/>
        <v>5.1386417734263565</v>
      </c>
      <c r="U269" s="60" t="s">
        <v>400</v>
      </c>
      <c r="V269" s="60" t="s">
        <v>400</v>
      </c>
      <c r="W269" s="62" t="s">
        <v>400</v>
      </c>
      <c r="X269" s="63">
        <f t="shared" si="39"/>
        <v>3.9167600825624183</v>
      </c>
    </row>
    <row r="270" spans="1:24" ht="15" customHeight="1">
      <c r="A270" s="71" t="s">
        <v>252</v>
      </c>
      <c r="B270" s="59">
        <f>'Расчет субсидий'!AF270</f>
        <v>175.68181818181824</v>
      </c>
      <c r="C270" s="60">
        <f>'Расчет субсидий'!D270-1</f>
        <v>-8.7390660711664792E-3</v>
      </c>
      <c r="D270" s="60">
        <f>C270*'Расчет субсидий'!E270</f>
        <v>-0.13108599106749719</v>
      </c>
      <c r="E270" s="61">
        <f t="shared" si="33"/>
        <v>-3.3886525839370862</v>
      </c>
      <c r="F270" s="60">
        <f>'Расчет субсидий'!F270-1</f>
        <v>0</v>
      </c>
      <c r="G270" s="60">
        <f>F270*'Расчет субсидий'!G270</f>
        <v>0</v>
      </c>
      <c r="H270" s="61">
        <f t="shared" si="34"/>
        <v>0</v>
      </c>
      <c r="I270" s="60">
        <f>'Расчет субсидий'!J270-1</f>
        <v>0.22113501211364794</v>
      </c>
      <c r="J270" s="60">
        <f>I270*'Расчет субсидий'!K270</f>
        <v>2.2113501211364794</v>
      </c>
      <c r="K270" s="61">
        <f t="shared" si="35"/>
        <v>57.164745377866204</v>
      </c>
      <c r="L270" s="60">
        <f>'Расчет субсидий'!N270-1</f>
        <v>0.25544910179640712</v>
      </c>
      <c r="M270" s="60">
        <f>L270*'Расчет субсидий'!O270</f>
        <v>3.8317365269461066</v>
      </c>
      <c r="N270" s="61">
        <f t="shared" si="36"/>
        <v>99.052719342956053</v>
      </c>
      <c r="O270" s="60">
        <f>'Расчет субсидий'!R270-1</f>
        <v>7.2093900709219838E-2</v>
      </c>
      <c r="P270" s="60">
        <f>O270*'Расчет субсидий'!S270</f>
        <v>0.72093900709219838</v>
      </c>
      <c r="Q270" s="61">
        <f t="shared" si="37"/>
        <v>18.636711744324305</v>
      </c>
      <c r="R270" s="60">
        <f>'Расчет субсидий'!V270-1</f>
        <v>1.6310232558139459E-2</v>
      </c>
      <c r="S270" s="60">
        <f>R270*'Расчет субсидий'!W270</f>
        <v>0.16310232558139459</v>
      </c>
      <c r="T270" s="61">
        <f t="shared" si="38"/>
        <v>4.2162943006087721</v>
      </c>
      <c r="U270" s="60" t="s">
        <v>400</v>
      </c>
      <c r="V270" s="60" t="s">
        <v>400</v>
      </c>
      <c r="W270" s="62" t="s">
        <v>400</v>
      </c>
      <c r="X270" s="63">
        <f t="shared" si="39"/>
        <v>6.7960419896886819</v>
      </c>
    </row>
    <row r="271" spans="1:24" ht="15" customHeight="1">
      <c r="A271" s="71" t="s">
        <v>253</v>
      </c>
      <c r="B271" s="59">
        <f>'Расчет субсидий'!AF271</f>
        <v>12.354545454545416</v>
      </c>
      <c r="C271" s="60">
        <f>'Расчет субсидий'!D271-1</f>
        <v>-0.3447289141802522</v>
      </c>
      <c r="D271" s="60">
        <f>C271*'Расчет субсидий'!E271</f>
        <v>-5.1709337127037829</v>
      </c>
      <c r="E271" s="61">
        <f t="shared" si="33"/>
        <v>-36.37669064191148</v>
      </c>
      <c r="F271" s="60">
        <f>'Расчет субсидий'!F271-1</f>
        <v>0</v>
      </c>
      <c r="G271" s="60">
        <f>F271*'Расчет субсидий'!G271</f>
        <v>0</v>
      </c>
      <c r="H271" s="61">
        <f t="shared" si="34"/>
        <v>0</v>
      </c>
      <c r="I271" s="60">
        <f>'Расчет субсидий'!J271-1</f>
        <v>0.22113501211364794</v>
      </c>
      <c r="J271" s="60">
        <f>I271*'Расчет субсидий'!K271</f>
        <v>2.2113501211364794</v>
      </c>
      <c r="K271" s="61">
        <f t="shared" si="35"/>
        <v>15.55649399641478</v>
      </c>
      <c r="L271" s="60">
        <f>'Расчет субсидий'!N271-1</f>
        <v>0.25544910179640712</v>
      </c>
      <c r="M271" s="60">
        <f>L271*'Расчет субсидий'!O271</f>
        <v>3.8317365269461066</v>
      </c>
      <c r="N271" s="61">
        <f t="shared" si="36"/>
        <v>26.955652887135656</v>
      </c>
      <c r="O271" s="60">
        <f>'Расчет субсидий'!R271-1</f>
        <v>7.2093900709219838E-2</v>
      </c>
      <c r="P271" s="60">
        <f>O271*'Расчет субсидий'!S271</f>
        <v>0.72093900709219838</v>
      </c>
      <c r="Q271" s="61">
        <f t="shared" si="37"/>
        <v>5.0716904701853114</v>
      </c>
      <c r="R271" s="60">
        <f>'Расчет субсидий'!V271-1</f>
        <v>1.6310232558139459E-2</v>
      </c>
      <c r="S271" s="60">
        <f>R271*'Расчет субсидий'!W271</f>
        <v>0.16310232558139459</v>
      </c>
      <c r="T271" s="61">
        <f t="shared" si="38"/>
        <v>1.1473987427211476</v>
      </c>
      <c r="U271" s="60" t="s">
        <v>400</v>
      </c>
      <c r="V271" s="60" t="s">
        <v>400</v>
      </c>
      <c r="W271" s="62" t="s">
        <v>400</v>
      </c>
      <c r="X271" s="63">
        <f t="shared" si="39"/>
        <v>1.7561942680523961</v>
      </c>
    </row>
    <row r="272" spans="1:24" ht="15" customHeight="1">
      <c r="A272" s="67" t="s">
        <v>254</v>
      </c>
      <c r="B272" s="68"/>
      <c r="C272" s="69"/>
      <c r="D272" s="69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</row>
    <row r="273" spans="1:24" ht="15" customHeight="1">
      <c r="A273" s="71" t="s">
        <v>255</v>
      </c>
      <c r="B273" s="59">
        <f>'Расчет субсидий'!AF273</f>
        <v>2.636363636363626</v>
      </c>
      <c r="C273" s="60">
        <f>'Расчет субсидий'!D273-1</f>
        <v>-0.60869247509999214</v>
      </c>
      <c r="D273" s="60">
        <f>C273*'Расчет субсидий'!E273</f>
        <v>-9.1303871264998815</v>
      </c>
      <c r="E273" s="61">
        <f t="shared" si="33"/>
        <v>-38.603425241603638</v>
      </c>
      <c r="F273" s="60">
        <f>'Расчет субсидий'!F273-1</f>
        <v>0</v>
      </c>
      <c r="G273" s="60">
        <f>F273*'Расчет субсидий'!G273</f>
        <v>0</v>
      </c>
      <c r="H273" s="61">
        <f t="shared" si="34"/>
        <v>0</v>
      </c>
      <c r="I273" s="60">
        <f>'Расчет субсидий'!J273-1</f>
        <v>0.20503367267032102</v>
      </c>
      <c r="J273" s="60">
        <f>I273*'Расчет субсидий'!K273</f>
        <v>2.0503367267032102</v>
      </c>
      <c r="K273" s="61">
        <f t="shared" si="35"/>
        <v>8.6688570213718545</v>
      </c>
      <c r="L273" s="60">
        <f>'Расчет субсидий'!N273-1</f>
        <v>0.27582063561166725</v>
      </c>
      <c r="M273" s="60">
        <f>L273*'Расчет субсидий'!O273</f>
        <v>4.1373095341750084</v>
      </c>
      <c r="N273" s="61">
        <f t="shared" si="36"/>
        <v>17.492611987978773</v>
      </c>
      <c r="O273" s="60">
        <f>'Расчет субсидий'!R273-1</f>
        <v>0.18831911042151517</v>
      </c>
      <c r="P273" s="60">
        <f>O273*'Расчет субсидий'!S273</f>
        <v>1.8831911042151517</v>
      </c>
      <c r="Q273" s="61">
        <f t="shared" si="37"/>
        <v>7.9621626115092363</v>
      </c>
      <c r="R273" s="60">
        <f>'Расчет субсидий'!V273-1</f>
        <v>0.16830959999999995</v>
      </c>
      <c r="S273" s="60">
        <f>R273*'Расчет субсидий'!W273</f>
        <v>1.6830959999999995</v>
      </c>
      <c r="T273" s="61">
        <f t="shared" si="38"/>
        <v>7.1161572571073979</v>
      </c>
      <c r="U273" s="60" t="s">
        <v>400</v>
      </c>
      <c r="V273" s="60" t="s">
        <v>400</v>
      </c>
      <c r="W273" s="62" t="s">
        <v>400</v>
      </c>
      <c r="X273" s="63">
        <f t="shared" si="39"/>
        <v>0.62354623859348823</v>
      </c>
    </row>
    <row r="274" spans="1:24" ht="15" customHeight="1">
      <c r="A274" s="71" t="s">
        <v>256</v>
      </c>
      <c r="B274" s="59">
        <f>'Расчет субсидий'!AF274</f>
        <v>69.036363636363603</v>
      </c>
      <c r="C274" s="60">
        <f>'Расчет субсидий'!D274-1</f>
        <v>-8.9129414327503653E-2</v>
      </c>
      <c r="D274" s="60">
        <f>C274*'Расчет субсидий'!E274</f>
        <v>-1.3369412149125548</v>
      </c>
      <c r="E274" s="61">
        <f t="shared" si="33"/>
        <v>-10.965622662623268</v>
      </c>
      <c r="F274" s="60">
        <f>'Расчет субсидий'!F274-1</f>
        <v>0</v>
      </c>
      <c r="G274" s="60">
        <f>F274*'Расчет субсидий'!G274</f>
        <v>0</v>
      </c>
      <c r="H274" s="61">
        <f t="shared" si="34"/>
        <v>0</v>
      </c>
      <c r="I274" s="60">
        <f>'Расчет субсидий'!J274-1</f>
        <v>0.20503367267032102</v>
      </c>
      <c r="J274" s="60">
        <f>I274*'Расчет субсидий'!K274</f>
        <v>2.0503367267032102</v>
      </c>
      <c r="K274" s="61">
        <f t="shared" si="35"/>
        <v>16.816909094852075</v>
      </c>
      <c r="L274" s="60">
        <f>'Расчет субсидий'!N274-1</f>
        <v>0.27582063561166725</v>
      </c>
      <c r="M274" s="60">
        <f>L274*'Расчет субсидий'!O274</f>
        <v>4.1373095341750084</v>
      </c>
      <c r="N274" s="61">
        <f t="shared" si="36"/>
        <v>33.934308168668565</v>
      </c>
      <c r="O274" s="60">
        <f>'Расчет субсидий'!R274-1</f>
        <v>0.18831911042151517</v>
      </c>
      <c r="P274" s="60">
        <f>O274*'Расчет субсидий'!S274</f>
        <v>1.8831911042151517</v>
      </c>
      <c r="Q274" s="61">
        <f t="shared" si="37"/>
        <v>15.445976846321457</v>
      </c>
      <c r="R274" s="60">
        <f>'Расчет субсидий'!V274-1</f>
        <v>0.16830959999999995</v>
      </c>
      <c r="S274" s="60">
        <f>R274*'Расчет субсидий'!W274</f>
        <v>1.6830959999999995</v>
      </c>
      <c r="T274" s="61">
        <f t="shared" si="38"/>
        <v>13.804792189144777</v>
      </c>
      <c r="U274" s="60" t="s">
        <v>400</v>
      </c>
      <c r="V274" s="60" t="s">
        <v>400</v>
      </c>
      <c r="W274" s="62" t="s">
        <v>400</v>
      </c>
      <c r="X274" s="63">
        <f t="shared" si="39"/>
        <v>8.416992150180814</v>
      </c>
    </row>
    <row r="275" spans="1:24" ht="15" customHeight="1">
      <c r="A275" s="71" t="s">
        <v>257</v>
      </c>
      <c r="B275" s="59">
        <f>'Расчет субсидий'!AF275</f>
        <v>37.481818181818085</v>
      </c>
      <c r="C275" s="60">
        <f>'Расчет субсидий'!D275-1</f>
        <v>-0.32700664015714087</v>
      </c>
      <c r="D275" s="60">
        <f>C275*'Расчет субсидий'!E275</f>
        <v>-4.9050996023571134</v>
      </c>
      <c r="E275" s="61">
        <f t="shared" si="33"/>
        <v>-37.91675698849027</v>
      </c>
      <c r="F275" s="60">
        <f>'Расчет субсидий'!F275-1</f>
        <v>0</v>
      </c>
      <c r="G275" s="60">
        <f>F275*'Расчет субсидий'!G275</f>
        <v>0</v>
      </c>
      <c r="H275" s="61">
        <f t="shared" si="34"/>
        <v>0</v>
      </c>
      <c r="I275" s="60">
        <f>'Расчет субсидий'!J275-1</f>
        <v>0.20503367267032102</v>
      </c>
      <c r="J275" s="60">
        <f>I275*'Расчет субсидий'!K275</f>
        <v>2.0503367267032102</v>
      </c>
      <c r="K275" s="61">
        <f t="shared" si="35"/>
        <v>15.849243789794553</v>
      </c>
      <c r="L275" s="60">
        <f>'Расчет субсидий'!N275-1</f>
        <v>0.27582063561166725</v>
      </c>
      <c r="M275" s="60">
        <f>L275*'Расчет субсидий'!O275</f>
        <v>4.1373095341750084</v>
      </c>
      <c r="N275" s="61">
        <f t="shared" si="36"/>
        <v>31.98168700144095</v>
      </c>
      <c r="O275" s="60">
        <f>'Расчет субсидий'!R275-1</f>
        <v>0.18831911042151517</v>
      </c>
      <c r="P275" s="60">
        <f>O275*'Расчет субсидий'!S275</f>
        <v>1.8831911042151517</v>
      </c>
      <c r="Q275" s="61">
        <f t="shared" si="37"/>
        <v>14.557196642265854</v>
      </c>
      <c r="R275" s="60">
        <f>'Расчет субсидий'!V275-1</f>
        <v>0.16830959999999995</v>
      </c>
      <c r="S275" s="60">
        <f>R275*'Расчет субсидий'!W275</f>
        <v>1.6830959999999995</v>
      </c>
      <c r="T275" s="61">
        <f t="shared" si="38"/>
        <v>13.010447736806995</v>
      </c>
      <c r="U275" s="60" t="s">
        <v>400</v>
      </c>
      <c r="V275" s="60" t="s">
        <v>400</v>
      </c>
      <c r="W275" s="62" t="s">
        <v>400</v>
      </c>
      <c r="X275" s="63">
        <f t="shared" si="39"/>
        <v>4.8488337627362563</v>
      </c>
    </row>
    <row r="276" spans="1:24" ht="15" customHeight="1">
      <c r="A276" s="71" t="s">
        <v>258</v>
      </c>
      <c r="B276" s="59">
        <f>'Расчет субсидий'!AF276</f>
        <v>53.572727272727207</v>
      </c>
      <c r="C276" s="60">
        <f>'Расчет субсидий'!D276-1</f>
        <v>-0.38733117498420733</v>
      </c>
      <c r="D276" s="60">
        <f>C276*'Расчет субсидий'!E276</f>
        <v>-5.80996762476311</v>
      </c>
      <c r="E276" s="61">
        <f t="shared" si="33"/>
        <v>-78.919501719288476</v>
      </c>
      <c r="F276" s="60">
        <f>'Расчет субсидий'!F276-1</f>
        <v>0</v>
      </c>
      <c r="G276" s="60">
        <f>F276*'Расчет субсидий'!G276</f>
        <v>0</v>
      </c>
      <c r="H276" s="61">
        <f t="shared" si="34"/>
        <v>0</v>
      </c>
      <c r="I276" s="60">
        <f>'Расчет субсидий'!J276-1</f>
        <v>0.20503367267032102</v>
      </c>
      <c r="J276" s="60">
        <f>I276*'Расчет субсидий'!K276</f>
        <v>2.0503367267032102</v>
      </c>
      <c r="K276" s="61">
        <f t="shared" si="35"/>
        <v>27.850680636928995</v>
      </c>
      <c r="L276" s="60">
        <f>'Расчет субсидий'!N276-1</f>
        <v>0.27582063561166725</v>
      </c>
      <c r="M276" s="60">
        <f>L276*'Расчет субсидий'!O276</f>
        <v>4.1373095341750084</v>
      </c>
      <c r="N276" s="61">
        <f t="shared" si="36"/>
        <v>56.199006256745903</v>
      </c>
      <c r="O276" s="60">
        <f>'Расчет субсидий'!R276-1</f>
        <v>0.18831911042151517</v>
      </c>
      <c r="P276" s="60">
        <f>O276*'Расчет субсидий'!S276</f>
        <v>1.8831911042151517</v>
      </c>
      <c r="Q276" s="61">
        <f t="shared" si="37"/>
        <v>25.580263640955511</v>
      </c>
      <c r="R276" s="60">
        <f>'Расчет субсидий'!V276-1</f>
        <v>0.16830959999999995</v>
      </c>
      <c r="S276" s="60">
        <f>R276*'Расчет субсидий'!W276</f>
        <v>1.6830959999999995</v>
      </c>
      <c r="T276" s="61">
        <f t="shared" si="38"/>
        <v>22.862278457385269</v>
      </c>
      <c r="U276" s="60" t="s">
        <v>400</v>
      </c>
      <c r="V276" s="60" t="s">
        <v>400</v>
      </c>
      <c r="W276" s="62" t="s">
        <v>400</v>
      </c>
      <c r="X276" s="63">
        <f t="shared" si="39"/>
        <v>3.9439657403302597</v>
      </c>
    </row>
    <row r="277" spans="1:24" ht="15" customHeight="1">
      <c r="A277" s="71" t="s">
        <v>259</v>
      </c>
      <c r="B277" s="59">
        <f>'Расчет субсидий'!AF277</f>
        <v>61.372727272727332</v>
      </c>
      <c r="C277" s="60">
        <f>'Расчет субсидий'!D277-1</f>
        <v>-7.7857913387878619E-2</v>
      </c>
      <c r="D277" s="60">
        <f>C277*'Расчет субсидий'!E277</f>
        <v>-1.1678687008181794</v>
      </c>
      <c r="E277" s="61">
        <f t="shared" si="33"/>
        <v>-8.3478625037491643</v>
      </c>
      <c r="F277" s="60">
        <f>'Расчет субсидий'!F277-1</f>
        <v>0</v>
      </c>
      <c r="G277" s="60">
        <f>F277*'Расчет субсидий'!G277</f>
        <v>0</v>
      </c>
      <c r="H277" s="61">
        <f t="shared" si="34"/>
        <v>0</v>
      </c>
      <c r="I277" s="60">
        <f>'Расчет субсидий'!J277-1</f>
        <v>0.20503367267032102</v>
      </c>
      <c r="J277" s="60">
        <f>I277*'Расчет субсидий'!K277</f>
        <v>2.0503367267032102</v>
      </c>
      <c r="K277" s="61">
        <f t="shared" si="35"/>
        <v>14.655696371445298</v>
      </c>
      <c r="L277" s="60">
        <f>'Расчет субсидий'!N277-1</f>
        <v>0.27582063561166725</v>
      </c>
      <c r="M277" s="60">
        <f>L277*'Расчет субсидий'!O277</f>
        <v>4.1373095341750084</v>
      </c>
      <c r="N277" s="61">
        <f t="shared" si="36"/>
        <v>29.573265472862865</v>
      </c>
      <c r="O277" s="60">
        <f>'Расчет субсидий'!R277-1</f>
        <v>0.18831911042151517</v>
      </c>
      <c r="P277" s="60">
        <f>O277*'Расчет субсидий'!S277</f>
        <v>1.8831911042151517</v>
      </c>
      <c r="Q277" s="61">
        <f t="shared" si="37"/>
        <v>13.4609484741377</v>
      </c>
      <c r="R277" s="60">
        <f>'Расчет субсидий'!V277-1</f>
        <v>0.16830959999999995</v>
      </c>
      <c r="S277" s="60">
        <f>R277*'Расчет субсидий'!W277</f>
        <v>1.6830959999999995</v>
      </c>
      <c r="T277" s="61">
        <f t="shared" si="38"/>
        <v>12.030679458030638</v>
      </c>
      <c r="U277" s="60" t="s">
        <v>400</v>
      </c>
      <c r="V277" s="60" t="s">
        <v>400</v>
      </c>
      <c r="W277" s="62" t="s">
        <v>400</v>
      </c>
      <c r="X277" s="63">
        <f t="shared" si="39"/>
        <v>8.5860646642751899</v>
      </c>
    </row>
    <row r="278" spans="1:24" ht="15" customHeight="1">
      <c r="A278" s="71" t="s">
        <v>260</v>
      </c>
      <c r="B278" s="59">
        <f>'Расчет субсидий'!AF278</f>
        <v>136.13636363636374</v>
      </c>
      <c r="C278" s="60">
        <f>'Расчет субсидий'!D278-1</f>
        <v>0.15380511668782337</v>
      </c>
      <c r="D278" s="60">
        <f>C278*'Расчет субсидий'!E278</f>
        <v>2.3070767503173508</v>
      </c>
      <c r="E278" s="61">
        <f t="shared" si="33"/>
        <v>26.040691153794608</v>
      </c>
      <c r="F278" s="60">
        <f>'Расчет субсидий'!F278-1</f>
        <v>0</v>
      </c>
      <c r="G278" s="60">
        <f>F278*'Расчет субсидий'!G278</f>
        <v>0</v>
      </c>
      <c r="H278" s="61">
        <f t="shared" si="34"/>
        <v>0</v>
      </c>
      <c r="I278" s="60">
        <f>'Расчет субсидий'!J278-1</f>
        <v>0.20503367267032102</v>
      </c>
      <c r="J278" s="60">
        <f>I278*'Расчет субсидий'!K278</f>
        <v>2.0503367267032102</v>
      </c>
      <c r="K278" s="61">
        <f t="shared" si="35"/>
        <v>23.142786842273928</v>
      </c>
      <c r="L278" s="60">
        <f>'Расчет субсидий'!N278-1</f>
        <v>0.27582063561166725</v>
      </c>
      <c r="M278" s="60">
        <f>L278*'Расчет субсидий'!O278</f>
        <v>4.1373095341750084</v>
      </c>
      <c r="N278" s="61">
        <f t="shared" si="36"/>
        <v>46.699096496153075</v>
      </c>
      <c r="O278" s="60">
        <f>'Расчет субсидий'!R278-1</f>
        <v>0.18831911042151517</v>
      </c>
      <c r="P278" s="60">
        <f>O278*'Расчет субсидий'!S278</f>
        <v>1.8831911042151517</v>
      </c>
      <c r="Q278" s="61">
        <f t="shared" si="37"/>
        <v>21.256162336902982</v>
      </c>
      <c r="R278" s="60">
        <f>'Расчет субсидий'!V278-1</f>
        <v>0.16830959999999995</v>
      </c>
      <c r="S278" s="60">
        <f>R278*'Расчет субсидий'!W278</f>
        <v>1.6830959999999995</v>
      </c>
      <c r="T278" s="61">
        <f t="shared" si="38"/>
        <v>18.997626807239147</v>
      </c>
      <c r="U278" s="60" t="s">
        <v>400</v>
      </c>
      <c r="V278" s="60" t="s">
        <v>400</v>
      </c>
      <c r="W278" s="62" t="s">
        <v>400</v>
      </c>
      <c r="X278" s="63">
        <f t="shared" si="39"/>
        <v>12.061010115410721</v>
      </c>
    </row>
    <row r="279" spans="1:24" ht="15" customHeight="1">
      <c r="A279" s="71" t="s">
        <v>261</v>
      </c>
      <c r="B279" s="59">
        <f>'Расчет субсидий'!AF279</f>
        <v>146.24545454545466</v>
      </c>
      <c r="C279" s="60">
        <f>'Расчет субсидий'!D279-1</f>
        <v>0.16288387861545717</v>
      </c>
      <c r="D279" s="60">
        <f>C279*'Расчет субсидий'!E279</f>
        <v>2.4432581792318575</v>
      </c>
      <c r="E279" s="61">
        <f t="shared" si="33"/>
        <v>29.294891508029551</v>
      </c>
      <c r="F279" s="60">
        <f>'Расчет субсидий'!F279-1</f>
        <v>0</v>
      </c>
      <c r="G279" s="60">
        <f>F279*'Расчет субсидий'!G279</f>
        <v>0</v>
      </c>
      <c r="H279" s="61">
        <f t="shared" si="34"/>
        <v>0</v>
      </c>
      <c r="I279" s="60">
        <f>'Расчет субсидий'!J279-1</f>
        <v>0.20503367267032102</v>
      </c>
      <c r="J279" s="60">
        <f>I279*'Расчет субсидий'!K279</f>
        <v>2.0503367267032102</v>
      </c>
      <c r="K279" s="61">
        <f t="shared" si="35"/>
        <v>24.583726957002465</v>
      </c>
      <c r="L279" s="60">
        <f>'Расчет субсидий'!N279-1</f>
        <v>0.27582063561166725</v>
      </c>
      <c r="M279" s="60">
        <f>L279*'Расчет субсидий'!O279</f>
        <v>4.1373095341750084</v>
      </c>
      <c r="N279" s="61">
        <f t="shared" si="36"/>
        <v>49.60672391032297</v>
      </c>
      <c r="O279" s="60">
        <f>'Расчет субсидий'!R279-1</f>
        <v>0.18831911042151517</v>
      </c>
      <c r="P279" s="60">
        <f>O279*'Расчет субсидий'!S279</f>
        <v>1.8831911042151517</v>
      </c>
      <c r="Q279" s="61">
        <f t="shared" si="37"/>
        <v>22.579635486665442</v>
      </c>
      <c r="R279" s="60">
        <f>'Расчет субсидий'!V279-1</f>
        <v>0.16830959999999995</v>
      </c>
      <c r="S279" s="60">
        <f>R279*'Расчет субсидий'!W279</f>
        <v>1.6830959999999995</v>
      </c>
      <c r="T279" s="61">
        <f t="shared" si="38"/>
        <v>20.18047668343424</v>
      </c>
      <c r="U279" s="60" t="s">
        <v>400</v>
      </c>
      <c r="V279" s="60" t="s">
        <v>400</v>
      </c>
      <c r="W279" s="62" t="s">
        <v>400</v>
      </c>
      <c r="X279" s="63">
        <f t="shared" si="39"/>
        <v>12.197191544325227</v>
      </c>
    </row>
    <row r="280" spans="1:24" ht="15" customHeight="1">
      <c r="A280" s="71" t="s">
        <v>262</v>
      </c>
      <c r="B280" s="59">
        <f>'Расчет субсидий'!AF280</f>
        <v>79.572727272727207</v>
      </c>
      <c r="C280" s="60">
        <f>'Расчет субсидий'!D280-1</f>
        <v>-0.15706791750659033</v>
      </c>
      <c r="D280" s="60">
        <f>C280*'Расчет субсидий'!E280</f>
        <v>-2.3560187625988549</v>
      </c>
      <c r="E280" s="61">
        <f t="shared" si="33"/>
        <v>-25.341579150223218</v>
      </c>
      <c r="F280" s="60">
        <f>'Расчет субсидий'!F280-1</f>
        <v>0</v>
      </c>
      <c r="G280" s="60">
        <f>F280*'Расчет субсидий'!G280</f>
        <v>0</v>
      </c>
      <c r="H280" s="61">
        <f t="shared" si="34"/>
        <v>0</v>
      </c>
      <c r="I280" s="60">
        <f>'Расчет субсидий'!J280-1</f>
        <v>0.20503367267032102</v>
      </c>
      <c r="J280" s="60">
        <f>I280*'Расчет субсидий'!K280</f>
        <v>2.0503367267032102</v>
      </c>
      <c r="K280" s="61">
        <f t="shared" si="35"/>
        <v>22.05363185946992</v>
      </c>
      <c r="L280" s="60">
        <f>'Расчет субсидий'!N280-1</f>
        <v>0.27582063561166725</v>
      </c>
      <c r="M280" s="60">
        <f>L280*'Расчет субсидий'!O280</f>
        <v>4.1373095341750084</v>
      </c>
      <c r="N280" s="61">
        <f t="shared" si="36"/>
        <v>44.501325156518128</v>
      </c>
      <c r="O280" s="60">
        <f>'Расчет субсидий'!R280-1</f>
        <v>0.18831911042151517</v>
      </c>
      <c r="P280" s="60">
        <f>O280*'Расчет субсидий'!S280</f>
        <v>1.8831911042151517</v>
      </c>
      <c r="Q280" s="61">
        <f t="shared" si="37"/>
        <v>20.255796422360685</v>
      </c>
      <c r="R280" s="60">
        <f>'Расчет субсидий'!V280-1</f>
        <v>0.16830959999999995</v>
      </c>
      <c r="S280" s="60">
        <f>R280*'Расчет субсидий'!W280</f>
        <v>1.6830959999999995</v>
      </c>
      <c r="T280" s="61">
        <f t="shared" si="38"/>
        <v>18.103552984601695</v>
      </c>
      <c r="U280" s="60" t="s">
        <v>400</v>
      </c>
      <c r="V280" s="60" t="s">
        <v>400</v>
      </c>
      <c r="W280" s="62" t="s">
        <v>400</v>
      </c>
      <c r="X280" s="63">
        <f t="shared" si="39"/>
        <v>7.3979146024945148</v>
      </c>
    </row>
    <row r="281" spans="1:24" ht="15" customHeight="1">
      <c r="A281" s="71" t="s">
        <v>263</v>
      </c>
      <c r="B281" s="59">
        <f>'Расчет субсидий'!AF281</f>
        <v>120.42727272727279</v>
      </c>
      <c r="C281" s="60">
        <f>'Расчет субсидий'!D281-1</f>
        <v>0.16770368055555562</v>
      </c>
      <c r="D281" s="60">
        <f>C281*'Расчет субсидий'!E281</f>
        <v>2.5155552083333346</v>
      </c>
      <c r="E281" s="61">
        <f t="shared" si="33"/>
        <v>24.69063411417013</v>
      </c>
      <c r="F281" s="60">
        <f>'Расчет субсидий'!F281-1</f>
        <v>0</v>
      </c>
      <c r="G281" s="60">
        <f>F281*'Расчет субсидий'!G281</f>
        <v>0</v>
      </c>
      <c r="H281" s="61">
        <f t="shared" si="34"/>
        <v>0</v>
      </c>
      <c r="I281" s="60">
        <f>'Расчет субсидий'!J281-1</f>
        <v>0.20503367267032102</v>
      </c>
      <c r="J281" s="60">
        <f>I281*'Расчет субсидий'!K281</f>
        <v>2.0503367267032102</v>
      </c>
      <c r="K281" s="61">
        <f t="shared" si="35"/>
        <v>20.124429693361765</v>
      </c>
      <c r="L281" s="60">
        <f>'Расчет субсидий'!N281-1</f>
        <v>0.27582063561166725</v>
      </c>
      <c r="M281" s="60">
        <f>L281*'Расчет субсидий'!O281</f>
        <v>4.1373095341750084</v>
      </c>
      <c r="N281" s="61">
        <f t="shared" si="36"/>
        <v>40.608449215099313</v>
      </c>
      <c r="O281" s="60">
        <f>'Расчет субсидий'!R281-1</f>
        <v>0.18831911042151517</v>
      </c>
      <c r="P281" s="60">
        <f>O281*'Расчет субсидий'!S281</f>
        <v>1.8831911042151517</v>
      </c>
      <c r="Q281" s="61">
        <f t="shared" si="37"/>
        <v>18.48386486100727</v>
      </c>
      <c r="R281" s="60">
        <f>'Расчет субсидий'!V281-1</f>
        <v>0.16830959999999995</v>
      </c>
      <c r="S281" s="60">
        <f>R281*'Расчет субсидий'!W281</f>
        <v>1.6830959999999995</v>
      </c>
      <c r="T281" s="61">
        <f t="shared" si="38"/>
        <v>16.519894843634308</v>
      </c>
      <c r="U281" s="60" t="s">
        <v>400</v>
      </c>
      <c r="V281" s="60" t="s">
        <v>400</v>
      </c>
      <c r="W281" s="62" t="s">
        <v>400</v>
      </c>
      <c r="X281" s="63">
        <f t="shared" si="39"/>
        <v>12.269488573426704</v>
      </c>
    </row>
    <row r="282" spans="1:24" ht="15" customHeight="1">
      <c r="A282" s="71" t="s">
        <v>264</v>
      </c>
      <c r="B282" s="59">
        <f>'Расчет субсидий'!AF282</f>
        <v>102.70909090909083</v>
      </c>
      <c r="C282" s="60">
        <f>'Расчет субсидий'!D282-1</f>
        <v>3.3402186257807109E-3</v>
      </c>
      <c r="D282" s="60">
        <f>C282*'Расчет субсидий'!E282</f>
        <v>5.0103279386710664E-2</v>
      </c>
      <c r="E282" s="61">
        <f t="shared" si="33"/>
        <v>0.52489219124559328</v>
      </c>
      <c r="F282" s="60">
        <f>'Расчет субсидий'!F282-1</f>
        <v>0</v>
      </c>
      <c r="G282" s="60">
        <f>F282*'Расчет субсидий'!G282</f>
        <v>0</v>
      </c>
      <c r="H282" s="61">
        <f t="shared" si="34"/>
        <v>0</v>
      </c>
      <c r="I282" s="60">
        <f>'Расчет субсидий'!J282-1</f>
        <v>0.20503367267032102</v>
      </c>
      <c r="J282" s="60">
        <f>I282*'Расчет субсидий'!K282</f>
        <v>2.0503367267032102</v>
      </c>
      <c r="K282" s="61">
        <f t="shared" si="35"/>
        <v>21.479746444621281</v>
      </c>
      <c r="L282" s="60">
        <f>'Расчет субсидий'!N282-1</f>
        <v>0.27582063561166725</v>
      </c>
      <c r="M282" s="60">
        <f>L282*'Расчет субсидий'!O282</f>
        <v>4.1373095341750084</v>
      </c>
      <c r="N282" s="61">
        <f t="shared" si="36"/>
        <v>43.343299956337958</v>
      </c>
      <c r="O282" s="60">
        <f>'Расчет субсидий'!R282-1</f>
        <v>0.18831911042151517</v>
      </c>
      <c r="P282" s="60">
        <f>O282*'Расчет субсидий'!S282</f>
        <v>1.8831911042151517</v>
      </c>
      <c r="Q282" s="61">
        <f t="shared" si="37"/>
        <v>19.728694754616814</v>
      </c>
      <c r="R282" s="60">
        <f>'Расчет субсидий'!V282-1</f>
        <v>0.16830959999999995</v>
      </c>
      <c r="S282" s="60">
        <f>R282*'Расчет субсидий'!W282</f>
        <v>1.6830959999999995</v>
      </c>
      <c r="T282" s="61">
        <f t="shared" si="38"/>
        <v>17.632457562269195</v>
      </c>
      <c r="U282" s="60" t="s">
        <v>400</v>
      </c>
      <c r="V282" s="60" t="s">
        <v>400</v>
      </c>
      <c r="W282" s="62" t="s">
        <v>400</v>
      </c>
      <c r="X282" s="63">
        <f t="shared" si="39"/>
        <v>9.8040366444800799</v>
      </c>
    </row>
    <row r="283" spans="1:24" ht="15" customHeight="1">
      <c r="A283" s="71" t="s">
        <v>265</v>
      </c>
      <c r="B283" s="59">
        <f>'Расчет субсидий'!AF283</f>
        <v>124.38181818181818</v>
      </c>
      <c r="C283" s="60">
        <f>'Расчет субсидий'!D283-1</f>
        <v>9.0465126116246575E-2</v>
      </c>
      <c r="D283" s="60">
        <f>C283*'Расчет субсидий'!E283</f>
        <v>1.3569768917436986</v>
      </c>
      <c r="E283" s="61">
        <f t="shared" si="33"/>
        <v>15.190767374071193</v>
      </c>
      <c r="F283" s="60">
        <f>'Расчет субсидий'!F283-1</f>
        <v>0</v>
      </c>
      <c r="G283" s="60">
        <f>F283*'Расчет субсидий'!G283</f>
        <v>0</v>
      </c>
      <c r="H283" s="61">
        <f t="shared" si="34"/>
        <v>0</v>
      </c>
      <c r="I283" s="60">
        <f>'Расчет субсидий'!J283-1</f>
        <v>0.20503367267032102</v>
      </c>
      <c r="J283" s="60">
        <f>I283*'Расчет субсидий'!K283</f>
        <v>2.0503367267032102</v>
      </c>
      <c r="K283" s="61">
        <f t="shared" si="35"/>
        <v>22.95262980774903</v>
      </c>
      <c r="L283" s="60">
        <f>'Расчет субсидий'!N283-1</f>
        <v>0.27582063561166725</v>
      </c>
      <c r="M283" s="60">
        <f>L283*'Расчет субсидий'!O283</f>
        <v>4.1373095341750084</v>
      </c>
      <c r="N283" s="61">
        <f t="shared" si="36"/>
        <v>46.315384639615587</v>
      </c>
      <c r="O283" s="60">
        <f>'Расчет субсидий'!R283-1</f>
        <v>0.18831911042151517</v>
      </c>
      <c r="P283" s="60">
        <f>O283*'Расчет субсидий'!S283</f>
        <v>1.8831911042151517</v>
      </c>
      <c r="Q283" s="61">
        <f t="shared" si="37"/>
        <v>21.081507105322061</v>
      </c>
      <c r="R283" s="60">
        <f>'Расчет субсидий'!V283-1</f>
        <v>0.16830959999999995</v>
      </c>
      <c r="S283" s="60">
        <f>R283*'Расчет субсидий'!W283</f>
        <v>1.6830959999999995</v>
      </c>
      <c r="T283" s="61">
        <f t="shared" si="38"/>
        <v>18.841529255060319</v>
      </c>
      <c r="U283" s="60" t="s">
        <v>400</v>
      </c>
      <c r="V283" s="60" t="s">
        <v>400</v>
      </c>
      <c r="W283" s="62" t="s">
        <v>400</v>
      </c>
      <c r="X283" s="63">
        <f t="shared" si="39"/>
        <v>11.110910256837068</v>
      </c>
    </row>
    <row r="284" spans="1:24" ht="15" customHeight="1">
      <c r="A284" s="71" t="s">
        <v>266</v>
      </c>
      <c r="B284" s="59">
        <f>'Расчет субсидий'!AF284</f>
        <v>82.754545454545337</v>
      </c>
      <c r="C284" s="60">
        <f>'Расчет субсидий'!D284-1</f>
        <v>-0.18766572068256082</v>
      </c>
      <c r="D284" s="60">
        <f>C284*'Расчет субсидий'!E284</f>
        <v>-2.8149858102384124</v>
      </c>
      <c r="E284" s="61">
        <f t="shared" si="33"/>
        <v>-33.571787269711422</v>
      </c>
      <c r="F284" s="60">
        <f>'Расчет субсидий'!F284-1</f>
        <v>0</v>
      </c>
      <c r="G284" s="60">
        <f>F284*'Расчет субсидий'!G284</f>
        <v>0</v>
      </c>
      <c r="H284" s="61">
        <f t="shared" si="34"/>
        <v>0</v>
      </c>
      <c r="I284" s="60">
        <f>'Расчет субсидий'!J284-1</f>
        <v>0.20503367267032102</v>
      </c>
      <c r="J284" s="60">
        <f>I284*'Расчет субсидий'!K284</f>
        <v>2.0503367267032102</v>
      </c>
      <c r="K284" s="61">
        <f t="shared" si="35"/>
        <v>24.452509909571031</v>
      </c>
      <c r="L284" s="60">
        <f>'Расчет субсидий'!N284-1</f>
        <v>0.27582063561166725</v>
      </c>
      <c r="M284" s="60">
        <f>L284*'Расчет субсидий'!O284</f>
        <v>4.1373095341750084</v>
      </c>
      <c r="N284" s="61">
        <f t="shared" si="36"/>
        <v>49.341945186753357</v>
      </c>
      <c r="O284" s="60">
        <f>'Расчет субсидий'!R284-1</f>
        <v>0.18831911042151517</v>
      </c>
      <c r="P284" s="60">
        <f>O284*'Расчет субсидий'!S284</f>
        <v>1.8831911042151517</v>
      </c>
      <c r="Q284" s="61">
        <f t="shared" si="37"/>
        <v>22.459115391977587</v>
      </c>
      <c r="R284" s="60">
        <f>'Расчет субсидий'!V284-1</f>
        <v>0.16830959999999995</v>
      </c>
      <c r="S284" s="60">
        <f>R284*'Расчет субсидий'!W284</f>
        <v>1.6830959999999995</v>
      </c>
      <c r="T284" s="61">
        <f t="shared" si="38"/>
        <v>20.072762235954784</v>
      </c>
      <c r="U284" s="60" t="s">
        <v>400</v>
      </c>
      <c r="V284" s="60" t="s">
        <v>400</v>
      </c>
      <c r="W284" s="62" t="s">
        <v>400</v>
      </c>
      <c r="X284" s="63">
        <f t="shared" si="39"/>
        <v>6.9389475548549573</v>
      </c>
    </row>
    <row r="285" spans="1:24" ht="15" customHeight="1">
      <c r="A285" s="71" t="s">
        <v>267</v>
      </c>
      <c r="B285" s="59">
        <f>'Расчет субсидий'!AF285</f>
        <v>10.872727272727261</v>
      </c>
      <c r="C285" s="60">
        <f>'Расчет субсидий'!D285-1</f>
        <v>-0.16736776665793529</v>
      </c>
      <c r="D285" s="60">
        <f>C285*'Расчет субсидий'!E285</f>
        <v>-2.5105164998690292</v>
      </c>
      <c r="E285" s="61">
        <f t="shared" si="33"/>
        <v>-3.7684095399516084</v>
      </c>
      <c r="F285" s="60">
        <f>'Расчет субсидий'!F285-1</f>
        <v>0</v>
      </c>
      <c r="G285" s="60">
        <f>F285*'Расчет субсидий'!G285</f>
        <v>0</v>
      </c>
      <c r="H285" s="61">
        <f t="shared" si="34"/>
        <v>0</v>
      </c>
      <c r="I285" s="60">
        <f>'Расчет субсидий'!J285-1</f>
        <v>0.20503367267032102</v>
      </c>
      <c r="J285" s="60">
        <f>I285*'Расчет субсидий'!K285</f>
        <v>2.0503367267032102</v>
      </c>
      <c r="K285" s="61">
        <f t="shared" si="35"/>
        <v>3.0776569209661098</v>
      </c>
      <c r="L285" s="60">
        <f>'Расчет субсидий'!N285-1</f>
        <v>0.27582063561166725</v>
      </c>
      <c r="M285" s="60">
        <f>L285*'Расчет субсидий'!O285</f>
        <v>4.1373095341750084</v>
      </c>
      <c r="N285" s="61">
        <f t="shared" si="36"/>
        <v>6.2103064126968359</v>
      </c>
      <c r="O285" s="60">
        <f>'Расчет субсидий'!R285-1</f>
        <v>0.18831911042151517</v>
      </c>
      <c r="P285" s="60">
        <f>O285*'Расчет субсидий'!S285</f>
        <v>1.8831911042151517</v>
      </c>
      <c r="Q285" s="61">
        <f t="shared" si="37"/>
        <v>2.8267630676980633</v>
      </c>
      <c r="R285" s="60">
        <f>'Расчет субсидий'!V285-1</f>
        <v>0.16830959999999995</v>
      </c>
      <c r="S285" s="60">
        <f>R285*'Расчет субсидий'!W285</f>
        <v>1.6830959999999995</v>
      </c>
      <c r="T285" s="61">
        <f t="shared" si="38"/>
        <v>2.5264104113178609</v>
      </c>
      <c r="U285" s="60" t="s">
        <v>400</v>
      </c>
      <c r="V285" s="60" t="s">
        <v>400</v>
      </c>
      <c r="W285" s="62" t="s">
        <v>400</v>
      </c>
      <c r="X285" s="63">
        <f t="shared" si="39"/>
        <v>7.24341686522434</v>
      </c>
    </row>
    <row r="286" spans="1:24" ht="15" customHeight="1">
      <c r="A286" s="71" t="s">
        <v>268</v>
      </c>
      <c r="B286" s="59">
        <f>'Расчет субсидий'!AF286</f>
        <v>62.263636363636238</v>
      </c>
      <c r="C286" s="60">
        <f>'Расчет субсидий'!D286-1</f>
        <v>-0.3109092139852786</v>
      </c>
      <c r="D286" s="60">
        <f>C286*'Расчет субсидий'!E286</f>
        <v>-4.6636382097791786</v>
      </c>
      <c r="E286" s="61">
        <f t="shared" si="33"/>
        <v>-57.044840184189134</v>
      </c>
      <c r="F286" s="60">
        <f>'Расчет субсидий'!F286-1</f>
        <v>0</v>
      </c>
      <c r="G286" s="60">
        <f>F286*'Расчет субсидий'!G286</f>
        <v>0</v>
      </c>
      <c r="H286" s="61">
        <f t="shared" si="34"/>
        <v>0</v>
      </c>
      <c r="I286" s="60">
        <f>'Расчет субсидий'!J286-1</f>
        <v>0.20503367267032102</v>
      </c>
      <c r="J286" s="60">
        <f>I286*'Расчет субсидий'!K286</f>
        <v>2.0503367267032102</v>
      </c>
      <c r="K286" s="61">
        <f t="shared" si="35"/>
        <v>25.079374865164805</v>
      </c>
      <c r="L286" s="60">
        <f>'Расчет субсидий'!N286-1</f>
        <v>0.27582063561166725</v>
      </c>
      <c r="M286" s="60">
        <f>L286*'Расчет субсидий'!O286</f>
        <v>4.1373095341750084</v>
      </c>
      <c r="N286" s="61">
        <f t="shared" si="36"/>
        <v>50.606876124018733</v>
      </c>
      <c r="O286" s="60">
        <f>'Расчет субсидий'!R286-1</f>
        <v>0.18831911042151517</v>
      </c>
      <c r="P286" s="60">
        <f>O286*'Расчет субсидий'!S286</f>
        <v>1.8831911042151517</v>
      </c>
      <c r="Q286" s="61">
        <f t="shared" si="37"/>
        <v>23.034877652168177</v>
      </c>
      <c r="R286" s="60">
        <f>'Расчет субсидий'!V286-1</f>
        <v>0.16830959999999995</v>
      </c>
      <c r="S286" s="60">
        <f>R286*'Расчет субсидий'!W286</f>
        <v>1.6830959999999995</v>
      </c>
      <c r="T286" s="61">
        <f t="shared" si="38"/>
        <v>20.587347906473667</v>
      </c>
      <c r="U286" s="60" t="s">
        <v>400</v>
      </c>
      <c r="V286" s="60" t="s">
        <v>400</v>
      </c>
      <c r="W286" s="62" t="s">
        <v>400</v>
      </c>
      <c r="X286" s="63">
        <f t="shared" si="39"/>
        <v>5.0902951553141911</v>
      </c>
    </row>
    <row r="287" spans="1:24" ht="15" customHeight="1">
      <c r="A287" s="71" t="s">
        <v>269</v>
      </c>
      <c r="B287" s="59">
        <f>'Расчет субсидий'!AF287</f>
        <v>80.745454545454663</v>
      </c>
      <c r="C287" s="60">
        <f>'Расчет субсидий'!D287-1</f>
        <v>-0.19127907857966109</v>
      </c>
      <c r="D287" s="60">
        <f>C287*'Расчет субсидий'!E287</f>
        <v>-2.8691861786949162</v>
      </c>
      <c r="E287" s="61">
        <f t="shared" si="33"/>
        <v>-33.650290403103419</v>
      </c>
      <c r="F287" s="60">
        <f>'Расчет субсидий'!F287-1</f>
        <v>0</v>
      </c>
      <c r="G287" s="60">
        <f>F287*'Расчет субсидий'!G287</f>
        <v>0</v>
      </c>
      <c r="H287" s="61">
        <f t="shared" si="34"/>
        <v>0</v>
      </c>
      <c r="I287" s="60">
        <f>'Расчет субсидий'!J287-1</f>
        <v>0.20503367267032102</v>
      </c>
      <c r="J287" s="60">
        <f>I287*'Расчет субсидий'!K287</f>
        <v>2.0503367267032102</v>
      </c>
      <c r="K287" s="61">
        <f t="shared" si="35"/>
        <v>24.046688496559835</v>
      </c>
      <c r="L287" s="60">
        <f>'Расчет субсидий'!N287-1</f>
        <v>0.27582063561166725</v>
      </c>
      <c r="M287" s="60">
        <f>L287*'Расчет субсидий'!O287</f>
        <v>4.1373095341750084</v>
      </c>
      <c r="N287" s="61">
        <f t="shared" si="36"/>
        <v>48.523051012271431</v>
      </c>
      <c r="O287" s="60">
        <f>'Расчет субсидий'!R287-1</f>
        <v>0.18831911042151517</v>
      </c>
      <c r="P287" s="60">
        <f>O287*'Расчет субсидий'!S287</f>
        <v>1.8831911042151517</v>
      </c>
      <c r="Q287" s="61">
        <f t="shared" si="37"/>
        <v>22.086376970561535</v>
      </c>
      <c r="R287" s="60">
        <f>'Расчет субсидий'!V287-1</f>
        <v>0.16830959999999995</v>
      </c>
      <c r="S287" s="60">
        <f>R287*'Расчет субсидий'!W287</f>
        <v>1.6830959999999995</v>
      </c>
      <c r="T287" s="61">
        <f t="shared" si="38"/>
        <v>19.739628469165289</v>
      </c>
      <c r="U287" s="60" t="s">
        <v>400</v>
      </c>
      <c r="V287" s="60" t="s">
        <v>400</v>
      </c>
      <c r="W287" s="62" t="s">
        <v>400</v>
      </c>
      <c r="X287" s="63">
        <f t="shared" si="39"/>
        <v>6.8847471863984531</v>
      </c>
    </row>
    <row r="288" spans="1:24" ht="15" customHeight="1">
      <c r="A288" s="71" t="s">
        <v>270</v>
      </c>
      <c r="B288" s="59">
        <f>'Расчет субсидий'!AF288</f>
        <v>1.9272727272727259</v>
      </c>
      <c r="C288" s="60">
        <f>'Расчет субсидий'!D288-1</f>
        <v>-0.23737727900044148</v>
      </c>
      <c r="D288" s="60">
        <f>C288*'Расчет субсидий'!E288</f>
        <v>-3.5606591850066223</v>
      </c>
      <c r="E288" s="61">
        <f t="shared" si="33"/>
        <v>-1.1080344804434727</v>
      </c>
      <c r="F288" s="60">
        <f>'Расчет субсидий'!F288-1</f>
        <v>0</v>
      </c>
      <c r="G288" s="60">
        <f>F288*'Расчет субсидий'!G288</f>
        <v>0</v>
      </c>
      <c r="H288" s="61">
        <f t="shared" si="34"/>
        <v>0</v>
      </c>
      <c r="I288" s="60">
        <f>'Расчет субсидий'!J288-1</f>
        <v>0.20503367267032102</v>
      </c>
      <c r="J288" s="60">
        <f>I288*'Расчет субсидий'!K288</f>
        <v>2.0503367267032102</v>
      </c>
      <c r="K288" s="61">
        <f t="shared" si="35"/>
        <v>0.63804022560573626</v>
      </c>
      <c r="L288" s="60">
        <f>'Расчет субсидий'!N288-1</f>
        <v>0.27582063561166725</v>
      </c>
      <c r="M288" s="60">
        <f>L288*'Расчет субсидий'!O288</f>
        <v>4.1373095341750084</v>
      </c>
      <c r="N288" s="61">
        <f t="shared" si="36"/>
        <v>1.2874811606337171</v>
      </c>
      <c r="O288" s="60">
        <f>'Расчет субсидий'!R288-1</f>
        <v>0.18831911042151517</v>
      </c>
      <c r="P288" s="60">
        <f>O288*'Расчет субсидий'!S288</f>
        <v>1.8831911042151517</v>
      </c>
      <c r="Q288" s="61">
        <f t="shared" si="37"/>
        <v>0.5860265103499156</v>
      </c>
      <c r="R288" s="60">
        <f>'Расчет субсидий'!V288-1</f>
        <v>0.16830959999999995</v>
      </c>
      <c r="S288" s="60">
        <f>R288*'Расчет субсидий'!W288</f>
        <v>1.6830959999999995</v>
      </c>
      <c r="T288" s="61">
        <f t="shared" si="38"/>
        <v>0.5237593111268295</v>
      </c>
      <c r="U288" s="60" t="s">
        <v>400</v>
      </c>
      <c r="V288" s="60" t="s">
        <v>400</v>
      </c>
      <c r="W288" s="62" t="s">
        <v>400</v>
      </c>
      <c r="X288" s="63">
        <f t="shared" si="39"/>
        <v>6.1932741800867479</v>
      </c>
    </row>
    <row r="289" spans="1:24" ht="15" customHeight="1">
      <c r="A289" s="71" t="s">
        <v>163</v>
      </c>
      <c r="B289" s="59">
        <f>'Расчет субсидий'!AF289</f>
        <v>115.01818181818192</v>
      </c>
      <c r="C289" s="60">
        <f>'Расчет субсидий'!D289-1</f>
        <v>6.9319499369866922E-2</v>
      </c>
      <c r="D289" s="60">
        <f>C289*'Расчет субсидий'!E289</f>
        <v>1.0397924905480038</v>
      </c>
      <c r="E289" s="61">
        <f t="shared" si="33"/>
        <v>11.080051812555883</v>
      </c>
      <c r="F289" s="60">
        <f>'Расчет субсидий'!F289-1</f>
        <v>0</v>
      </c>
      <c r="G289" s="60">
        <f>F289*'Расчет субсидий'!G289</f>
        <v>0</v>
      </c>
      <c r="H289" s="61">
        <f t="shared" si="34"/>
        <v>0</v>
      </c>
      <c r="I289" s="60">
        <f>'Расчет субсидий'!J289-1</f>
        <v>0.20503367267032102</v>
      </c>
      <c r="J289" s="60">
        <f>I289*'Расчет субсидий'!K289</f>
        <v>2.0503367267032102</v>
      </c>
      <c r="K289" s="61">
        <f t="shared" si="35"/>
        <v>21.848433578400609</v>
      </c>
      <c r="L289" s="60">
        <f>'Расчет субсидий'!N289-1</f>
        <v>0.27582063561166725</v>
      </c>
      <c r="M289" s="60">
        <f>L289*'Расчет субсидий'!O289</f>
        <v>4.1373095341750084</v>
      </c>
      <c r="N289" s="61">
        <f t="shared" si="36"/>
        <v>44.087262045026456</v>
      </c>
      <c r="O289" s="60">
        <f>'Расчет субсидий'!R289-1</f>
        <v>0.18831911042151517</v>
      </c>
      <c r="P289" s="60">
        <f>O289*'Расчет субсидий'!S289</f>
        <v>1.8831911042151517</v>
      </c>
      <c r="Q289" s="61">
        <f t="shared" si="37"/>
        <v>20.067326122591286</v>
      </c>
      <c r="R289" s="60">
        <f>'Расчет субсидий'!V289-1</f>
        <v>0.16830959999999995</v>
      </c>
      <c r="S289" s="60">
        <f>R289*'Расчет субсидий'!W289</f>
        <v>1.6830959999999995</v>
      </c>
      <c r="T289" s="61">
        <f t="shared" si="38"/>
        <v>17.935108259607688</v>
      </c>
      <c r="U289" s="60" t="s">
        <v>400</v>
      </c>
      <c r="V289" s="60" t="s">
        <v>400</v>
      </c>
      <c r="W289" s="62" t="s">
        <v>400</v>
      </c>
      <c r="X289" s="63">
        <f t="shared" si="39"/>
        <v>10.793725855641373</v>
      </c>
    </row>
    <row r="290" spans="1:24" ht="15" customHeight="1">
      <c r="A290" s="67" t="s">
        <v>271</v>
      </c>
      <c r="B290" s="68"/>
      <c r="C290" s="69"/>
      <c r="D290" s="69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</row>
    <row r="291" spans="1:24" ht="15" customHeight="1">
      <c r="A291" s="71" t="s">
        <v>67</v>
      </c>
      <c r="B291" s="59">
        <f>'Расчет субсидий'!AF291</f>
        <v>-37.645454545454641</v>
      </c>
      <c r="C291" s="60">
        <f>'Расчет субсидий'!D291-1</f>
        <v>-0.29377711472215451</v>
      </c>
      <c r="D291" s="60">
        <f>C291*'Расчет субсидий'!E291</f>
        <v>-4.4066567208323173</v>
      </c>
      <c r="E291" s="61">
        <f t="shared" si="33"/>
        <v>-38.906267183039311</v>
      </c>
      <c r="F291" s="60">
        <f>'Расчет субсидий'!F291-1</f>
        <v>0</v>
      </c>
      <c r="G291" s="60">
        <f>F291*'Расчет субсидий'!G291</f>
        <v>0</v>
      </c>
      <c r="H291" s="61">
        <f t="shared" si="34"/>
        <v>0</v>
      </c>
      <c r="I291" s="60">
        <f>'Расчет субсидий'!J291-1</f>
        <v>0.121652883120698</v>
      </c>
      <c r="J291" s="60">
        <f>I291*'Расчет субсидий'!K291</f>
        <v>1.21652883120698</v>
      </c>
      <c r="K291" s="61">
        <f t="shared" si="35"/>
        <v>10.740704062346301</v>
      </c>
      <c r="L291" s="60">
        <f>'Расчет субсидий'!N291-1</f>
        <v>0.22970451010886461</v>
      </c>
      <c r="M291" s="60">
        <f>L291*'Расчет субсидий'!O291</f>
        <v>3.4455676516329694</v>
      </c>
      <c r="N291" s="61">
        <f t="shared" si="36"/>
        <v>30.420834692644231</v>
      </c>
      <c r="O291" s="60">
        <f>'Расчет субсидий'!R291-1</f>
        <v>-2.0190295625307275E-2</v>
      </c>
      <c r="P291" s="60">
        <f>O291*'Расчет субсидий'!S291</f>
        <v>-0.20190295625307275</v>
      </c>
      <c r="Q291" s="61">
        <f t="shared" si="37"/>
        <v>-1.7825963896602006</v>
      </c>
      <c r="R291" s="60">
        <f>'Расчет субсидий'!V291-1</f>
        <v>-0.43173895804518214</v>
      </c>
      <c r="S291" s="60">
        <f>R291*'Расчет субсидий'!W291</f>
        <v>-4.3173895804518212</v>
      </c>
      <c r="T291" s="61">
        <f t="shared" si="38"/>
        <v>-38.118129727745661</v>
      </c>
      <c r="U291" s="60" t="s">
        <v>400</v>
      </c>
      <c r="V291" s="60" t="s">
        <v>400</v>
      </c>
      <c r="W291" s="62" t="s">
        <v>400</v>
      </c>
      <c r="X291" s="63">
        <f t="shared" si="39"/>
        <v>-4.2638527746972619</v>
      </c>
    </row>
    <row r="292" spans="1:24" ht="15" customHeight="1">
      <c r="A292" s="71" t="s">
        <v>272</v>
      </c>
      <c r="B292" s="59">
        <f>'Расчет субсидий'!AF292</f>
        <v>-84.68181818181813</v>
      </c>
      <c r="C292" s="60">
        <f>'Расчет субсидий'!D292-1</f>
        <v>-0.61998137792193275</v>
      </c>
      <c r="D292" s="60">
        <f>C292*'Расчет субсидий'!E292</f>
        <v>-9.2997206688289911</v>
      </c>
      <c r="E292" s="61">
        <f t="shared" si="33"/>
        <v>-86.002448058497535</v>
      </c>
      <c r="F292" s="60">
        <f>'Расчет субсидий'!F292-1</f>
        <v>0</v>
      </c>
      <c r="G292" s="60">
        <f>F292*'Расчет субсидий'!G292</f>
        <v>0</v>
      </c>
      <c r="H292" s="61">
        <f t="shared" si="34"/>
        <v>0</v>
      </c>
      <c r="I292" s="60">
        <f>'Расчет субсидий'!J292-1</f>
        <v>0.121652883120698</v>
      </c>
      <c r="J292" s="60">
        <f>I292*'Расчет субсидий'!K292</f>
        <v>1.21652883120698</v>
      </c>
      <c r="K292" s="61">
        <f t="shared" si="35"/>
        <v>11.250279588313397</v>
      </c>
      <c r="L292" s="60">
        <f>'Расчет субсидий'!N292-1</f>
        <v>0.22970451010886461</v>
      </c>
      <c r="M292" s="60">
        <f>L292*'Расчет субсидий'!O292</f>
        <v>3.4455676516329694</v>
      </c>
      <c r="N292" s="61">
        <f t="shared" si="36"/>
        <v>31.864102540718243</v>
      </c>
      <c r="O292" s="60">
        <f>'Расчет субсидий'!R292-1</f>
        <v>-2.0190295625307275E-2</v>
      </c>
      <c r="P292" s="60">
        <f>O292*'Расчет субсидий'!S292</f>
        <v>-0.20190295625307275</v>
      </c>
      <c r="Q292" s="61">
        <f t="shared" si="37"/>
        <v>-1.8671688243512008</v>
      </c>
      <c r="R292" s="60">
        <f>'Расчет субсидий'!V292-1</f>
        <v>-0.43173895804518214</v>
      </c>
      <c r="S292" s="60">
        <f>R292*'Расчет субсидий'!W292</f>
        <v>-4.3173895804518212</v>
      </c>
      <c r="T292" s="61">
        <f t="shared" si="38"/>
        <v>-39.926583428001031</v>
      </c>
      <c r="U292" s="60" t="s">
        <v>400</v>
      </c>
      <c r="V292" s="60" t="s">
        <v>400</v>
      </c>
      <c r="W292" s="62" t="s">
        <v>400</v>
      </c>
      <c r="X292" s="63">
        <f t="shared" si="39"/>
        <v>-9.1569167226939356</v>
      </c>
    </row>
    <row r="293" spans="1:24" ht="15" customHeight="1">
      <c r="A293" s="71" t="s">
        <v>273</v>
      </c>
      <c r="B293" s="59">
        <f>'Расчет субсидий'!AF293</f>
        <v>-0.3454545454545439</v>
      </c>
      <c r="C293" s="60">
        <f>'Расчет субсидий'!D293-1</f>
        <v>-2.1300413715898969E-2</v>
      </c>
      <c r="D293" s="60">
        <f>C293*'Расчет субсидий'!E293</f>
        <v>-0.31950620573848454</v>
      </c>
      <c r="E293" s="61">
        <f t="shared" si="33"/>
        <v>-0.62463757577864165</v>
      </c>
      <c r="F293" s="60">
        <f>'Расчет субсидий'!F293-1</f>
        <v>0</v>
      </c>
      <c r="G293" s="60">
        <f>F293*'Расчет субсидий'!G293</f>
        <v>0</v>
      </c>
      <c r="H293" s="61">
        <f t="shared" si="34"/>
        <v>0</v>
      </c>
      <c r="I293" s="60">
        <f>'Расчет субсидий'!J293-1</f>
        <v>0.121652883120698</v>
      </c>
      <c r="J293" s="60">
        <f>I293*'Расчет субсидий'!K293</f>
        <v>1.21652883120698</v>
      </c>
      <c r="K293" s="61">
        <f t="shared" si="35"/>
        <v>2.3783250726964633</v>
      </c>
      <c r="L293" s="60">
        <f>'Расчет субсидий'!N293-1</f>
        <v>0.22970451010886461</v>
      </c>
      <c r="M293" s="60">
        <f>L293*'Расчет субсидий'!O293</f>
        <v>3.4455676516329694</v>
      </c>
      <c r="N293" s="61">
        <f t="shared" si="36"/>
        <v>6.7361165024097343</v>
      </c>
      <c r="O293" s="60">
        <f>'Расчет субсидий'!R293-1</f>
        <v>-2.0190295625307275E-2</v>
      </c>
      <c r="P293" s="60">
        <f>O293*'Расчет субсидий'!S293</f>
        <v>-0.20190295625307275</v>
      </c>
      <c r="Q293" s="61">
        <f t="shared" si="37"/>
        <v>-0.39472213957461111</v>
      </c>
      <c r="R293" s="60">
        <f>'Расчет субсидий'!V293-1</f>
        <v>-0.43173895804518214</v>
      </c>
      <c r="S293" s="60">
        <f>R293*'Расчет субсидий'!W293</f>
        <v>-4.3173895804518212</v>
      </c>
      <c r="T293" s="61">
        <f t="shared" si="38"/>
        <v>-8.4405364052074887</v>
      </c>
      <c r="U293" s="60" t="s">
        <v>400</v>
      </c>
      <c r="V293" s="60" t="s">
        <v>400</v>
      </c>
      <c r="W293" s="62" t="s">
        <v>400</v>
      </c>
      <c r="X293" s="63">
        <f t="shared" si="39"/>
        <v>-0.17670225960342911</v>
      </c>
    </row>
    <row r="294" spans="1:24" ht="15" customHeight="1">
      <c r="A294" s="71" t="s">
        <v>49</v>
      </c>
      <c r="B294" s="59">
        <f>'Расчет субсидий'!AF294</f>
        <v>-0.38181818181818272</v>
      </c>
      <c r="C294" s="60">
        <f>'Расчет субсидий'!D294-1</f>
        <v>-4.5426961589559944E-2</v>
      </c>
      <c r="D294" s="60">
        <f>C294*'Расчет субсидий'!E294</f>
        <v>-0.68140442384339917</v>
      </c>
      <c r="E294" s="61">
        <f t="shared" si="33"/>
        <v>-0.48305304017134287</v>
      </c>
      <c r="F294" s="60">
        <f>'Расчет субсидий'!F294-1</f>
        <v>0</v>
      </c>
      <c r="G294" s="60">
        <f>F294*'Расчет субсидий'!G294</f>
        <v>0</v>
      </c>
      <c r="H294" s="61">
        <f t="shared" si="34"/>
        <v>0</v>
      </c>
      <c r="I294" s="60">
        <f>'Расчет субсидий'!J294-1</f>
        <v>0.121652883120698</v>
      </c>
      <c r="J294" s="60">
        <f>I294*'Расчет субсидий'!K294</f>
        <v>1.21652883120698</v>
      </c>
      <c r="K294" s="61">
        <f t="shared" si="35"/>
        <v>0.86240700794991576</v>
      </c>
      <c r="L294" s="60">
        <f>'Расчет субсидий'!N294-1</f>
        <v>0.22970451010886461</v>
      </c>
      <c r="M294" s="60">
        <f>L294*'Расчет субсидий'!O294</f>
        <v>3.4455676516329694</v>
      </c>
      <c r="N294" s="61">
        <f t="shared" si="36"/>
        <v>2.4425904367475195</v>
      </c>
      <c r="O294" s="60">
        <f>'Расчет субсидий'!R294-1</f>
        <v>-2.0190295625307275E-2</v>
      </c>
      <c r="P294" s="60">
        <f>O294*'Расчет субсидий'!S294</f>
        <v>-0.20190295625307275</v>
      </c>
      <c r="Q294" s="61">
        <f t="shared" si="37"/>
        <v>-0.14313061879980224</v>
      </c>
      <c r="R294" s="60">
        <f>'Расчет субсидий'!V294-1</f>
        <v>-0.43173895804518214</v>
      </c>
      <c r="S294" s="60">
        <f>R294*'Расчет субсидий'!W294</f>
        <v>-4.3173895804518212</v>
      </c>
      <c r="T294" s="61">
        <f t="shared" si="38"/>
        <v>-3.0606319675444729</v>
      </c>
      <c r="U294" s="60" t="s">
        <v>400</v>
      </c>
      <c r="V294" s="60" t="s">
        <v>400</v>
      </c>
      <c r="W294" s="62" t="s">
        <v>400</v>
      </c>
      <c r="X294" s="63">
        <f t="shared" si="39"/>
        <v>-0.53860047770834374</v>
      </c>
    </row>
    <row r="295" spans="1:24" ht="15" customHeight="1">
      <c r="A295" s="71" t="s">
        <v>274</v>
      </c>
      <c r="B295" s="59">
        <f>'Расчет субсидий'!AF295</f>
        <v>-27.827272727272771</v>
      </c>
      <c r="C295" s="60">
        <f>'Расчет субсидий'!D295-1</f>
        <v>-0.26003129087477517</v>
      </c>
      <c r="D295" s="60">
        <f>C295*'Расчет субсидий'!E295</f>
        <v>-3.9004693631216276</v>
      </c>
      <c r="E295" s="61">
        <f t="shared" si="33"/>
        <v>-28.884802846284206</v>
      </c>
      <c r="F295" s="60">
        <f>'Расчет субсидий'!F295-1</f>
        <v>0</v>
      </c>
      <c r="G295" s="60">
        <f>F295*'Расчет субсидий'!G295</f>
        <v>0</v>
      </c>
      <c r="H295" s="61">
        <f t="shared" si="34"/>
        <v>0</v>
      </c>
      <c r="I295" s="60">
        <f>'Расчет субсидий'!J295-1</f>
        <v>0.121652883120698</v>
      </c>
      <c r="J295" s="60">
        <f>I295*'Расчет субсидий'!K295</f>
        <v>1.21652883120698</v>
      </c>
      <c r="K295" s="61">
        <f t="shared" si="35"/>
        <v>9.008965889713215</v>
      </c>
      <c r="L295" s="60">
        <f>'Расчет субсидий'!N295-1</f>
        <v>0.22970451010886461</v>
      </c>
      <c r="M295" s="60">
        <f>L295*'Расчет субсидий'!O295</f>
        <v>3.4455676516329694</v>
      </c>
      <c r="N295" s="61">
        <f t="shared" si="36"/>
        <v>25.516042569630955</v>
      </c>
      <c r="O295" s="60">
        <f>'Расчет субсидий'!R295-1</f>
        <v>-2.0190295625307275E-2</v>
      </c>
      <c r="P295" s="60">
        <f>O295*'Расчет субсидий'!S295</f>
        <v>-0.20190295625307275</v>
      </c>
      <c r="Q295" s="61">
        <f t="shared" si="37"/>
        <v>-1.4951859744347633</v>
      </c>
      <c r="R295" s="60">
        <f>'Расчет субсидий'!V295-1</f>
        <v>-0.43173895804518214</v>
      </c>
      <c r="S295" s="60">
        <f>R295*'Расчет субсидий'!W295</f>
        <v>-4.3173895804518212</v>
      </c>
      <c r="T295" s="61">
        <f t="shared" si="38"/>
        <v>-31.972292365897967</v>
      </c>
      <c r="U295" s="60" t="s">
        <v>400</v>
      </c>
      <c r="V295" s="60" t="s">
        <v>400</v>
      </c>
      <c r="W295" s="62" t="s">
        <v>400</v>
      </c>
      <c r="X295" s="63">
        <f t="shared" si="39"/>
        <v>-3.7576654169865722</v>
      </c>
    </row>
    <row r="296" spans="1:24" ht="15" customHeight="1">
      <c r="A296" s="71" t="s">
        <v>275</v>
      </c>
      <c r="B296" s="59">
        <f>'Расчет субсидий'!AF296</f>
        <v>-72.045454545454618</v>
      </c>
      <c r="C296" s="60">
        <f>'Расчет субсидий'!D296-1</f>
        <v>-0.41227993580652378</v>
      </c>
      <c r="D296" s="60">
        <f>C296*'Расчет субсидий'!E296</f>
        <v>-6.1841990370978568</v>
      </c>
      <c r="E296" s="61">
        <f t="shared" si="33"/>
        <v>-73.748434578257786</v>
      </c>
      <c r="F296" s="60">
        <f>'Расчет субсидий'!F296-1</f>
        <v>0</v>
      </c>
      <c r="G296" s="60">
        <f>F296*'Расчет субсидий'!G296</f>
        <v>0</v>
      </c>
      <c r="H296" s="61">
        <f t="shared" si="34"/>
        <v>0</v>
      </c>
      <c r="I296" s="60">
        <f>'Расчет субсидий'!J296-1</f>
        <v>0.121652883120698</v>
      </c>
      <c r="J296" s="60">
        <f>I296*'Расчет субсидий'!K296</f>
        <v>1.21652883120698</v>
      </c>
      <c r="K296" s="61">
        <f t="shared" si="35"/>
        <v>14.50747241197061</v>
      </c>
      <c r="L296" s="60">
        <f>'Расчет субсидий'!N296-1</f>
        <v>0.22970451010886461</v>
      </c>
      <c r="M296" s="60">
        <f>L296*'Расчет субсидий'!O296</f>
        <v>3.4455676516329694</v>
      </c>
      <c r="N296" s="61">
        <f t="shared" si="36"/>
        <v>41.089431148170604</v>
      </c>
      <c r="O296" s="60">
        <f>'Расчет субсидий'!R296-1</f>
        <v>-2.0190295625307275E-2</v>
      </c>
      <c r="P296" s="60">
        <f>O296*'Расчет субсидий'!S296</f>
        <v>-0.20190295625307275</v>
      </c>
      <c r="Q296" s="61">
        <f t="shared" si="37"/>
        <v>-2.4077535136020174</v>
      </c>
      <c r="R296" s="60">
        <f>'Расчет субсидий'!V296-1</f>
        <v>-0.43173895804518214</v>
      </c>
      <c r="S296" s="60">
        <f>R296*'Расчет субсидий'!W296</f>
        <v>-4.3173895804518212</v>
      </c>
      <c r="T296" s="61">
        <f t="shared" si="38"/>
        <v>-51.486170013736036</v>
      </c>
      <c r="U296" s="60" t="s">
        <v>400</v>
      </c>
      <c r="V296" s="60" t="s">
        <v>400</v>
      </c>
      <c r="W296" s="62" t="s">
        <v>400</v>
      </c>
      <c r="X296" s="63">
        <f t="shared" si="39"/>
        <v>-6.0413950909628014</v>
      </c>
    </row>
    <row r="297" spans="1:24" ht="15" customHeight="1">
      <c r="A297" s="71" t="s">
        <v>276</v>
      </c>
      <c r="B297" s="59">
        <f>'Расчет субсидий'!AF297</f>
        <v>-6.7545454545454646</v>
      </c>
      <c r="C297" s="60">
        <f>'Расчет субсидий'!D297-1</f>
        <v>-0.35225112476135123</v>
      </c>
      <c r="D297" s="60">
        <f>C297*'Расчет субсидий'!E297</f>
        <v>-5.2837668714202684</v>
      </c>
      <c r="E297" s="61">
        <f t="shared" si="33"/>
        <v>-6.9421709556969216</v>
      </c>
      <c r="F297" s="60">
        <f>'Расчет субсидий'!F297-1</f>
        <v>0</v>
      </c>
      <c r="G297" s="60">
        <f>F297*'Расчет субсидий'!G297</f>
        <v>0</v>
      </c>
      <c r="H297" s="61">
        <f t="shared" si="34"/>
        <v>0</v>
      </c>
      <c r="I297" s="60">
        <f>'Расчет субсидий'!J297-1</f>
        <v>0.121652883120698</v>
      </c>
      <c r="J297" s="60">
        <f>I297*'Расчет субсидий'!K297</f>
        <v>1.21652883120698</v>
      </c>
      <c r="K297" s="61">
        <f t="shared" si="35"/>
        <v>1.5983580131920017</v>
      </c>
      <c r="L297" s="60">
        <f>'Расчет субсидий'!N297-1</f>
        <v>0.22970451010886461</v>
      </c>
      <c r="M297" s="60">
        <f>L297*'Расчет субсидий'!O297</f>
        <v>3.4455676516329694</v>
      </c>
      <c r="N297" s="61">
        <f t="shared" si="36"/>
        <v>4.5270202601928311</v>
      </c>
      <c r="O297" s="60">
        <f>'Расчет субсидий'!R297-1</f>
        <v>-2.0190295625307275E-2</v>
      </c>
      <c r="P297" s="60">
        <f>O297*'Расчет субсидий'!S297</f>
        <v>-0.20190295625307275</v>
      </c>
      <c r="Q297" s="61">
        <f t="shared" si="37"/>
        <v>-0.26527378532744911</v>
      </c>
      <c r="R297" s="60">
        <f>'Расчет субсидий'!V297-1</f>
        <v>-0.43173895804518214</v>
      </c>
      <c r="S297" s="60">
        <f>R297*'Расчет субсидий'!W297</f>
        <v>-4.3173895804518212</v>
      </c>
      <c r="T297" s="61">
        <f t="shared" si="38"/>
        <v>-5.6724789869059276</v>
      </c>
      <c r="U297" s="60" t="s">
        <v>400</v>
      </c>
      <c r="V297" s="60" t="s">
        <v>400</v>
      </c>
      <c r="W297" s="62" t="s">
        <v>400</v>
      </c>
      <c r="X297" s="63">
        <f t="shared" si="39"/>
        <v>-5.1409629252852129</v>
      </c>
    </row>
    <row r="298" spans="1:24" ht="15" customHeight="1">
      <c r="A298" s="71" t="s">
        <v>277</v>
      </c>
      <c r="B298" s="59">
        <f>'Расчет субсидий'!AF298</f>
        <v>-33.727272727272748</v>
      </c>
      <c r="C298" s="60">
        <f>'Расчет субсидий'!D298-1</f>
        <v>-0.17806207030285948</v>
      </c>
      <c r="D298" s="60">
        <f>C298*'Расчет субсидий'!E298</f>
        <v>-2.6709310545428924</v>
      </c>
      <c r="E298" s="61">
        <f t="shared" si="33"/>
        <v>-35.63239356625661</v>
      </c>
      <c r="F298" s="60">
        <f>'Расчет субсидий'!F298-1</f>
        <v>0</v>
      </c>
      <c r="G298" s="60">
        <f>F298*'Расчет субсидий'!G298</f>
        <v>0</v>
      </c>
      <c r="H298" s="61">
        <f t="shared" si="34"/>
        <v>0</v>
      </c>
      <c r="I298" s="60">
        <f>'Расчет субсидий'!J298-1</f>
        <v>0.121652883120698</v>
      </c>
      <c r="J298" s="60">
        <f>I298*'Расчет субсидий'!K298</f>
        <v>1.21652883120698</v>
      </c>
      <c r="K298" s="61">
        <f t="shared" si="35"/>
        <v>16.229484480528413</v>
      </c>
      <c r="L298" s="60">
        <f>'Расчет субсидий'!N298-1</f>
        <v>0.22970451010886461</v>
      </c>
      <c r="M298" s="60">
        <f>L298*'Расчет субсидий'!O298</f>
        <v>3.4455676516329694</v>
      </c>
      <c r="N298" s="61">
        <f t="shared" si="36"/>
        <v>45.966676082232389</v>
      </c>
      <c r="O298" s="60">
        <f>'Расчет субсидий'!R298-1</f>
        <v>-2.0190295625307275E-2</v>
      </c>
      <c r="P298" s="60">
        <f>O298*'Расчет субсидий'!S298</f>
        <v>-0.20190295625307275</v>
      </c>
      <c r="Q298" s="61">
        <f t="shared" si="37"/>
        <v>-2.6935497219831537</v>
      </c>
      <c r="R298" s="60">
        <f>'Расчет субсидий'!V298-1</f>
        <v>-0.43173895804518214</v>
      </c>
      <c r="S298" s="60">
        <f>R298*'Расчет субсидий'!W298</f>
        <v>-4.3173895804518212</v>
      </c>
      <c r="T298" s="61">
        <f t="shared" si="38"/>
        <v>-57.597490001793794</v>
      </c>
      <c r="U298" s="60" t="s">
        <v>400</v>
      </c>
      <c r="V298" s="60" t="s">
        <v>400</v>
      </c>
      <c r="W298" s="62" t="s">
        <v>400</v>
      </c>
      <c r="X298" s="63">
        <f t="shared" si="39"/>
        <v>-2.5281271084078369</v>
      </c>
    </row>
    <row r="299" spans="1:24" ht="15" customHeight="1">
      <c r="A299" s="71" t="s">
        <v>278</v>
      </c>
      <c r="B299" s="59">
        <f>'Расчет субсидий'!AF299</f>
        <v>-42.527272727272702</v>
      </c>
      <c r="C299" s="60">
        <f>'Расчет субсидий'!D299-1</f>
        <v>-0.62759124483934658</v>
      </c>
      <c r="D299" s="60">
        <f>C299*'Расчет субсидий'!E299</f>
        <v>-9.4138686725901994</v>
      </c>
      <c r="E299" s="61">
        <f t="shared" si="33"/>
        <v>-43.182328272995157</v>
      </c>
      <c r="F299" s="60">
        <f>'Расчет субсидий'!F299-1</f>
        <v>0</v>
      </c>
      <c r="G299" s="60">
        <f>F299*'Расчет субсидий'!G299</f>
        <v>0</v>
      </c>
      <c r="H299" s="61">
        <f t="shared" si="34"/>
        <v>0</v>
      </c>
      <c r="I299" s="60">
        <f>'Расчет субсидий'!J299-1</f>
        <v>0.121652883120698</v>
      </c>
      <c r="J299" s="60">
        <f>I299*'Расчет субсидий'!K299</f>
        <v>1.21652883120698</v>
      </c>
      <c r="K299" s="61">
        <f t="shared" si="35"/>
        <v>5.5803356908620163</v>
      </c>
      <c r="L299" s="60">
        <f>'Расчет субсидий'!N299-1</f>
        <v>0.22970451010886461</v>
      </c>
      <c r="M299" s="60">
        <f>L299*'Расчет субсидий'!O299</f>
        <v>3.4455676516329694</v>
      </c>
      <c r="N299" s="61">
        <f t="shared" si="36"/>
        <v>15.805152864819965</v>
      </c>
      <c r="O299" s="60">
        <f>'Расчет субсидий'!R299-1</f>
        <v>-2.0190295625307275E-2</v>
      </c>
      <c r="P299" s="60">
        <f>O299*'Расчет субсидий'!S299</f>
        <v>-0.20190295625307275</v>
      </c>
      <c r="Q299" s="61">
        <f t="shared" si="37"/>
        <v>-0.92614843476560393</v>
      </c>
      <c r="R299" s="60">
        <f>'Расчет субсидий'!V299-1</f>
        <v>-0.43173895804518214</v>
      </c>
      <c r="S299" s="60">
        <f>R299*'Расчет субсидий'!W299</f>
        <v>-4.3173895804518212</v>
      </c>
      <c r="T299" s="61">
        <f t="shared" si="38"/>
        <v>-19.804284575193922</v>
      </c>
      <c r="U299" s="60" t="s">
        <v>400</v>
      </c>
      <c r="V299" s="60" t="s">
        <v>400</v>
      </c>
      <c r="W299" s="62" t="s">
        <v>400</v>
      </c>
      <c r="X299" s="63">
        <f t="shared" si="39"/>
        <v>-9.271064726455144</v>
      </c>
    </row>
    <row r="300" spans="1:24" ht="15" customHeight="1">
      <c r="A300" s="71" t="s">
        <v>279</v>
      </c>
      <c r="B300" s="59">
        <f>'Расчет субсидий'!AF300</f>
        <v>6.6090909090909236</v>
      </c>
      <c r="C300" s="60">
        <f>'Расчет субсидий'!D300-1</f>
        <v>0.11182046693558267</v>
      </c>
      <c r="D300" s="60">
        <f>C300*'Расчет субсидий'!E300</f>
        <v>1.6773070040337401</v>
      </c>
      <c r="E300" s="61">
        <f t="shared" si="33"/>
        <v>6.0905487498363033</v>
      </c>
      <c r="F300" s="60">
        <f>'Расчет субсидий'!F300-1</f>
        <v>0</v>
      </c>
      <c r="G300" s="60">
        <f>F300*'Расчет субсидий'!G300</f>
        <v>0</v>
      </c>
      <c r="H300" s="61">
        <f t="shared" si="34"/>
        <v>0</v>
      </c>
      <c r="I300" s="60">
        <f>'Расчет субсидий'!J300-1</f>
        <v>0.121652883120698</v>
      </c>
      <c r="J300" s="60">
        <f>I300*'Расчет субсидий'!K300</f>
        <v>1.21652883120698</v>
      </c>
      <c r="K300" s="61">
        <f t="shared" si="35"/>
        <v>4.417395345174655</v>
      </c>
      <c r="L300" s="60">
        <f>'Расчет субсидий'!N300-1</f>
        <v>0.22970451010886461</v>
      </c>
      <c r="M300" s="60">
        <f>L300*'Расчет субсидий'!O300</f>
        <v>3.4455676516329694</v>
      </c>
      <c r="N300" s="61">
        <f t="shared" si="36"/>
        <v>12.511363574266369</v>
      </c>
      <c r="O300" s="60">
        <f>'Расчет субсидий'!R300-1</f>
        <v>-2.0190295625307275E-2</v>
      </c>
      <c r="P300" s="60">
        <f>O300*'Расчет субсидий'!S300</f>
        <v>-0.20190295625307275</v>
      </c>
      <c r="Q300" s="61">
        <f t="shared" si="37"/>
        <v>-0.73313936854619488</v>
      </c>
      <c r="R300" s="60">
        <f>'Расчет субсидий'!V300-1</f>
        <v>-0.43173895804518214</v>
      </c>
      <c r="S300" s="60">
        <f>R300*'Расчет субсидий'!W300</f>
        <v>-4.3173895804518212</v>
      </c>
      <c r="T300" s="61">
        <f t="shared" si="38"/>
        <v>-15.677077391640209</v>
      </c>
      <c r="U300" s="60" t="s">
        <v>400</v>
      </c>
      <c r="V300" s="60" t="s">
        <v>400</v>
      </c>
      <c r="W300" s="62" t="s">
        <v>400</v>
      </c>
      <c r="X300" s="63">
        <f t="shared" si="39"/>
        <v>1.8201109501687958</v>
      </c>
    </row>
    <row r="301" spans="1:24" ht="15" customHeight="1">
      <c r="A301" s="71" t="s">
        <v>280</v>
      </c>
      <c r="B301" s="59">
        <f>'Расчет субсидий'!AF301</f>
        <v>-17.872727272727275</v>
      </c>
      <c r="C301" s="60">
        <f>'Расчет субсидий'!D301-1</f>
        <v>-9.5161025874727856E-2</v>
      </c>
      <c r="D301" s="60">
        <f>C301*'Расчет субсидий'!E301</f>
        <v>-1.4274153881209179</v>
      </c>
      <c r="E301" s="61">
        <f t="shared" si="33"/>
        <v>-19.859550602586086</v>
      </c>
      <c r="F301" s="60">
        <f>'Расчет субсидий'!F301-1</f>
        <v>0</v>
      </c>
      <c r="G301" s="60">
        <f>F301*'Расчет субсидий'!G301</f>
        <v>0</v>
      </c>
      <c r="H301" s="61">
        <f t="shared" si="34"/>
        <v>0</v>
      </c>
      <c r="I301" s="60">
        <f>'Расчет субсидий'!J301-1</f>
        <v>0.121652883120698</v>
      </c>
      <c r="J301" s="60">
        <f>I301*'Расчет субсидий'!K301</f>
        <v>1.21652883120698</v>
      </c>
      <c r="K301" s="61">
        <f t="shared" si="35"/>
        <v>16.925497710000396</v>
      </c>
      <c r="L301" s="60">
        <f>'Расчет субсидий'!N301-1</f>
        <v>0.22970451010886461</v>
      </c>
      <c r="M301" s="60">
        <f>L301*'Расчет субсидий'!O301</f>
        <v>3.4455676516329694</v>
      </c>
      <c r="N301" s="61">
        <f t="shared" si="36"/>
        <v>47.937990371757223</v>
      </c>
      <c r="O301" s="60">
        <f>'Расчет субсидий'!R301-1</f>
        <v>-2.0190295625307275E-2</v>
      </c>
      <c r="P301" s="60">
        <f>O301*'Расчет субсидий'!S301</f>
        <v>-0.20190295625307275</v>
      </c>
      <c r="Q301" s="61">
        <f t="shared" si="37"/>
        <v>-2.8090645581438531</v>
      </c>
      <c r="R301" s="60">
        <f>'Расчет субсидий'!V301-1</f>
        <v>-0.43173895804518214</v>
      </c>
      <c r="S301" s="60">
        <f>R301*'Расчет субсидий'!W301</f>
        <v>-4.3173895804518212</v>
      </c>
      <c r="T301" s="61">
        <f t="shared" si="38"/>
        <v>-60.067600193754956</v>
      </c>
      <c r="U301" s="60" t="s">
        <v>400</v>
      </c>
      <c r="V301" s="60" t="s">
        <v>400</v>
      </c>
      <c r="W301" s="62" t="s">
        <v>400</v>
      </c>
      <c r="X301" s="63">
        <f t="shared" si="39"/>
        <v>-1.2846114419858625</v>
      </c>
    </row>
    <row r="302" spans="1:24" ht="15" customHeight="1">
      <c r="A302" s="71" t="s">
        <v>281</v>
      </c>
      <c r="B302" s="59">
        <f>'Расчет субсидий'!AF302</f>
        <v>2.3181818181818201</v>
      </c>
      <c r="C302" s="60">
        <f>'Расчет субсидий'!D302-1</f>
        <v>0.2338171009193899</v>
      </c>
      <c r="D302" s="60">
        <f>C302*'Расчет субсидий'!E302</f>
        <v>3.5072565137908485</v>
      </c>
      <c r="E302" s="61">
        <f t="shared" si="33"/>
        <v>2.2274859200920596</v>
      </c>
      <c r="F302" s="60">
        <f>'Расчет субсидий'!F302-1</f>
        <v>0</v>
      </c>
      <c r="G302" s="60">
        <f>F302*'Расчет субсидий'!G302</f>
        <v>0</v>
      </c>
      <c r="H302" s="61">
        <f t="shared" si="34"/>
        <v>0</v>
      </c>
      <c r="I302" s="60">
        <f>'Расчет субсидий'!J302-1</f>
        <v>0.121652883120698</v>
      </c>
      <c r="J302" s="60">
        <f>I302*'Расчет субсидий'!K302</f>
        <v>1.21652883120698</v>
      </c>
      <c r="K302" s="61">
        <f t="shared" si="35"/>
        <v>0.77262693283038086</v>
      </c>
      <c r="L302" s="60">
        <f>'Расчет субсидий'!N302-1</f>
        <v>0.22970451010886461</v>
      </c>
      <c r="M302" s="60">
        <f>L302*'Расчет субсидий'!O302</f>
        <v>3.4455676516329694</v>
      </c>
      <c r="N302" s="61">
        <f t="shared" si="36"/>
        <v>2.188306843414074</v>
      </c>
      <c r="O302" s="60">
        <f>'Расчет субсидий'!R302-1</f>
        <v>-2.0190295625307275E-2</v>
      </c>
      <c r="P302" s="60">
        <f>O302*'Расчет субсидий'!S302</f>
        <v>-0.20190295625307275</v>
      </c>
      <c r="Q302" s="61">
        <f t="shared" si="37"/>
        <v>-0.12823013957213572</v>
      </c>
      <c r="R302" s="60">
        <f>'Расчет субсидий'!V302-1</f>
        <v>-0.43173895804518214</v>
      </c>
      <c r="S302" s="60">
        <f>R302*'Расчет субсидий'!W302</f>
        <v>-4.3173895804518212</v>
      </c>
      <c r="T302" s="61">
        <f t="shared" si="38"/>
        <v>-2.7420077385825596</v>
      </c>
      <c r="U302" s="60" t="s">
        <v>400</v>
      </c>
      <c r="V302" s="60" t="s">
        <v>400</v>
      </c>
      <c r="W302" s="62" t="s">
        <v>400</v>
      </c>
      <c r="X302" s="63">
        <f t="shared" si="39"/>
        <v>3.6500604599259052</v>
      </c>
    </row>
    <row r="303" spans="1:24" ht="15" customHeight="1">
      <c r="A303" s="71" t="s">
        <v>282</v>
      </c>
      <c r="B303" s="59">
        <f>'Расчет субсидий'!AF303</f>
        <v>-18.390909090909076</v>
      </c>
      <c r="C303" s="60">
        <f>'Расчет субсидий'!D303-1</f>
        <v>-0.14452094272804972</v>
      </c>
      <c r="D303" s="60">
        <f>C303*'Расчет субсидий'!E303</f>
        <v>-2.1678141409207456</v>
      </c>
      <c r="E303" s="61">
        <f t="shared" si="33"/>
        <v>-19.687838063393002</v>
      </c>
      <c r="F303" s="60">
        <f>'Расчет субсидий'!F303-1</f>
        <v>0</v>
      </c>
      <c r="G303" s="60">
        <f>F303*'Расчет субсидий'!G303</f>
        <v>0</v>
      </c>
      <c r="H303" s="61">
        <f t="shared" si="34"/>
        <v>0</v>
      </c>
      <c r="I303" s="60">
        <f>'Расчет субсидий'!J303-1</f>
        <v>0.121652883120698</v>
      </c>
      <c r="J303" s="60">
        <f>I303*'Расчет субсидий'!K303</f>
        <v>1.21652883120698</v>
      </c>
      <c r="K303" s="61">
        <f t="shared" si="35"/>
        <v>11.04837457056122</v>
      </c>
      <c r="L303" s="60">
        <f>'Расчет субсидий'!N303-1</f>
        <v>0.22970451010886461</v>
      </c>
      <c r="M303" s="60">
        <f>L303*'Расчет субсидий'!O303</f>
        <v>3.4455676516329694</v>
      </c>
      <c r="N303" s="61">
        <f t="shared" si="36"/>
        <v>31.29224811357814</v>
      </c>
      <c r="O303" s="60">
        <f>'Расчет субсидий'!R303-1</f>
        <v>-2.0190295625307275E-2</v>
      </c>
      <c r="P303" s="60">
        <f>O303*'Расчет субсидий'!S303</f>
        <v>-0.20190295625307275</v>
      </c>
      <c r="Q303" s="61">
        <f t="shared" si="37"/>
        <v>-1.8336593678379107</v>
      </c>
      <c r="R303" s="60">
        <f>'Расчет субсидий'!V303-1</f>
        <v>-0.43173895804518214</v>
      </c>
      <c r="S303" s="60">
        <f>R303*'Расчет субсидий'!W303</f>
        <v>-4.3173895804518212</v>
      </c>
      <c r="T303" s="61">
        <f t="shared" si="38"/>
        <v>-39.210034343817519</v>
      </c>
      <c r="U303" s="60" t="s">
        <v>400</v>
      </c>
      <c r="V303" s="60" t="s">
        <v>400</v>
      </c>
      <c r="W303" s="62" t="s">
        <v>400</v>
      </c>
      <c r="X303" s="63">
        <f t="shared" si="39"/>
        <v>-2.0250101947856902</v>
      </c>
    </row>
    <row r="304" spans="1:24" ht="15" customHeight="1">
      <c r="A304" s="71" t="s">
        <v>283</v>
      </c>
      <c r="B304" s="59">
        <f>'Расчет субсидий'!AF304</f>
        <v>-0.48181818181817704</v>
      </c>
      <c r="C304" s="60">
        <f>'Расчет субсидий'!D304-1</f>
        <v>-7.184404679655465E-2</v>
      </c>
      <c r="D304" s="60">
        <f>C304*'Расчет субсидий'!E304</f>
        <v>-1.0776607019483198</v>
      </c>
      <c r="E304" s="61">
        <f t="shared" si="33"/>
        <v>-0.55541826787991488</v>
      </c>
      <c r="F304" s="60">
        <f>'Расчет субсидий'!F304-1</f>
        <v>0</v>
      </c>
      <c r="G304" s="60">
        <f>F304*'Расчет субсидий'!G304</f>
        <v>0</v>
      </c>
      <c r="H304" s="61">
        <f t="shared" si="34"/>
        <v>0</v>
      </c>
      <c r="I304" s="60">
        <f>'Расчет субсидий'!J304-1</f>
        <v>0.121652883120698</v>
      </c>
      <c r="J304" s="60">
        <f>I304*'Расчет субсидий'!K304</f>
        <v>1.21652883120698</v>
      </c>
      <c r="K304" s="61">
        <f t="shared" si="35"/>
        <v>0.62698986335252038</v>
      </c>
      <c r="L304" s="60">
        <f>'Расчет субсидий'!N304-1</f>
        <v>0.22970451010886461</v>
      </c>
      <c r="M304" s="60">
        <f>L304*'Расчет субсидий'!O304</f>
        <v>3.4455676516329694</v>
      </c>
      <c r="N304" s="61">
        <f t="shared" si="36"/>
        <v>1.7758198043903661</v>
      </c>
      <c r="O304" s="60">
        <f>'Расчет субсидий'!R304-1</f>
        <v>-2.0190295625307275E-2</v>
      </c>
      <c r="P304" s="60">
        <f>O304*'Расчет субсидий'!S304</f>
        <v>-0.20190295625307275</v>
      </c>
      <c r="Q304" s="61">
        <f t="shared" si="37"/>
        <v>-0.104059273980368</v>
      </c>
      <c r="R304" s="60">
        <f>'Расчет субсидий'!V304-1</f>
        <v>-0.43173895804518214</v>
      </c>
      <c r="S304" s="60">
        <f>R304*'Расчет субсидий'!W304</f>
        <v>-4.3173895804518212</v>
      </c>
      <c r="T304" s="61">
        <f t="shared" si="38"/>
        <v>-2.2251503077007806</v>
      </c>
      <c r="U304" s="60" t="s">
        <v>400</v>
      </c>
      <c r="V304" s="60" t="s">
        <v>400</v>
      </c>
      <c r="W304" s="62" t="s">
        <v>400</v>
      </c>
      <c r="X304" s="63">
        <f t="shared" si="39"/>
        <v>-0.93485675581326433</v>
      </c>
    </row>
    <row r="305" spans="1:24" ht="15" customHeight="1">
      <c r="A305" s="71" t="s">
        <v>284</v>
      </c>
      <c r="B305" s="59">
        <f>'Расчет субсидий'!AF305</f>
        <v>-1.0363636363636459</v>
      </c>
      <c r="C305" s="60">
        <f>'Расчет субсидий'!D305-1</f>
        <v>-5.5423084762018959E-2</v>
      </c>
      <c r="D305" s="60">
        <f>C305*'Расчет субсидий'!E305</f>
        <v>-0.83134627143028439</v>
      </c>
      <c r="E305" s="61">
        <f t="shared" si="33"/>
        <v>-1.2513058577298446</v>
      </c>
      <c r="F305" s="60">
        <f>'Расчет субсидий'!F305-1</f>
        <v>0</v>
      </c>
      <c r="G305" s="60">
        <f>F305*'Расчет субсидий'!G305</f>
        <v>0</v>
      </c>
      <c r="H305" s="61">
        <f t="shared" si="34"/>
        <v>0</v>
      </c>
      <c r="I305" s="60">
        <f>'Расчет субсидий'!J305-1</f>
        <v>0.121652883120698</v>
      </c>
      <c r="J305" s="60">
        <f>I305*'Расчет субсидий'!K305</f>
        <v>1.21652883120698</v>
      </c>
      <c r="K305" s="61">
        <f t="shared" si="35"/>
        <v>1.8310657122062874</v>
      </c>
      <c r="L305" s="60">
        <f>'Расчет субсидий'!N305-1</f>
        <v>0.22970451010886461</v>
      </c>
      <c r="M305" s="60">
        <f>L305*'Расчет субсидий'!O305</f>
        <v>3.4455676516329694</v>
      </c>
      <c r="N305" s="61">
        <f t="shared" si="36"/>
        <v>5.1861169453195206</v>
      </c>
      <c r="O305" s="60">
        <f>'Расчет субсидий'!R305-1</f>
        <v>-2.0190295625307275E-2</v>
      </c>
      <c r="P305" s="60">
        <f>O305*'Расчет субсидий'!S305</f>
        <v>-0.20190295625307275</v>
      </c>
      <c r="Q305" s="61">
        <f t="shared" si="37"/>
        <v>-0.30389545311580646</v>
      </c>
      <c r="R305" s="60">
        <f>'Расчет субсидий'!V305-1</f>
        <v>-0.43173895804518214</v>
      </c>
      <c r="S305" s="60">
        <f>R305*'Расчет субсидий'!W305</f>
        <v>-4.3173895804518212</v>
      </c>
      <c r="T305" s="61">
        <f t="shared" si="38"/>
        <v>-6.4983449830438023</v>
      </c>
      <c r="U305" s="60" t="s">
        <v>400</v>
      </c>
      <c r="V305" s="60" t="s">
        <v>400</v>
      </c>
      <c r="W305" s="62" t="s">
        <v>400</v>
      </c>
      <c r="X305" s="63">
        <f t="shared" si="39"/>
        <v>-0.68854232529522896</v>
      </c>
    </row>
    <row r="306" spans="1:24" ht="15" customHeight="1">
      <c r="A306" s="71" t="s">
        <v>285</v>
      </c>
      <c r="B306" s="59">
        <f>'Расчет субсидий'!AF306</f>
        <v>-2.2181818181818151</v>
      </c>
      <c r="C306" s="60">
        <f>'Расчет субсидий'!D306-1</f>
        <v>-0.387535453026295</v>
      </c>
      <c r="D306" s="60">
        <f>C306*'Расчет субсидий'!E306</f>
        <v>-5.8130317953944246</v>
      </c>
      <c r="E306" s="61">
        <f t="shared" si="33"/>
        <v>-2.274046436906576</v>
      </c>
      <c r="F306" s="60">
        <f>'Расчет субсидий'!F306-1</f>
        <v>0</v>
      </c>
      <c r="G306" s="60">
        <f>F306*'Расчет субсидий'!G306</f>
        <v>0</v>
      </c>
      <c r="H306" s="61">
        <f t="shared" si="34"/>
        <v>0</v>
      </c>
      <c r="I306" s="60">
        <f>'Расчет субсидий'!J306-1</f>
        <v>0.121652883120698</v>
      </c>
      <c r="J306" s="60">
        <f>I306*'Расчет субсидий'!K306</f>
        <v>1.21652883120698</v>
      </c>
      <c r="K306" s="61">
        <f t="shared" si="35"/>
        <v>0.47590365086118469</v>
      </c>
      <c r="L306" s="60">
        <f>'Расчет субсидий'!N306-1</f>
        <v>0.22970451010886461</v>
      </c>
      <c r="M306" s="60">
        <f>L306*'Расчет субсидий'!O306</f>
        <v>3.4455676516329694</v>
      </c>
      <c r="N306" s="61">
        <f t="shared" si="36"/>
        <v>1.3478991887717462</v>
      </c>
      <c r="O306" s="60">
        <f>'Расчет субсидий'!R306-1</f>
        <v>-2.0190295625307275E-2</v>
      </c>
      <c r="P306" s="60">
        <f>O306*'Расчет субсидий'!S306</f>
        <v>-0.20190295625307275</v>
      </c>
      <c r="Q306" s="61">
        <f t="shared" si="37"/>
        <v>-7.8984033535129006E-2</v>
      </c>
      <c r="R306" s="60">
        <f>'Расчет субсидий'!V306-1</f>
        <v>-0.43173895804518214</v>
      </c>
      <c r="S306" s="60">
        <f>R306*'Расчет субсидий'!W306</f>
        <v>-4.3173895804518212</v>
      </c>
      <c r="T306" s="61">
        <f t="shared" si="38"/>
        <v>-1.6889541873730411</v>
      </c>
      <c r="U306" s="60" t="s">
        <v>400</v>
      </c>
      <c r="V306" s="60" t="s">
        <v>400</v>
      </c>
      <c r="W306" s="62" t="s">
        <v>400</v>
      </c>
      <c r="X306" s="63">
        <f t="shared" si="39"/>
        <v>-5.6702278492593692</v>
      </c>
    </row>
    <row r="307" spans="1:24" ht="15" customHeight="1">
      <c r="A307" s="71" t="s">
        <v>286</v>
      </c>
      <c r="B307" s="59">
        <f>'Расчет субсидий'!AF307</f>
        <v>-0.65454545454545432</v>
      </c>
      <c r="C307" s="60">
        <f>'Расчет субсидий'!D307-1</f>
        <v>-0.29296746388700556</v>
      </c>
      <c r="D307" s="60">
        <f>C307*'Расчет субсидий'!E307</f>
        <v>-4.3945119583050838</v>
      </c>
      <c r="E307" s="61">
        <f t="shared" si="33"/>
        <v>-0.67652995431973384</v>
      </c>
      <c r="F307" s="60">
        <f>'Расчет субсидий'!F307-1</f>
        <v>0</v>
      </c>
      <c r="G307" s="60">
        <f>F307*'Расчет субсидий'!G307</f>
        <v>0</v>
      </c>
      <c r="H307" s="61">
        <f t="shared" si="34"/>
        <v>0</v>
      </c>
      <c r="I307" s="60">
        <f>'Расчет субсидий'!J307-1</f>
        <v>0.121652883120698</v>
      </c>
      <c r="J307" s="60">
        <f>I307*'Расчет субсидий'!K307</f>
        <v>1.21652883120698</v>
      </c>
      <c r="K307" s="61">
        <f t="shared" si="35"/>
        <v>0.18728318466620503</v>
      </c>
      <c r="L307" s="60">
        <f>'Расчет субсидий'!N307-1</f>
        <v>0.22970451010886461</v>
      </c>
      <c r="M307" s="60">
        <f>L307*'Расчет субсидий'!O307</f>
        <v>3.4455676516329694</v>
      </c>
      <c r="N307" s="61">
        <f t="shared" si="36"/>
        <v>0.53044109290895147</v>
      </c>
      <c r="O307" s="60">
        <f>'Расчет субсидий'!R307-1</f>
        <v>-2.0190295625307275E-2</v>
      </c>
      <c r="P307" s="60">
        <f>O307*'Расчет субсидий'!S307</f>
        <v>-0.20190295625307275</v>
      </c>
      <c r="Q307" s="61">
        <f t="shared" si="37"/>
        <v>-3.1082722966031737E-2</v>
      </c>
      <c r="R307" s="60">
        <f>'Расчет субсидий'!V307-1</f>
        <v>-0.43173895804518214</v>
      </c>
      <c r="S307" s="60">
        <f>R307*'Расчет субсидий'!W307</f>
        <v>-4.3173895804518212</v>
      </c>
      <c r="T307" s="61">
        <f t="shared" si="38"/>
        <v>-0.66465705483484527</v>
      </c>
      <c r="U307" s="60" t="s">
        <v>400</v>
      </c>
      <c r="V307" s="60" t="s">
        <v>400</v>
      </c>
      <c r="W307" s="62" t="s">
        <v>400</v>
      </c>
      <c r="X307" s="63">
        <f t="shared" si="39"/>
        <v>-4.2517080121700284</v>
      </c>
    </row>
    <row r="308" spans="1:24" ht="15" customHeight="1">
      <c r="A308" s="71" t="s">
        <v>287</v>
      </c>
      <c r="B308" s="59">
        <f>'Расчет субсидий'!AF308</f>
        <v>-22.981818181818142</v>
      </c>
      <c r="C308" s="60">
        <f>'Расчет субсидий'!D308-1</f>
        <v>-0.23473146571044368</v>
      </c>
      <c r="D308" s="60">
        <f>C308*'Расчет субсидий'!E308</f>
        <v>-3.5209719856566553</v>
      </c>
      <c r="E308" s="61">
        <f t="shared" si="33"/>
        <v>-23.953319388189971</v>
      </c>
      <c r="F308" s="60">
        <f>'Расчет субсидий'!F308-1</f>
        <v>0</v>
      </c>
      <c r="G308" s="60">
        <f>F308*'Расчет субсидий'!G308</f>
        <v>0</v>
      </c>
      <c r="H308" s="61">
        <f t="shared" si="34"/>
        <v>0</v>
      </c>
      <c r="I308" s="60">
        <f>'Расчет субсидий'!J308-1</f>
        <v>0.121652883120698</v>
      </c>
      <c r="J308" s="60">
        <f>I308*'Расчет субсидий'!K308</f>
        <v>1.21652883120698</v>
      </c>
      <c r="K308" s="61">
        <f t="shared" si="35"/>
        <v>8.2760964181337258</v>
      </c>
      <c r="L308" s="60">
        <f>'Расчет субсидий'!N308-1</f>
        <v>0.22970451010886461</v>
      </c>
      <c r="M308" s="60">
        <f>L308*'Расчет субсидий'!O308</f>
        <v>3.4455676516329694</v>
      </c>
      <c r="N308" s="61">
        <f t="shared" si="36"/>
        <v>23.440340556355771</v>
      </c>
      <c r="O308" s="60">
        <f>'Расчет субсидий'!R308-1</f>
        <v>-2.0190295625307275E-2</v>
      </c>
      <c r="P308" s="60">
        <f>O308*'Расчет субсидий'!S308</f>
        <v>-0.20190295625307275</v>
      </c>
      <c r="Q308" s="61">
        <f t="shared" si="37"/>
        <v>-1.3735542390711888</v>
      </c>
      <c r="R308" s="60">
        <f>'Расчет субсидий'!V308-1</f>
        <v>-0.43173895804518214</v>
      </c>
      <c r="S308" s="60">
        <f>R308*'Расчет субсидий'!W308</f>
        <v>-4.3173895804518212</v>
      </c>
      <c r="T308" s="61">
        <f t="shared" si="38"/>
        <v>-29.371381529046477</v>
      </c>
      <c r="U308" s="60" t="s">
        <v>400</v>
      </c>
      <c r="V308" s="60" t="s">
        <v>400</v>
      </c>
      <c r="W308" s="62" t="s">
        <v>400</v>
      </c>
      <c r="X308" s="63">
        <f t="shared" si="39"/>
        <v>-3.3781680395215998</v>
      </c>
    </row>
    <row r="309" spans="1:24" ht="15" customHeight="1">
      <c r="A309" s="71" t="s">
        <v>288</v>
      </c>
      <c r="B309" s="59">
        <f>'Расчет субсидий'!AF309</f>
        <v>-90.572727272727207</v>
      </c>
      <c r="C309" s="60">
        <f>'Расчет субсидий'!D309-1</f>
        <v>-0.57290481821055961</v>
      </c>
      <c r="D309" s="60">
        <f>C309*'Расчет субсидий'!E309</f>
        <v>-8.5935722731583937</v>
      </c>
      <c r="E309" s="61">
        <f t="shared" si="33"/>
        <v>-92.103255902343008</v>
      </c>
      <c r="F309" s="60">
        <f>'Расчет субсидий'!F309-1</f>
        <v>0</v>
      </c>
      <c r="G309" s="60">
        <f>F309*'Расчет субсидий'!G309</f>
        <v>0</v>
      </c>
      <c r="H309" s="61">
        <f t="shared" si="34"/>
        <v>0</v>
      </c>
      <c r="I309" s="60">
        <f>'Расчет субсидий'!J309-1</f>
        <v>0.121652883120698</v>
      </c>
      <c r="J309" s="60">
        <f>I309*'Расчет субсидий'!K309</f>
        <v>1.21652883120698</v>
      </c>
      <c r="K309" s="61">
        <f t="shared" si="35"/>
        <v>13.038380628182507</v>
      </c>
      <c r="L309" s="60">
        <f>'Расчет субсидий'!N309-1</f>
        <v>0.22970451010886461</v>
      </c>
      <c r="M309" s="60">
        <f>L309*'Расчет субсидий'!O309</f>
        <v>3.4455676516329694</v>
      </c>
      <c r="N309" s="61">
        <f t="shared" si="36"/>
        <v>36.928530890280342</v>
      </c>
      <c r="O309" s="60">
        <f>'Расчет субсидий'!R309-1</f>
        <v>-2.0190295625307275E-2</v>
      </c>
      <c r="P309" s="60">
        <f>O309*'Расчет субсидий'!S309</f>
        <v>-0.20190295625307275</v>
      </c>
      <c r="Q309" s="61">
        <f t="shared" si="37"/>
        <v>-2.1639335838600879</v>
      </c>
      <c r="R309" s="60">
        <f>'Расчет субсидий'!V309-1</f>
        <v>-0.43173895804518214</v>
      </c>
      <c r="S309" s="60">
        <f>R309*'Расчет субсидий'!W309</f>
        <v>-4.3173895804518212</v>
      </c>
      <c r="T309" s="61">
        <f t="shared" si="38"/>
        <v>-46.272449304986971</v>
      </c>
      <c r="U309" s="60" t="s">
        <v>400</v>
      </c>
      <c r="V309" s="60" t="s">
        <v>400</v>
      </c>
      <c r="W309" s="62" t="s">
        <v>400</v>
      </c>
      <c r="X309" s="63">
        <f t="shared" si="39"/>
        <v>-8.4507683270233382</v>
      </c>
    </row>
    <row r="310" spans="1:24" ht="15" customHeight="1">
      <c r="A310" s="71" t="s">
        <v>289</v>
      </c>
      <c r="B310" s="59">
        <f>'Расчет субсидий'!AF310</f>
        <v>-81.172727272727229</v>
      </c>
      <c r="C310" s="60">
        <f>'Расчет субсидий'!D310-1</f>
        <v>-0.42053821101362954</v>
      </c>
      <c r="D310" s="60">
        <f>C310*'Расчет субсидий'!E310</f>
        <v>-6.3080731652044433</v>
      </c>
      <c r="E310" s="61">
        <f t="shared" si="33"/>
        <v>-83.052902389368725</v>
      </c>
      <c r="F310" s="60">
        <f>'Расчет субсидий'!F310-1</f>
        <v>0</v>
      </c>
      <c r="G310" s="60">
        <f>F310*'Расчет субсидий'!G310</f>
        <v>0</v>
      </c>
      <c r="H310" s="61">
        <f t="shared" si="34"/>
        <v>0</v>
      </c>
      <c r="I310" s="60">
        <f>'Расчет субсидий'!J310-1</f>
        <v>0.121652883120698</v>
      </c>
      <c r="J310" s="60">
        <f>I310*'Расчет субсидий'!K310</f>
        <v>1.21652883120698</v>
      </c>
      <c r="K310" s="61">
        <f t="shared" si="35"/>
        <v>16.016975013765805</v>
      </c>
      <c r="L310" s="60">
        <f>'Расчет субсидий'!N310-1</f>
        <v>0.22970451010886461</v>
      </c>
      <c r="M310" s="60">
        <f>L310*'Расчет субсидий'!O310</f>
        <v>3.4455676516329694</v>
      </c>
      <c r="N310" s="61">
        <f t="shared" si="36"/>
        <v>45.364786734803978</v>
      </c>
      <c r="O310" s="60">
        <f>'Расчет субсидий'!R310-1</f>
        <v>-2.0190295625307275E-2</v>
      </c>
      <c r="P310" s="60">
        <f>O310*'Расчет субсидий'!S310</f>
        <v>-0.20190295625307275</v>
      </c>
      <c r="Q310" s="61">
        <f t="shared" si="37"/>
        <v>-2.6582802828457637</v>
      </c>
      <c r="R310" s="60">
        <f>'Расчет субсидий'!V310-1</f>
        <v>-0.43173895804518214</v>
      </c>
      <c r="S310" s="60">
        <f>R310*'Расчет субсидий'!W310</f>
        <v>-4.3173895804518212</v>
      </c>
      <c r="T310" s="61">
        <f t="shared" si="38"/>
        <v>-56.843306349082518</v>
      </c>
      <c r="U310" s="60" t="s">
        <v>400</v>
      </c>
      <c r="V310" s="60" t="s">
        <v>400</v>
      </c>
      <c r="W310" s="62" t="s">
        <v>400</v>
      </c>
      <c r="X310" s="63">
        <f t="shared" si="39"/>
        <v>-6.1652692190693879</v>
      </c>
    </row>
    <row r="311" spans="1:24" ht="15" customHeight="1">
      <c r="A311" s="71" t="s">
        <v>290</v>
      </c>
      <c r="B311" s="59">
        <f>'Расчет субсидий'!AF311</f>
        <v>-2.1090909090909165</v>
      </c>
      <c r="C311" s="60">
        <f>'Расчет субсидий'!D311-1</f>
        <v>-0.20701715824986733</v>
      </c>
      <c r="D311" s="60">
        <f>C311*'Расчет субсидий'!E311</f>
        <v>-3.1052573737480098</v>
      </c>
      <c r="E311" s="61">
        <f t="shared" si="33"/>
        <v>-2.210758838034002</v>
      </c>
      <c r="F311" s="60">
        <f>'Расчет субсидий'!F311-1</f>
        <v>0</v>
      </c>
      <c r="G311" s="60">
        <f>F311*'Расчет субсидий'!G311</f>
        <v>0</v>
      </c>
      <c r="H311" s="61">
        <f t="shared" si="34"/>
        <v>0</v>
      </c>
      <c r="I311" s="60">
        <f>'Расчет субсидий'!J311-1</f>
        <v>0.121652883120698</v>
      </c>
      <c r="J311" s="60">
        <f>I311*'Расчет субсидий'!K311</f>
        <v>1.21652883120698</v>
      </c>
      <c r="K311" s="61">
        <f t="shared" si="35"/>
        <v>0.86609628176097642</v>
      </c>
      <c r="L311" s="60">
        <f>'Расчет субсидий'!N311-1</f>
        <v>0.22970451010886461</v>
      </c>
      <c r="M311" s="60">
        <f>L311*'Расчет субсидий'!O311</f>
        <v>3.4455676516329694</v>
      </c>
      <c r="N311" s="61">
        <f t="shared" si="36"/>
        <v>2.4530395458646419</v>
      </c>
      <c r="O311" s="60">
        <f>'Расчет субсидий'!R311-1</f>
        <v>-2.0190295625307275E-2</v>
      </c>
      <c r="P311" s="60">
        <f>O311*'Расчет субсидий'!S311</f>
        <v>-0.20190295625307275</v>
      </c>
      <c r="Q311" s="61">
        <f t="shared" si="37"/>
        <v>-0.14374291443125153</v>
      </c>
      <c r="R311" s="60">
        <f>'Расчет субсидий'!V311-1</f>
        <v>-0.43173895804518214</v>
      </c>
      <c r="S311" s="60">
        <f>R311*'Расчет субсидий'!W311</f>
        <v>-4.3173895804518212</v>
      </c>
      <c r="T311" s="61">
        <f t="shared" si="38"/>
        <v>-3.0737249842512813</v>
      </c>
      <c r="U311" s="60" t="s">
        <v>400</v>
      </c>
      <c r="V311" s="60" t="s">
        <v>400</v>
      </c>
      <c r="W311" s="62" t="s">
        <v>400</v>
      </c>
      <c r="X311" s="63">
        <f t="shared" si="39"/>
        <v>-2.9624534276129544</v>
      </c>
    </row>
    <row r="312" spans="1:24" ht="15" customHeight="1">
      <c r="A312" s="71" t="s">
        <v>291</v>
      </c>
      <c r="B312" s="59">
        <f>'Расчет субсидий'!AF312</f>
        <v>-10.890909090909076</v>
      </c>
      <c r="C312" s="60">
        <f>'Расчет субсидий'!D312-1</f>
        <v>-0.22385000361010821</v>
      </c>
      <c r="D312" s="60">
        <f>C312*'Расчет субсидий'!E312</f>
        <v>-3.357750054151623</v>
      </c>
      <c r="E312" s="61">
        <f t="shared" si="33"/>
        <v>-11.374669857940868</v>
      </c>
      <c r="F312" s="60">
        <f>'Расчет субсидий'!F312-1</f>
        <v>0</v>
      </c>
      <c r="G312" s="60">
        <f>F312*'Расчет субсидий'!G312</f>
        <v>0</v>
      </c>
      <c r="H312" s="61">
        <f t="shared" si="34"/>
        <v>0</v>
      </c>
      <c r="I312" s="60">
        <f>'Расчет субсидий'!J312-1</f>
        <v>0.121652883120698</v>
      </c>
      <c r="J312" s="60">
        <f>I312*'Расчет субсидий'!K312</f>
        <v>1.21652883120698</v>
      </c>
      <c r="K312" s="61">
        <f t="shared" si="35"/>
        <v>4.1210970454864047</v>
      </c>
      <c r="L312" s="60">
        <f>'Расчет субсидий'!N312-1</f>
        <v>0.22970451010886461</v>
      </c>
      <c r="M312" s="60">
        <f>L312*'Расчет субсидий'!O312</f>
        <v>3.4455676516329694</v>
      </c>
      <c r="N312" s="61">
        <f t="shared" si="36"/>
        <v>11.672159594508003</v>
      </c>
      <c r="O312" s="60">
        <f>'Расчет субсидий'!R312-1</f>
        <v>-2.0190295625307275E-2</v>
      </c>
      <c r="P312" s="60">
        <f>O312*'Расчет субсидий'!S312</f>
        <v>-0.20190295625307275</v>
      </c>
      <c r="Q312" s="61">
        <f t="shared" si="37"/>
        <v>-0.68396379530436469</v>
      </c>
      <c r="R312" s="60">
        <f>'Расчет субсидий'!V312-1</f>
        <v>-0.43173895804518214</v>
      </c>
      <c r="S312" s="60">
        <f>R312*'Расчет субсидий'!W312</f>
        <v>-4.3173895804518212</v>
      </c>
      <c r="T312" s="61">
        <f t="shared" si="38"/>
        <v>-14.625532077658253</v>
      </c>
      <c r="U312" s="60" t="s">
        <v>400</v>
      </c>
      <c r="V312" s="60" t="s">
        <v>400</v>
      </c>
      <c r="W312" s="62" t="s">
        <v>400</v>
      </c>
      <c r="X312" s="63">
        <f t="shared" si="39"/>
        <v>-3.2149461080165675</v>
      </c>
    </row>
    <row r="313" spans="1:24" ht="15" customHeight="1">
      <c r="A313" s="71" t="s">
        <v>292</v>
      </c>
      <c r="B313" s="59">
        <f>'Расчет субсидий'!AF313</f>
        <v>-9.1090909090909236</v>
      </c>
      <c r="C313" s="60">
        <f>'Расчет субсидий'!D313-1</f>
        <v>-0.18089740250901754</v>
      </c>
      <c r="D313" s="60">
        <f>C313*'Расчет субсидий'!E313</f>
        <v>-2.713461037635263</v>
      </c>
      <c r="E313" s="61">
        <f t="shared" ref="E313:E376" si="40">$B313*D313/$X313</f>
        <v>-9.6151148870933731</v>
      </c>
      <c r="F313" s="60">
        <f>'Расчет субсидий'!F313-1</f>
        <v>0</v>
      </c>
      <c r="G313" s="60">
        <f>F313*'Расчет субсидий'!G313</f>
        <v>0</v>
      </c>
      <c r="H313" s="61">
        <f t="shared" ref="H313:H376" si="41">$B313*G313/$X313</f>
        <v>0</v>
      </c>
      <c r="I313" s="60">
        <f>'Расчет субсидий'!J313-1</f>
        <v>0.121652883120698</v>
      </c>
      <c r="J313" s="60">
        <f>I313*'Расчет субсидий'!K313</f>
        <v>1.21652883120698</v>
      </c>
      <c r="K313" s="61">
        <f t="shared" ref="K313:K376" si="42">$B313*J313/$X313</f>
        <v>4.3107545357313608</v>
      </c>
      <c r="L313" s="60">
        <f>'Расчет субсидий'!N313-1</f>
        <v>0.22970451010886461</v>
      </c>
      <c r="M313" s="60">
        <f>L313*'Расчет субсидий'!O313</f>
        <v>3.4455676516329694</v>
      </c>
      <c r="N313" s="61">
        <f t="shared" ref="N313:N376" si="43">$B313*M313/$X313</f>
        <v>12.20932541952965</v>
      </c>
      <c r="O313" s="60">
        <f>'Расчет субсидий'!R313-1</f>
        <v>-2.0190295625307275E-2</v>
      </c>
      <c r="P313" s="60">
        <f>O313*'Расчет субсидий'!S313</f>
        <v>-0.20190295625307275</v>
      </c>
      <c r="Q313" s="61">
        <f t="shared" ref="Q313:Q376" si="44">$B313*P313/$X313</f>
        <v>-0.71544057330888045</v>
      </c>
      <c r="R313" s="60">
        <f>'Расчет субсидий'!V313-1</f>
        <v>-0.43173895804518214</v>
      </c>
      <c r="S313" s="60">
        <f>R313*'Расчет субсидий'!W313</f>
        <v>-4.3173895804518212</v>
      </c>
      <c r="T313" s="61">
        <f t="shared" ref="T313:T376" si="45">$B313*S313/$X313</f>
        <v>-15.298615403949682</v>
      </c>
      <c r="U313" s="60" t="s">
        <v>400</v>
      </c>
      <c r="V313" s="60" t="s">
        <v>400</v>
      </c>
      <c r="W313" s="62" t="s">
        <v>400</v>
      </c>
      <c r="X313" s="63">
        <f t="shared" ref="X313:X376" si="46">D313+G313+J313+M313+P313+S313</f>
        <v>-2.5706570915002076</v>
      </c>
    </row>
    <row r="314" spans="1:24" ht="15" customHeight="1">
      <c r="A314" s="71" t="s">
        <v>293</v>
      </c>
      <c r="B314" s="59">
        <f>'Расчет субсидий'!AF314</f>
        <v>-37.854545454545416</v>
      </c>
      <c r="C314" s="60">
        <f>'Расчет субсидий'!D314-1</f>
        <v>-0.40814173899465189</v>
      </c>
      <c r="D314" s="60">
        <f>C314*'Расчет субсидий'!E314</f>
        <v>-6.1221260849197785</v>
      </c>
      <c r="E314" s="61">
        <f t="shared" si="40"/>
        <v>-38.758624268930326</v>
      </c>
      <c r="F314" s="60">
        <f>'Расчет субсидий'!F314-1</f>
        <v>0</v>
      </c>
      <c r="G314" s="60">
        <f>F314*'Расчет субсидий'!G314</f>
        <v>0</v>
      </c>
      <c r="H314" s="61">
        <f t="shared" si="41"/>
        <v>0</v>
      </c>
      <c r="I314" s="60">
        <f>'Расчет субсидий'!J314-1</f>
        <v>0.121652883120698</v>
      </c>
      <c r="J314" s="60">
        <f>I314*'Расчет субсидий'!K314</f>
        <v>1.21652883120698</v>
      </c>
      <c r="K314" s="61">
        <f t="shared" si="42"/>
        <v>7.7017335525343302</v>
      </c>
      <c r="L314" s="60">
        <f>'Расчет субсидий'!N314-1</f>
        <v>0.22970451010886461</v>
      </c>
      <c r="M314" s="60">
        <f>L314*'Расчет субсидий'!O314</f>
        <v>3.4455676516329694</v>
      </c>
      <c r="N314" s="61">
        <f t="shared" si="43"/>
        <v>21.813575896742215</v>
      </c>
      <c r="O314" s="60">
        <f>'Расчет субсидий'!R314-1</f>
        <v>-2.0190295625307275E-2</v>
      </c>
      <c r="P314" s="60">
        <f>O314*'Расчет субсидий'!S314</f>
        <v>-0.20190295625307275</v>
      </c>
      <c r="Q314" s="61">
        <f t="shared" si="44"/>
        <v>-1.278229280425162</v>
      </c>
      <c r="R314" s="60">
        <f>'Расчет субсидий'!V314-1</f>
        <v>-0.43173895804518214</v>
      </c>
      <c r="S314" s="60">
        <f>R314*'Расчет субсидий'!W314</f>
        <v>-4.3173895804518212</v>
      </c>
      <c r="T314" s="61">
        <f t="shared" si="45"/>
        <v>-27.333001354466479</v>
      </c>
      <c r="U314" s="60" t="s">
        <v>400</v>
      </c>
      <c r="V314" s="60" t="s">
        <v>400</v>
      </c>
      <c r="W314" s="62" t="s">
        <v>400</v>
      </c>
      <c r="X314" s="63">
        <f t="shared" si="46"/>
        <v>-5.9793221387847231</v>
      </c>
    </row>
    <row r="315" spans="1:24" ht="15" customHeight="1">
      <c r="A315" s="67" t="s">
        <v>294</v>
      </c>
      <c r="B315" s="68"/>
      <c r="C315" s="69"/>
      <c r="D315" s="69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</row>
    <row r="316" spans="1:24" ht="15" customHeight="1">
      <c r="A316" s="71" t="s">
        <v>295</v>
      </c>
      <c r="B316" s="59">
        <f>'Расчет субсидий'!AF316</f>
        <v>2.1363636363636331</v>
      </c>
      <c r="C316" s="60">
        <f>'Расчет субсидий'!D316-1</f>
        <v>-0.15381969281327901</v>
      </c>
      <c r="D316" s="60">
        <f>C316*'Расчет субсидий'!E316</f>
        <v>-2.307295392199185</v>
      </c>
      <c r="E316" s="61">
        <f t="shared" si="40"/>
        <v>-1.7389395523789379</v>
      </c>
      <c r="F316" s="60">
        <f>'Расчет субсидий'!F316-1</f>
        <v>0</v>
      </c>
      <c r="G316" s="60">
        <f>F316*'Расчет субсидий'!G316</f>
        <v>0</v>
      </c>
      <c r="H316" s="61">
        <f t="shared" si="41"/>
        <v>0</v>
      </c>
      <c r="I316" s="60">
        <f>'Расчет субсидий'!J316-1</f>
        <v>-7.1928321553509367E-3</v>
      </c>
      <c r="J316" s="60">
        <f>I316*'Расчет субсидий'!K316</f>
        <v>-7.1928321553509367E-2</v>
      </c>
      <c r="K316" s="61">
        <f t="shared" si="42"/>
        <v>-5.4210225404389842E-2</v>
      </c>
      <c r="L316" s="60">
        <f>'Расчет субсидий'!N316-1</f>
        <v>0.22923813670004356</v>
      </c>
      <c r="M316" s="60">
        <f>L316*'Расчет субсидий'!O316</f>
        <v>3.4385720505006532</v>
      </c>
      <c r="N316" s="61">
        <f t="shared" si="43"/>
        <v>2.5915489462409216</v>
      </c>
      <c r="O316" s="60">
        <f>'Расчет субсидий'!R316-1</f>
        <v>-3.5911235955056298E-2</v>
      </c>
      <c r="P316" s="60">
        <f>O316*'Расчет субсидий'!S316</f>
        <v>-0.35911235955056298</v>
      </c>
      <c r="Q316" s="61">
        <f t="shared" si="44"/>
        <v>-0.27065224846454783</v>
      </c>
      <c r="R316" s="60">
        <f>'Расчет субсидий'!V316-1</f>
        <v>0.21343777777777762</v>
      </c>
      <c r="S316" s="60">
        <f>R316*'Расчет субсидий'!W316</f>
        <v>2.1343777777777762</v>
      </c>
      <c r="T316" s="61">
        <f t="shared" si="45"/>
        <v>1.6086167163705865</v>
      </c>
      <c r="U316" s="60" t="s">
        <v>400</v>
      </c>
      <c r="V316" s="60" t="s">
        <v>400</v>
      </c>
      <c r="W316" s="62" t="s">
        <v>400</v>
      </c>
      <c r="X316" s="63">
        <f t="shared" si="46"/>
        <v>2.8346137549751722</v>
      </c>
    </row>
    <row r="317" spans="1:24" ht="15" customHeight="1">
      <c r="A317" s="71" t="s">
        <v>296</v>
      </c>
      <c r="B317" s="59">
        <f>'Расчет субсидий'!AF317</f>
        <v>1.7272727272727337</v>
      </c>
      <c r="C317" s="60">
        <f>'Расчет субсидий'!D317-1</f>
        <v>-0.26323017272227411</v>
      </c>
      <c r="D317" s="60">
        <f>C317*'Расчет субсидий'!E317</f>
        <v>-3.9484525908341119</v>
      </c>
      <c r="E317" s="61">
        <f t="shared" si="40"/>
        <v>-5.7145393678936571</v>
      </c>
      <c r="F317" s="60">
        <f>'Расчет субсидий'!F317-1</f>
        <v>0</v>
      </c>
      <c r="G317" s="60">
        <f>F317*'Расчет субсидий'!G317</f>
        <v>0</v>
      </c>
      <c r="H317" s="61">
        <f t="shared" si="41"/>
        <v>0</v>
      </c>
      <c r="I317" s="60">
        <f>'Расчет субсидий'!J317-1</f>
        <v>-7.1928321553509367E-3</v>
      </c>
      <c r="J317" s="60">
        <f>I317*'Расчет субсидий'!K317</f>
        <v>-7.1928321553509367E-2</v>
      </c>
      <c r="K317" s="61">
        <f t="shared" si="42"/>
        <v>-0.10410083842420187</v>
      </c>
      <c r="L317" s="60">
        <f>'Расчет субсидий'!N317-1</f>
        <v>0.22923813670004356</v>
      </c>
      <c r="M317" s="60">
        <f>L317*'Расчет субсидий'!O317</f>
        <v>3.4385720505006532</v>
      </c>
      <c r="N317" s="61">
        <f t="shared" si="43"/>
        <v>4.9765965020169487</v>
      </c>
      <c r="O317" s="60">
        <f>'Расчет субсидий'!R317-1</f>
        <v>-3.5911235955056298E-2</v>
      </c>
      <c r="P317" s="60">
        <f>O317*'Расчет субсидий'!S317</f>
        <v>-0.35911235955056298</v>
      </c>
      <c r="Q317" s="61">
        <f t="shared" si="44"/>
        <v>-0.51973821869173165</v>
      </c>
      <c r="R317" s="60">
        <f>'Расчет субсидий'!V317-1</f>
        <v>0.21343777777777762</v>
      </c>
      <c r="S317" s="60">
        <f>R317*'Расчет субсидий'!W317</f>
        <v>2.1343777777777762</v>
      </c>
      <c r="T317" s="61">
        <f t="shared" si="45"/>
        <v>3.0890546502653753</v>
      </c>
      <c r="U317" s="60" t="s">
        <v>400</v>
      </c>
      <c r="V317" s="60" t="s">
        <v>400</v>
      </c>
      <c r="W317" s="62" t="s">
        <v>400</v>
      </c>
      <c r="X317" s="63">
        <f t="shared" si="46"/>
        <v>1.1934565563402455</v>
      </c>
    </row>
    <row r="318" spans="1:24" ht="15" customHeight="1">
      <c r="A318" s="71" t="s">
        <v>297</v>
      </c>
      <c r="B318" s="59">
        <f>'Расчет субсидий'!AF318</f>
        <v>13.945454545454595</v>
      </c>
      <c r="C318" s="60">
        <f>'Расчет субсидий'!D318-1</f>
        <v>-0.23051915189433436</v>
      </c>
      <c r="D318" s="60">
        <f>C318*'Расчет субсидий'!E318</f>
        <v>-3.4577872784150152</v>
      </c>
      <c r="E318" s="61">
        <f t="shared" si="40"/>
        <v>-28.632378816214022</v>
      </c>
      <c r="F318" s="60">
        <f>'Расчет субсидий'!F318-1</f>
        <v>0</v>
      </c>
      <c r="G318" s="60">
        <f>F318*'Расчет субсидий'!G318</f>
        <v>0</v>
      </c>
      <c r="H318" s="61">
        <f t="shared" si="41"/>
        <v>0</v>
      </c>
      <c r="I318" s="60">
        <f>'Расчет субсидий'!J318-1</f>
        <v>-7.1928321553509367E-3</v>
      </c>
      <c r="J318" s="60">
        <f>I318*'Расчет субсидий'!K318</f>
        <v>-7.1928321553509367E-2</v>
      </c>
      <c r="K318" s="61">
        <f t="shared" si="42"/>
        <v>-0.59560602908995564</v>
      </c>
      <c r="L318" s="60">
        <f>'Расчет субсидий'!N318-1</f>
        <v>0.22923813670004356</v>
      </c>
      <c r="M318" s="60">
        <f>L318*'Расчет субсидий'!O318</f>
        <v>3.4385720505006532</v>
      </c>
      <c r="N318" s="61">
        <f t="shared" si="43"/>
        <v>28.473266169777283</v>
      </c>
      <c r="O318" s="60">
        <f>'Расчет субсидий'!R318-1</f>
        <v>-3.5911235955056298E-2</v>
      </c>
      <c r="P318" s="60">
        <f>O318*'Расчет субсидий'!S318</f>
        <v>-0.35911235955056298</v>
      </c>
      <c r="Q318" s="61">
        <f t="shared" si="44"/>
        <v>-2.9736476793764361</v>
      </c>
      <c r="R318" s="60">
        <f>'Расчет субсидий'!V318-1</f>
        <v>0.21343777777777762</v>
      </c>
      <c r="S318" s="60">
        <f>R318*'Расчет субсидий'!W318</f>
        <v>2.1343777777777762</v>
      </c>
      <c r="T318" s="61">
        <f t="shared" si="45"/>
        <v>17.673820900357725</v>
      </c>
      <c r="U318" s="60" t="s">
        <v>400</v>
      </c>
      <c r="V318" s="60" t="s">
        <v>400</v>
      </c>
      <c r="W318" s="62" t="s">
        <v>400</v>
      </c>
      <c r="X318" s="63">
        <f t="shared" si="46"/>
        <v>1.6841218687593418</v>
      </c>
    </row>
    <row r="319" spans="1:24" ht="15" customHeight="1">
      <c r="A319" s="71" t="s">
        <v>298</v>
      </c>
      <c r="B319" s="59">
        <f>'Расчет субсидий'!AF319</f>
        <v>-17.700000000000045</v>
      </c>
      <c r="C319" s="60">
        <f>'Расчет субсидий'!D319-1</f>
        <v>-0.44365771812080534</v>
      </c>
      <c r="D319" s="60">
        <f>C319*'Расчет субсидий'!E319</f>
        <v>-6.6548657718120801</v>
      </c>
      <c r="E319" s="61">
        <f t="shared" si="40"/>
        <v>-77.854924749927434</v>
      </c>
      <c r="F319" s="60">
        <f>'Расчет субсидий'!F319-1</f>
        <v>0</v>
      </c>
      <c r="G319" s="60">
        <f>F319*'Расчет субсидий'!G319</f>
        <v>0</v>
      </c>
      <c r="H319" s="61">
        <f t="shared" si="41"/>
        <v>0</v>
      </c>
      <c r="I319" s="60">
        <f>'Расчет субсидий'!J319-1</f>
        <v>-7.1928321553509367E-3</v>
      </c>
      <c r="J319" s="60">
        <f>I319*'Расчет субсидий'!K319</f>
        <v>-7.1928321553509367E-2</v>
      </c>
      <c r="K319" s="61">
        <f t="shared" si="42"/>
        <v>-0.84148565184541901</v>
      </c>
      <c r="L319" s="60">
        <f>'Расчет субсидий'!N319-1</f>
        <v>0.22923813670004356</v>
      </c>
      <c r="M319" s="60">
        <f>L319*'Расчет субсидий'!O319</f>
        <v>3.4385720505006532</v>
      </c>
      <c r="N319" s="61">
        <f t="shared" si="43"/>
        <v>40.227673617831101</v>
      </c>
      <c r="O319" s="60">
        <f>'Расчет субсидий'!R319-1</f>
        <v>-3.5911235955056298E-2</v>
      </c>
      <c r="P319" s="60">
        <f>O319*'Расчет субсидий'!S319</f>
        <v>-0.35911235955056298</v>
      </c>
      <c r="Q319" s="61">
        <f t="shared" si="44"/>
        <v>-4.2012366121646041</v>
      </c>
      <c r="R319" s="60">
        <f>'Расчет субсидий'!V319-1</f>
        <v>0.21343777777777762</v>
      </c>
      <c r="S319" s="60">
        <f>R319*'Расчет субсидий'!W319</f>
        <v>2.1343777777777762</v>
      </c>
      <c r="T319" s="61">
        <f t="shared" si="45"/>
        <v>24.969973396106308</v>
      </c>
      <c r="U319" s="60" t="s">
        <v>400</v>
      </c>
      <c r="V319" s="60" t="s">
        <v>400</v>
      </c>
      <c r="W319" s="62" t="s">
        <v>400</v>
      </c>
      <c r="X319" s="63">
        <f t="shared" si="46"/>
        <v>-1.5129566246377228</v>
      </c>
    </row>
    <row r="320" spans="1:24" ht="15" customHeight="1">
      <c r="A320" s="71" t="s">
        <v>299</v>
      </c>
      <c r="B320" s="59">
        <f>'Расчет субсидий'!AF320</f>
        <v>22.854545454545359</v>
      </c>
      <c r="C320" s="60">
        <f>'Расчет субсидий'!D320-1</f>
        <v>-0.17766858783917605</v>
      </c>
      <c r="D320" s="60">
        <f>C320*'Расчет субсидий'!E320</f>
        <v>-2.6650288175876407</v>
      </c>
      <c r="E320" s="61">
        <f t="shared" si="40"/>
        <v>-24.590619708862924</v>
      </c>
      <c r="F320" s="60">
        <f>'Расчет субсидий'!F320-1</f>
        <v>0</v>
      </c>
      <c r="G320" s="60">
        <f>F320*'Расчет субсидий'!G320</f>
        <v>0</v>
      </c>
      <c r="H320" s="61">
        <f t="shared" si="41"/>
        <v>0</v>
      </c>
      <c r="I320" s="60">
        <f>'Расчет субсидий'!J320-1</f>
        <v>-7.1928321553509367E-3</v>
      </c>
      <c r="J320" s="60">
        <f>I320*'Расчет субсидий'!K320</f>
        <v>-7.1928321553509367E-2</v>
      </c>
      <c r="K320" s="61">
        <f t="shared" si="42"/>
        <v>-0.66369338670799971</v>
      </c>
      <c r="L320" s="60">
        <f>'Расчет субсидий'!N320-1</f>
        <v>0.22923813670004356</v>
      </c>
      <c r="M320" s="60">
        <f>L320*'Расчет субсидий'!O320</f>
        <v>3.4385720505006532</v>
      </c>
      <c r="N320" s="61">
        <f t="shared" si="43"/>
        <v>31.728218876044433</v>
      </c>
      <c r="O320" s="60">
        <f>'Расчет субсидий'!R320-1</f>
        <v>-3.5911235955056298E-2</v>
      </c>
      <c r="P320" s="60">
        <f>O320*'Расчет субсидий'!S320</f>
        <v>-0.35911235955056298</v>
      </c>
      <c r="Q320" s="61">
        <f t="shared" si="44"/>
        <v>-3.3135834810423916</v>
      </c>
      <c r="R320" s="60">
        <f>'Расчет субсидий'!V320-1</f>
        <v>0.21343777777777762</v>
      </c>
      <c r="S320" s="60">
        <f>R320*'Расчет субсидий'!W320</f>
        <v>2.1343777777777762</v>
      </c>
      <c r="T320" s="61">
        <f t="shared" si="45"/>
        <v>19.694223155114237</v>
      </c>
      <c r="U320" s="60" t="s">
        <v>400</v>
      </c>
      <c r="V320" s="60" t="s">
        <v>400</v>
      </c>
      <c r="W320" s="62" t="s">
        <v>400</v>
      </c>
      <c r="X320" s="63">
        <f t="shared" si="46"/>
        <v>2.4768803295867166</v>
      </c>
    </row>
    <row r="321" spans="1:24" ht="15" customHeight="1">
      <c r="A321" s="71" t="s">
        <v>300</v>
      </c>
      <c r="B321" s="59">
        <f>'Расчет субсидий'!AF321</f>
        <v>29.418181818181893</v>
      </c>
      <c r="C321" s="60">
        <f>'Расчет субсидий'!D321-1</f>
        <v>-6.4596039091097568E-2</v>
      </c>
      <c r="D321" s="60">
        <f>C321*'Расчет субсидий'!E321</f>
        <v>-0.96894058636646352</v>
      </c>
      <c r="E321" s="61">
        <f t="shared" si="40"/>
        <v>-6.8307416951221613</v>
      </c>
      <c r="F321" s="60">
        <f>'Расчет субсидий'!F321-1</f>
        <v>0</v>
      </c>
      <c r="G321" s="60">
        <f>F321*'Расчет субсидий'!G321</f>
        <v>0</v>
      </c>
      <c r="H321" s="61">
        <f t="shared" si="41"/>
        <v>0</v>
      </c>
      <c r="I321" s="60">
        <f>'Расчет субсидий'!J321-1</f>
        <v>-7.1928321553509367E-3</v>
      </c>
      <c r="J321" s="60">
        <f>I321*'Расчет субсидий'!K321</f>
        <v>-7.1928321553509367E-2</v>
      </c>
      <c r="K321" s="61">
        <f t="shared" si="42"/>
        <v>-0.50707318075938934</v>
      </c>
      <c r="L321" s="60">
        <f>'Расчет субсидий'!N321-1</f>
        <v>0.22923813670004356</v>
      </c>
      <c r="M321" s="60">
        <f>L321*'Расчет субсидий'!O321</f>
        <v>3.4385720505006532</v>
      </c>
      <c r="N321" s="61">
        <f t="shared" si="43"/>
        <v>24.240905797038327</v>
      </c>
      <c r="O321" s="60">
        <f>'Расчет субсидий'!R321-1</f>
        <v>-3.5911235955056298E-2</v>
      </c>
      <c r="P321" s="60">
        <f>O321*'Расчет субсидий'!S321</f>
        <v>-0.35911235955056298</v>
      </c>
      <c r="Q321" s="61">
        <f t="shared" si="44"/>
        <v>-2.5316348619625062</v>
      </c>
      <c r="R321" s="60">
        <f>'Расчет субсидий'!V321-1</f>
        <v>0.21343777777777762</v>
      </c>
      <c r="S321" s="60">
        <f>R321*'Расчет субсидий'!W321</f>
        <v>2.1343777777777762</v>
      </c>
      <c r="T321" s="61">
        <f t="shared" si="45"/>
        <v>15.046725758987625</v>
      </c>
      <c r="U321" s="60" t="s">
        <v>400</v>
      </c>
      <c r="V321" s="60" t="s">
        <v>400</v>
      </c>
      <c r="W321" s="62" t="s">
        <v>400</v>
      </c>
      <c r="X321" s="63">
        <f t="shared" si="46"/>
        <v>4.1729685608078935</v>
      </c>
    </row>
    <row r="322" spans="1:24" ht="15" customHeight="1">
      <c r="A322" s="71" t="s">
        <v>301</v>
      </c>
      <c r="B322" s="59">
        <f>'Расчет субсидий'!AF322</f>
        <v>-0.84545454545454568</v>
      </c>
      <c r="C322" s="60">
        <f>'Расчет субсидий'!D322-1</f>
        <v>-0.61012443431007679</v>
      </c>
      <c r="D322" s="60">
        <f>C322*'Расчет субсидий'!E322</f>
        <v>-9.151866514651152</v>
      </c>
      <c r="E322" s="61">
        <f t="shared" si="40"/>
        <v>-1.9295684305675709</v>
      </c>
      <c r="F322" s="60">
        <f>'Расчет субсидий'!F322-1</f>
        <v>0</v>
      </c>
      <c r="G322" s="60">
        <f>F322*'Расчет субсидий'!G322</f>
        <v>0</v>
      </c>
      <c r="H322" s="61">
        <f t="shared" si="41"/>
        <v>0</v>
      </c>
      <c r="I322" s="60">
        <f>'Расчет субсидий'!J322-1</f>
        <v>-7.1928321553509367E-3</v>
      </c>
      <c r="J322" s="60">
        <f>I322*'Расчет субсидий'!K322</f>
        <v>-7.1928321553509367E-2</v>
      </c>
      <c r="K322" s="61">
        <f t="shared" si="42"/>
        <v>-1.5165280034534575E-2</v>
      </c>
      <c r="L322" s="60">
        <f>'Расчет субсидий'!N322-1</f>
        <v>0.22923813670004356</v>
      </c>
      <c r="M322" s="60">
        <f>L322*'Расчет субсидий'!O322</f>
        <v>3.4385720505006532</v>
      </c>
      <c r="N322" s="61">
        <f t="shared" si="43"/>
        <v>0.72498435857387167</v>
      </c>
      <c r="O322" s="60">
        <f>'Расчет субсидий'!R322-1</f>
        <v>-3.5911235955056298E-2</v>
      </c>
      <c r="P322" s="60">
        <f>O322*'Расчет субсидий'!S322</f>
        <v>-0.35911235955056298</v>
      </c>
      <c r="Q322" s="61">
        <f t="shared" si="44"/>
        <v>-7.5714814120823079E-2</v>
      </c>
      <c r="R322" s="60">
        <f>'Расчет субсидий'!V322-1</f>
        <v>0.21343777777777762</v>
      </c>
      <c r="S322" s="60">
        <f>R322*'Расчет субсидий'!W322</f>
        <v>2.1343777777777762</v>
      </c>
      <c r="T322" s="61">
        <f t="shared" si="45"/>
        <v>0.45000962069451123</v>
      </c>
      <c r="U322" s="60" t="s">
        <v>400</v>
      </c>
      <c r="V322" s="60" t="s">
        <v>400</v>
      </c>
      <c r="W322" s="62" t="s">
        <v>400</v>
      </c>
      <c r="X322" s="63">
        <f t="shared" si="46"/>
        <v>-4.0099573674767948</v>
      </c>
    </row>
    <row r="323" spans="1:24" ht="15" customHeight="1">
      <c r="A323" s="71" t="s">
        <v>302</v>
      </c>
      <c r="B323" s="59">
        <f>'Расчет субсидий'!AF323</f>
        <v>-0.37272727272733164</v>
      </c>
      <c r="C323" s="60">
        <f>'Расчет субсидий'!D323-1</f>
        <v>-0.34688329145728636</v>
      </c>
      <c r="D323" s="60">
        <f>C323*'Расчет субсидий'!E323</f>
        <v>-5.2032493718592949</v>
      </c>
      <c r="E323" s="61">
        <f t="shared" si="40"/>
        <v>-31.616984738067654</v>
      </c>
      <c r="F323" s="60">
        <f>'Расчет субсидий'!F323-1</f>
        <v>0</v>
      </c>
      <c r="G323" s="60">
        <f>F323*'Расчет субсидий'!G323</f>
        <v>0</v>
      </c>
      <c r="H323" s="61">
        <f t="shared" si="41"/>
        <v>0</v>
      </c>
      <c r="I323" s="60">
        <f>'Расчет субсидий'!J323-1</f>
        <v>-7.1928321553509367E-3</v>
      </c>
      <c r="J323" s="60">
        <f>I323*'Расчет субсидий'!K323</f>
        <v>-7.1928321553509367E-2</v>
      </c>
      <c r="K323" s="61">
        <f t="shared" si="42"/>
        <v>-0.43706470366218408</v>
      </c>
      <c r="L323" s="60">
        <f>'Расчет субсидий'!N323-1</f>
        <v>0.22923813670004356</v>
      </c>
      <c r="M323" s="60">
        <f>L323*'Расчет субсидий'!O323</f>
        <v>3.4385720505006532</v>
      </c>
      <c r="N323" s="61">
        <f t="shared" si="43"/>
        <v>20.89411294207812</v>
      </c>
      <c r="O323" s="60">
        <f>'Расчет субсидий'!R323-1</f>
        <v>-3.5911235955056298E-2</v>
      </c>
      <c r="P323" s="60">
        <f>O323*'Расчет субсидий'!S323</f>
        <v>-0.35911235955056298</v>
      </c>
      <c r="Q323" s="61">
        <f t="shared" si="44"/>
        <v>-2.1821075984879101</v>
      </c>
      <c r="R323" s="60">
        <f>'Расчет субсидий'!V323-1</f>
        <v>0.21343777777777762</v>
      </c>
      <c r="S323" s="60">
        <f>R323*'Расчет субсидий'!W323</f>
        <v>2.1343777777777762</v>
      </c>
      <c r="T323" s="61">
        <f t="shared" si="45"/>
        <v>12.969316825412292</v>
      </c>
      <c r="U323" s="60" t="s">
        <v>400</v>
      </c>
      <c r="V323" s="60" t="s">
        <v>400</v>
      </c>
      <c r="W323" s="62" t="s">
        <v>400</v>
      </c>
      <c r="X323" s="63">
        <f t="shared" si="46"/>
        <v>-6.1340224684937716E-2</v>
      </c>
    </row>
    <row r="324" spans="1:24" ht="15" customHeight="1">
      <c r="A324" s="71" t="s">
        <v>303</v>
      </c>
      <c r="B324" s="59">
        <f>'Расчет субсидий'!AF324</f>
        <v>59.836363636363785</v>
      </c>
      <c r="C324" s="60">
        <f>'Расчет субсидий'!D324-1</f>
        <v>-2.5649141228530459E-2</v>
      </c>
      <c r="D324" s="60">
        <f>C324*'Расчет субсидий'!E324</f>
        <v>-0.38473711842795688</v>
      </c>
      <c r="E324" s="61">
        <f t="shared" si="40"/>
        <v>-4.8392763565307737</v>
      </c>
      <c r="F324" s="60">
        <f>'Расчет субсидий'!F324-1</f>
        <v>0</v>
      </c>
      <c r="G324" s="60">
        <f>F324*'Расчет субсидий'!G324</f>
        <v>0</v>
      </c>
      <c r="H324" s="61">
        <f t="shared" si="41"/>
        <v>0</v>
      </c>
      <c r="I324" s="60">
        <f>'Расчет субсидий'!J324-1</f>
        <v>-7.1928321553509367E-3</v>
      </c>
      <c r="J324" s="60">
        <f>I324*'Расчет субсидий'!K324</f>
        <v>-7.1928321553509367E-2</v>
      </c>
      <c r="K324" s="61">
        <f t="shared" si="42"/>
        <v>-0.90472431482854165</v>
      </c>
      <c r="L324" s="60">
        <f>'Расчет субсидий'!N324-1</f>
        <v>0.22923813670004356</v>
      </c>
      <c r="M324" s="60">
        <f>L324*'Расчет субсидий'!O324</f>
        <v>3.4385720505006532</v>
      </c>
      <c r="N324" s="61">
        <f t="shared" si="43"/>
        <v>43.250831872441957</v>
      </c>
      <c r="O324" s="60">
        <f>'Расчет субсидий'!R324-1</f>
        <v>-3.5911235955056298E-2</v>
      </c>
      <c r="P324" s="60">
        <f>O324*'Расчет субсидий'!S324</f>
        <v>-0.35911235955056298</v>
      </c>
      <c r="Q324" s="61">
        <f t="shared" si="44"/>
        <v>-4.5169646173259306</v>
      </c>
      <c r="R324" s="60">
        <f>'Расчет субсидий'!V324-1</f>
        <v>0.21343777777777762</v>
      </c>
      <c r="S324" s="60">
        <f>R324*'Расчет субсидий'!W324</f>
        <v>2.1343777777777762</v>
      </c>
      <c r="T324" s="61">
        <f t="shared" si="45"/>
        <v>26.846497052607081</v>
      </c>
      <c r="U324" s="60" t="s">
        <v>400</v>
      </c>
      <c r="V324" s="60" t="s">
        <v>400</v>
      </c>
      <c r="W324" s="62" t="s">
        <v>400</v>
      </c>
      <c r="X324" s="63">
        <f t="shared" si="46"/>
        <v>4.7571720287463997</v>
      </c>
    </row>
    <row r="325" spans="1:24" ht="15" customHeight="1">
      <c r="A325" s="71" t="s">
        <v>304</v>
      </c>
      <c r="B325" s="59">
        <f>'Расчет субсидий'!AF325</f>
        <v>-1.2454545454545212</v>
      </c>
      <c r="C325" s="60">
        <f>'Расчет субсидий'!D325-1</f>
        <v>-0.37044699910214796</v>
      </c>
      <c r="D325" s="60">
        <f>C325*'Расчет субсидий'!E325</f>
        <v>-5.5567049865322193</v>
      </c>
      <c r="E325" s="61">
        <f t="shared" si="40"/>
        <v>-16.684409115433866</v>
      </c>
      <c r="F325" s="60">
        <f>'Расчет субсидий'!F325-1</f>
        <v>0</v>
      </c>
      <c r="G325" s="60">
        <f>F325*'Расчет субсидий'!G325</f>
        <v>0</v>
      </c>
      <c r="H325" s="61">
        <f t="shared" si="41"/>
        <v>0</v>
      </c>
      <c r="I325" s="60">
        <f>'Расчет субсидий'!J325-1</f>
        <v>-7.1928321553509367E-3</v>
      </c>
      <c r="J325" s="60">
        <f>I325*'Расчет субсидий'!K325</f>
        <v>-7.1928321553509367E-2</v>
      </c>
      <c r="K325" s="61">
        <f t="shared" si="42"/>
        <v>-0.21596999421309326</v>
      </c>
      <c r="L325" s="60">
        <f>'Расчет субсидий'!N325-1</f>
        <v>0.22923813670004356</v>
      </c>
      <c r="M325" s="60">
        <f>L325*'Расчет субсидий'!O325</f>
        <v>3.4385720505006532</v>
      </c>
      <c r="N325" s="61">
        <f t="shared" si="43"/>
        <v>10.324561588656973</v>
      </c>
      <c r="O325" s="60">
        <f>'Расчет субсидий'!R325-1</f>
        <v>-3.5911235955056298E-2</v>
      </c>
      <c r="P325" s="60">
        <f>O325*'Расчет субсидий'!S325</f>
        <v>-0.35911235955056298</v>
      </c>
      <c r="Q325" s="61">
        <f t="shared" si="44"/>
        <v>-1.0782608649680265</v>
      </c>
      <c r="R325" s="60">
        <f>'Расчет субсидий'!V325-1</f>
        <v>0.21343777777777762</v>
      </c>
      <c r="S325" s="60">
        <f>R325*'Расчет субсидий'!W325</f>
        <v>2.1343777777777762</v>
      </c>
      <c r="T325" s="61">
        <f t="shared" si="45"/>
        <v>6.4086238405034903</v>
      </c>
      <c r="U325" s="60" t="s">
        <v>400</v>
      </c>
      <c r="V325" s="60" t="s">
        <v>400</v>
      </c>
      <c r="W325" s="62" t="s">
        <v>400</v>
      </c>
      <c r="X325" s="63">
        <f t="shared" si="46"/>
        <v>-0.41479583935786213</v>
      </c>
    </row>
    <row r="326" spans="1:24" ht="15" customHeight="1">
      <c r="A326" s="71" t="s">
        <v>305</v>
      </c>
      <c r="B326" s="59">
        <f>'Расчет субсидий'!AF326</f>
        <v>-12.090909090909122</v>
      </c>
      <c r="C326" s="60">
        <f>'Расчет субсидий'!D326-1</f>
        <v>-0.40757876022655759</v>
      </c>
      <c r="D326" s="60">
        <f>C326*'Расчет субсидий'!E326</f>
        <v>-6.1136814033983642</v>
      </c>
      <c r="E326" s="61">
        <f t="shared" si="40"/>
        <v>-76.067170662496949</v>
      </c>
      <c r="F326" s="60">
        <f>'Расчет субсидий'!F326-1</f>
        <v>0</v>
      </c>
      <c r="G326" s="60">
        <f>F326*'Расчет субсидий'!G326</f>
        <v>0</v>
      </c>
      <c r="H326" s="61">
        <f t="shared" si="41"/>
        <v>0</v>
      </c>
      <c r="I326" s="60">
        <f>'Расчет субсидий'!J326-1</f>
        <v>-7.1928321553509367E-3</v>
      </c>
      <c r="J326" s="60">
        <f>I326*'Расчет субсидий'!K326</f>
        <v>-7.1928321553509367E-2</v>
      </c>
      <c r="K326" s="61">
        <f t="shared" si="42"/>
        <v>-0.89494096111001453</v>
      </c>
      <c r="L326" s="60">
        <f>'Расчет субсидий'!N326-1</f>
        <v>0.22923813670004356</v>
      </c>
      <c r="M326" s="60">
        <f>L326*'Расчет субсидий'!O326</f>
        <v>3.4385720505006532</v>
      </c>
      <c r="N326" s="61">
        <f t="shared" si="43"/>
        <v>42.783133392481425</v>
      </c>
      <c r="O326" s="60">
        <f>'Расчет субсидий'!R326-1</f>
        <v>-3.5911235955056298E-2</v>
      </c>
      <c r="P326" s="60">
        <f>O326*'Расчет субсидий'!S326</f>
        <v>-0.35911235955056298</v>
      </c>
      <c r="Q326" s="61">
        <f t="shared" si="44"/>
        <v>-4.4681198345992224</v>
      </c>
      <c r="R326" s="60">
        <f>'Расчет субсидий'!V326-1</f>
        <v>0.21343777777777762</v>
      </c>
      <c r="S326" s="60">
        <f>R326*'Расчет субсидий'!W326</f>
        <v>2.1343777777777762</v>
      </c>
      <c r="T326" s="61">
        <f t="shared" si="45"/>
        <v>26.556188974815647</v>
      </c>
      <c r="U326" s="60" t="s">
        <v>400</v>
      </c>
      <c r="V326" s="60" t="s">
        <v>400</v>
      </c>
      <c r="W326" s="62" t="s">
        <v>400</v>
      </c>
      <c r="X326" s="63">
        <f t="shared" si="46"/>
        <v>-0.97177225622400787</v>
      </c>
    </row>
    <row r="327" spans="1:24" ht="15" customHeight="1">
      <c r="A327" s="71" t="s">
        <v>306</v>
      </c>
      <c r="B327" s="59">
        <f>'Расчет субсидий'!AF327</f>
        <v>43.218181818181847</v>
      </c>
      <c r="C327" s="60">
        <f>'Расчет субсидий'!D327-1</f>
        <v>-9.0729409080538614E-2</v>
      </c>
      <c r="D327" s="60">
        <f>C327*'Расчет субсидий'!E327</f>
        <v>-1.3609411362080792</v>
      </c>
      <c r="E327" s="61">
        <f t="shared" si="40"/>
        <v>-15.556175375694906</v>
      </c>
      <c r="F327" s="60">
        <f>'Расчет субсидий'!F327-1</f>
        <v>0</v>
      </c>
      <c r="G327" s="60">
        <f>F327*'Расчет субсидий'!G327</f>
        <v>0</v>
      </c>
      <c r="H327" s="61">
        <f t="shared" si="41"/>
        <v>0</v>
      </c>
      <c r="I327" s="60">
        <f>'Расчет субсидий'!J327-1</f>
        <v>-7.1928321553509367E-3</v>
      </c>
      <c r="J327" s="60">
        <f>I327*'Расчет субсидий'!K327</f>
        <v>-7.1928321553509367E-2</v>
      </c>
      <c r="K327" s="61">
        <f t="shared" si="42"/>
        <v>-0.82217338780969174</v>
      </c>
      <c r="L327" s="60">
        <f>'Расчет субсидий'!N327-1</f>
        <v>0.22923813670004356</v>
      </c>
      <c r="M327" s="60">
        <f>L327*'Расчет субсидий'!O327</f>
        <v>3.4385720505006532</v>
      </c>
      <c r="N327" s="61">
        <f t="shared" si="43"/>
        <v>39.304440461393007</v>
      </c>
      <c r="O327" s="60">
        <f>'Расчет субсидий'!R327-1</f>
        <v>-3.5911235955056298E-2</v>
      </c>
      <c r="P327" s="60">
        <f>O327*'Расчет субсидий'!S327</f>
        <v>-0.35911235955056298</v>
      </c>
      <c r="Q327" s="61">
        <f t="shared" si="44"/>
        <v>-4.1048173915245929</v>
      </c>
      <c r="R327" s="60">
        <f>'Расчет субсидий'!V327-1</f>
        <v>0.21343777777777762</v>
      </c>
      <c r="S327" s="60">
        <f>R327*'Расчет субсидий'!W327</f>
        <v>2.1343777777777762</v>
      </c>
      <c r="T327" s="61">
        <f t="shared" si="45"/>
        <v>24.396907511818032</v>
      </c>
      <c r="U327" s="60" t="s">
        <v>400</v>
      </c>
      <c r="V327" s="60" t="s">
        <v>400</v>
      </c>
      <c r="W327" s="62" t="s">
        <v>400</v>
      </c>
      <c r="X327" s="63">
        <f t="shared" si="46"/>
        <v>3.7809680109662773</v>
      </c>
    </row>
    <row r="328" spans="1:24" ht="15" customHeight="1">
      <c r="A328" s="71" t="s">
        <v>307</v>
      </c>
      <c r="B328" s="59">
        <f>'Расчет субсидий'!AF328</f>
        <v>-49.836363636363785</v>
      </c>
      <c r="C328" s="60">
        <f>'Расчет субсидий'!D328-1</f>
        <v>-0.58826110614382432</v>
      </c>
      <c r="D328" s="60">
        <f>C328*'Расчет субсидий'!E328</f>
        <v>-8.8239165921573655</v>
      </c>
      <c r="E328" s="61">
        <f t="shared" si="40"/>
        <v>-119.43265258273473</v>
      </c>
      <c r="F328" s="60">
        <f>'Расчет субсидий'!F328-1</f>
        <v>0</v>
      </c>
      <c r="G328" s="60">
        <f>F328*'Расчет субсидий'!G328</f>
        <v>0</v>
      </c>
      <c r="H328" s="61">
        <f t="shared" si="41"/>
        <v>0</v>
      </c>
      <c r="I328" s="60">
        <f>'Расчет субсидий'!J328-1</f>
        <v>-7.1928321553509367E-3</v>
      </c>
      <c r="J328" s="60">
        <f>I328*'Расчет субсидий'!K328</f>
        <v>-7.1928321553509367E-2</v>
      </c>
      <c r="K328" s="61">
        <f t="shared" si="42"/>
        <v>-0.9735575069459258</v>
      </c>
      <c r="L328" s="60">
        <f>'Расчет субсидий'!N328-1</f>
        <v>0.22923813670004356</v>
      </c>
      <c r="M328" s="60">
        <f>L328*'Расчет субсидий'!O328</f>
        <v>3.4385720505006532</v>
      </c>
      <c r="N328" s="61">
        <f t="shared" si="43"/>
        <v>46.5414395975993</v>
      </c>
      <c r="O328" s="60">
        <f>'Расчет субсидий'!R328-1</f>
        <v>-3.5911235955056298E-2</v>
      </c>
      <c r="P328" s="60">
        <f>O328*'Расчет субсидий'!S328</f>
        <v>-0.35911235955056298</v>
      </c>
      <c r="Q328" s="61">
        <f t="shared" si="44"/>
        <v>-4.8606241036422091</v>
      </c>
      <c r="R328" s="60">
        <f>'Расчет субсидий'!V328-1</f>
        <v>0.21343777777777762</v>
      </c>
      <c r="S328" s="60">
        <f>R328*'Расчет субсидий'!W328</f>
        <v>2.1343777777777762</v>
      </c>
      <c r="T328" s="61">
        <f t="shared" si="45"/>
        <v>28.889030959359776</v>
      </c>
      <c r="U328" s="60" t="s">
        <v>400</v>
      </c>
      <c r="V328" s="60" t="s">
        <v>400</v>
      </c>
      <c r="W328" s="62" t="s">
        <v>400</v>
      </c>
      <c r="X328" s="63">
        <f t="shared" si="46"/>
        <v>-3.6820074449830082</v>
      </c>
    </row>
    <row r="329" spans="1:24" ht="15" customHeight="1">
      <c r="A329" s="71" t="s">
        <v>308</v>
      </c>
      <c r="B329" s="59">
        <f>'Расчет субсидий'!AF329</f>
        <v>70.527272727272702</v>
      </c>
      <c r="C329" s="60">
        <f>'Расчет субсидий'!D329-1</f>
        <v>1.4618134461989341E-2</v>
      </c>
      <c r="D329" s="60">
        <f>C329*'Расчет субсидий'!E329</f>
        <v>0.21927201692984011</v>
      </c>
      <c r="E329" s="61">
        <f t="shared" si="40"/>
        <v>2.8845616042624425</v>
      </c>
      <c r="F329" s="60">
        <f>'Расчет субсидий'!F329-1</f>
        <v>0</v>
      </c>
      <c r="G329" s="60">
        <f>F329*'Расчет субсидий'!G329</f>
        <v>0</v>
      </c>
      <c r="H329" s="61">
        <f t="shared" si="41"/>
        <v>0</v>
      </c>
      <c r="I329" s="60">
        <f>'Расчет субсидий'!J329-1</f>
        <v>-7.1928321553509367E-3</v>
      </c>
      <c r="J329" s="60">
        <f>I329*'Расчет субсидий'!K329</f>
        <v>-7.1928321553509367E-2</v>
      </c>
      <c r="K329" s="61">
        <f t="shared" si="42"/>
        <v>-0.9462296079425544</v>
      </c>
      <c r="L329" s="60">
        <f>'Расчет субсидий'!N329-1</f>
        <v>0.22923813670004356</v>
      </c>
      <c r="M329" s="60">
        <f>L329*'Расчет субсидий'!O329</f>
        <v>3.4385720505006532</v>
      </c>
      <c r="N329" s="61">
        <f t="shared" si="43"/>
        <v>45.235014705674203</v>
      </c>
      <c r="O329" s="60">
        <f>'Расчет субсидий'!R329-1</f>
        <v>-3.5911235955056298E-2</v>
      </c>
      <c r="P329" s="60">
        <f>O329*'Расчет субсидий'!S329</f>
        <v>-0.35911235955056298</v>
      </c>
      <c r="Q329" s="61">
        <f t="shared" si="44"/>
        <v>-4.7241856871645016</v>
      </c>
      <c r="R329" s="60">
        <f>'Расчет субсидий'!V329-1</f>
        <v>0.21343777777777762</v>
      </c>
      <c r="S329" s="60">
        <f>R329*'Расчет субсидий'!W329</f>
        <v>2.1343777777777762</v>
      </c>
      <c r="T329" s="61">
        <f t="shared" si="45"/>
        <v>28.078111712443118</v>
      </c>
      <c r="U329" s="60" t="s">
        <v>400</v>
      </c>
      <c r="V329" s="60" t="s">
        <v>400</v>
      </c>
      <c r="W329" s="62" t="s">
        <v>400</v>
      </c>
      <c r="X329" s="63">
        <f t="shared" si="46"/>
        <v>5.3611811641041971</v>
      </c>
    </row>
    <row r="330" spans="1:24" ht="15" customHeight="1">
      <c r="A330" s="71" t="s">
        <v>309</v>
      </c>
      <c r="B330" s="59">
        <f>'Расчет субсидий'!AF330</f>
        <v>-15.436363636363637</v>
      </c>
      <c r="C330" s="60">
        <f>'Расчет субсидий'!D330-1</f>
        <v>-0.48533164628145642</v>
      </c>
      <c r="D330" s="60">
        <f>C330*'Расчет субсидий'!E330</f>
        <v>-7.2799746942218464</v>
      </c>
      <c r="E330" s="61">
        <f t="shared" si="40"/>
        <v>-52.559818289348982</v>
      </c>
      <c r="F330" s="60">
        <f>'Расчет субсидий'!F330-1</f>
        <v>0</v>
      </c>
      <c r="G330" s="60">
        <f>F330*'Расчет субсидий'!G330</f>
        <v>0</v>
      </c>
      <c r="H330" s="61">
        <f t="shared" si="41"/>
        <v>0</v>
      </c>
      <c r="I330" s="60">
        <f>'Расчет субсидий'!J330-1</f>
        <v>-7.1928321553509367E-3</v>
      </c>
      <c r="J330" s="60">
        <f>I330*'Расчет субсидий'!K330</f>
        <v>-7.1928321553509367E-2</v>
      </c>
      <c r="K330" s="61">
        <f t="shared" si="42"/>
        <v>-0.51930668299038862</v>
      </c>
      <c r="L330" s="60">
        <f>'Расчет субсидий'!N330-1</f>
        <v>0.22923813670004356</v>
      </c>
      <c r="M330" s="60">
        <f>L330*'Расчет субсидий'!O330</f>
        <v>3.4385720505006532</v>
      </c>
      <c r="N330" s="61">
        <f t="shared" si="43"/>
        <v>24.825734942814478</v>
      </c>
      <c r="O330" s="60">
        <f>'Расчет субсидий'!R330-1</f>
        <v>-3.5911235955056298E-2</v>
      </c>
      <c r="P330" s="60">
        <f>O330*'Расчет субсидий'!S330</f>
        <v>-0.35911235955056298</v>
      </c>
      <c r="Q330" s="61">
        <f t="shared" si="44"/>
        <v>-2.5927123590715278</v>
      </c>
      <c r="R330" s="60">
        <f>'Расчет субсидий'!V330-1</f>
        <v>0.21343777777777762</v>
      </c>
      <c r="S330" s="60">
        <f>R330*'Расчет субсидий'!W330</f>
        <v>2.1343777777777762</v>
      </c>
      <c r="T330" s="61">
        <f t="shared" si="45"/>
        <v>15.409738752232784</v>
      </c>
      <c r="U330" s="60" t="s">
        <v>400</v>
      </c>
      <c r="V330" s="60" t="s">
        <v>400</v>
      </c>
      <c r="W330" s="62" t="s">
        <v>400</v>
      </c>
      <c r="X330" s="63">
        <f t="shared" si="46"/>
        <v>-2.1380655470474901</v>
      </c>
    </row>
    <row r="331" spans="1:24" ht="15" customHeight="1">
      <c r="A331" s="67" t="s">
        <v>310</v>
      </c>
      <c r="B331" s="68"/>
      <c r="C331" s="69"/>
      <c r="D331" s="69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</row>
    <row r="332" spans="1:24" ht="15" customHeight="1">
      <c r="A332" s="71" t="s">
        <v>311</v>
      </c>
      <c r="B332" s="59">
        <f>'Расчет субсидий'!AF332</f>
        <v>96.927272727272566</v>
      </c>
      <c r="C332" s="60">
        <f>'Расчет субсидий'!D332-1</f>
        <v>0.20339988579940416</v>
      </c>
      <c r="D332" s="60">
        <f>C332*'Расчет субсидий'!E332</f>
        <v>3.0509982869910623</v>
      </c>
      <c r="E332" s="61">
        <f t="shared" si="40"/>
        <v>70.71607824929454</v>
      </c>
      <c r="F332" s="60">
        <f>'Расчет субсидий'!F332-1</f>
        <v>0</v>
      </c>
      <c r="G332" s="60">
        <f>F332*'Расчет субсидий'!G332</f>
        <v>0</v>
      </c>
      <c r="H332" s="61">
        <f t="shared" si="41"/>
        <v>0</v>
      </c>
      <c r="I332" s="60">
        <f>'Расчет субсидий'!J332-1</f>
        <v>6.4433589206792208E-2</v>
      </c>
      <c r="J332" s="60">
        <f>I332*'Расчет субсидий'!K332</f>
        <v>0.64433589206792208</v>
      </c>
      <c r="K332" s="61">
        <f t="shared" si="42"/>
        <v>14.934425744054067</v>
      </c>
      <c r="L332" s="60">
        <f>'Расчет субсидий'!N332-1</f>
        <v>-0.14534567229178008</v>
      </c>
      <c r="M332" s="60">
        <f>L332*'Расчет субсидий'!O332</f>
        <v>-2.180185084376701</v>
      </c>
      <c r="N332" s="61">
        <f t="shared" si="43"/>
        <v>-50.532358435630698</v>
      </c>
      <c r="O332" s="60">
        <f>'Расчет субсидий'!R332-1</f>
        <v>0.11246308641975289</v>
      </c>
      <c r="P332" s="60">
        <f>O332*'Расчет субсидий'!S332</f>
        <v>1.1246308641975289</v>
      </c>
      <c r="Q332" s="61">
        <f t="shared" si="44"/>
        <v>26.066708897630125</v>
      </c>
      <c r="R332" s="60">
        <f>'Расчет субсидий'!V332-1</f>
        <v>0.15420829268292691</v>
      </c>
      <c r="S332" s="60">
        <f>R332*'Расчет субсидий'!W332</f>
        <v>1.5420829268292691</v>
      </c>
      <c r="T332" s="61">
        <f t="shared" si="45"/>
        <v>35.742418271924521</v>
      </c>
      <c r="U332" s="60" t="s">
        <v>400</v>
      </c>
      <c r="V332" s="60" t="s">
        <v>400</v>
      </c>
      <c r="W332" s="62" t="s">
        <v>400</v>
      </c>
      <c r="X332" s="63">
        <f t="shared" si="46"/>
        <v>4.1818628857090818</v>
      </c>
    </row>
    <row r="333" spans="1:24" ht="15" customHeight="1">
      <c r="A333" s="71" t="s">
        <v>312</v>
      </c>
      <c r="B333" s="59">
        <f>'Расчет субсидий'!AF333</f>
        <v>-54.909090909090764</v>
      </c>
      <c r="C333" s="60">
        <f>'Расчет субсидий'!D333-1</f>
        <v>-0.25486055333955693</v>
      </c>
      <c r="D333" s="60">
        <f>C333*'Расчет субсидий'!E333</f>
        <v>-3.8229083000933537</v>
      </c>
      <c r="E333" s="61">
        <f t="shared" si="40"/>
        <v>-77.975115812459421</v>
      </c>
      <c r="F333" s="60">
        <f>'Расчет субсидий'!F333-1</f>
        <v>0</v>
      </c>
      <c r="G333" s="60">
        <f>F333*'Расчет субсидий'!G333</f>
        <v>0</v>
      </c>
      <c r="H333" s="61">
        <f t="shared" si="41"/>
        <v>0</v>
      </c>
      <c r="I333" s="60">
        <f>'Расчет субсидий'!J333-1</f>
        <v>6.4433589206792208E-2</v>
      </c>
      <c r="J333" s="60">
        <f>I333*'Расчет субсидий'!K333</f>
        <v>0.64433589206792208</v>
      </c>
      <c r="K333" s="61">
        <f t="shared" si="42"/>
        <v>13.142393660055538</v>
      </c>
      <c r="L333" s="60">
        <f>'Расчет субсидий'!N333-1</f>
        <v>-0.14534567229178008</v>
      </c>
      <c r="M333" s="60">
        <f>L333*'Расчет субсидий'!O333</f>
        <v>-2.180185084376701</v>
      </c>
      <c r="N333" s="61">
        <f t="shared" si="43"/>
        <v>-44.468810419208474</v>
      </c>
      <c r="O333" s="60">
        <f>'Расчет субсидий'!R333-1</f>
        <v>0.11246308641975289</v>
      </c>
      <c r="P333" s="60">
        <f>O333*'Расчет субсидий'!S333</f>
        <v>1.1246308641975289</v>
      </c>
      <c r="Q333" s="61">
        <f t="shared" si="44"/>
        <v>22.938876634819419</v>
      </c>
      <c r="R333" s="60">
        <f>'Расчет субсидий'!V333-1</f>
        <v>0.15420829268292691</v>
      </c>
      <c r="S333" s="60">
        <f>R333*'Расчет субсидий'!W333</f>
        <v>1.5420829268292691</v>
      </c>
      <c r="T333" s="61">
        <f t="shared" si="45"/>
        <v>31.453565027702169</v>
      </c>
      <c r="U333" s="60" t="s">
        <v>400</v>
      </c>
      <c r="V333" s="60" t="s">
        <v>400</v>
      </c>
      <c r="W333" s="62" t="s">
        <v>400</v>
      </c>
      <c r="X333" s="63">
        <f t="shared" si="46"/>
        <v>-2.6920437013753338</v>
      </c>
    </row>
    <row r="334" spans="1:24" ht="15" customHeight="1">
      <c r="A334" s="71" t="s">
        <v>265</v>
      </c>
      <c r="B334" s="59">
        <f>'Расчет субсидий'!AF334</f>
        <v>99.427272727272566</v>
      </c>
      <c r="C334" s="60">
        <f>'Расчет субсидий'!D334-1</f>
        <v>0.30000000000000004</v>
      </c>
      <c r="D334" s="60">
        <f>C334*'Расчет субсидий'!E334</f>
        <v>4.5000000000000009</v>
      </c>
      <c r="E334" s="61">
        <f t="shared" si="40"/>
        <v>79.458974626133156</v>
      </c>
      <c r="F334" s="60">
        <f>'Расчет субсидий'!F334-1</f>
        <v>0</v>
      </c>
      <c r="G334" s="60">
        <f>F334*'Расчет субсидий'!G334</f>
        <v>0</v>
      </c>
      <c r="H334" s="61">
        <v>0</v>
      </c>
      <c r="I334" s="60">
        <f>'Расчет субсидий'!J334-1</f>
        <v>6.4433589206792208E-2</v>
      </c>
      <c r="J334" s="60">
        <f>I334*'Расчет субсидий'!K334</f>
        <v>0.64433589206792208</v>
      </c>
      <c r="K334" s="61">
        <f t="shared" si="42"/>
        <v>11.377393177451529</v>
      </c>
      <c r="L334" s="60">
        <f>'Расчет субсидий'!N334-1</f>
        <v>-0.14534567229178008</v>
      </c>
      <c r="M334" s="60">
        <f>L334*'Расчет субсидий'!O334</f>
        <v>-2.180185084376701</v>
      </c>
      <c r="N334" s="61">
        <f t="shared" si="43"/>
        <v>-38.496726955502709</v>
      </c>
      <c r="O334" s="60">
        <f>'Расчет субсидий'!R334-1</f>
        <v>0.11246308641975289</v>
      </c>
      <c r="P334" s="60">
        <f>O334*'Расчет субсидий'!S334</f>
        <v>1.1246308641975289</v>
      </c>
      <c r="Q334" s="61">
        <f t="shared" si="44"/>
        <v>19.858225622675029</v>
      </c>
      <c r="R334" s="60">
        <f>'Расчет субсидий'!V334-1</f>
        <v>0.15420829268292691</v>
      </c>
      <c r="S334" s="60">
        <f>R334*'Расчет субсидий'!W334</f>
        <v>1.5420829268292691</v>
      </c>
      <c r="T334" s="61">
        <f t="shared" si="45"/>
        <v>27.22940625651556</v>
      </c>
      <c r="U334" s="60" t="s">
        <v>400</v>
      </c>
      <c r="V334" s="60" t="s">
        <v>400</v>
      </c>
      <c r="W334" s="62" t="s">
        <v>400</v>
      </c>
      <c r="X334" s="63">
        <f t="shared" si="46"/>
        <v>5.6308645987180208</v>
      </c>
    </row>
    <row r="335" spans="1:24" ht="15" customHeight="1">
      <c r="A335" s="71" t="s">
        <v>313</v>
      </c>
      <c r="B335" s="59">
        <f>'Расчет субсидий'!AF335</f>
        <v>85.418181818181665</v>
      </c>
      <c r="C335" s="60">
        <f>'Расчет субсидий'!D335-1</f>
        <v>0.12408589716236396</v>
      </c>
      <c r="D335" s="60">
        <f>C335*'Расчет субсидий'!E335</f>
        <v>1.8612884574354593</v>
      </c>
      <c r="E335" s="61">
        <f t="shared" si="40"/>
        <v>53.134940923673753</v>
      </c>
      <c r="F335" s="60">
        <f>'Расчет субсидий'!F335-1</f>
        <v>0</v>
      </c>
      <c r="G335" s="60">
        <f>F335*'Расчет субсидий'!G335</f>
        <v>0</v>
      </c>
      <c r="H335" s="61">
        <f t="shared" si="41"/>
        <v>0</v>
      </c>
      <c r="I335" s="60">
        <f>'Расчет субсидий'!J335-1</f>
        <v>6.4433589206792208E-2</v>
      </c>
      <c r="J335" s="60">
        <f>I335*'Расчет субсидий'!K335</f>
        <v>0.64433589206792208</v>
      </c>
      <c r="K335" s="61">
        <f t="shared" si="42"/>
        <v>18.394112649902809</v>
      </c>
      <c r="L335" s="60">
        <f>'Расчет субсидий'!N335-1</f>
        <v>-0.14534567229178008</v>
      </c>
      <c r="M335" s="60">
        <f>L335*'Расчет субсидий'!O335</f>
        <v>-2.180185084376701</v>
      </c>
      <c r="N335" s="61">
        <f t="shared" si="43"/>
        <v>-62.238609603072561</v>
      </c>
      <c r="O335" s="60">
        <f>'Расчет субсидий'!R335-1</f>
        <v>0.11246308641975289</v>
      </c>
      <c r="P335" s="60">
        <f>O335*'Расчет субсидий'!S335</f>
        <v>1.1246308641975289</v>
      </c>
      <c r="Q335" s="61">
        <f t="shared" si="44"/>
        <v>32.105283999026767</v>
      </c>
      <c r="R335" s="60">
        <f>'Расчет субсидий'!V335-1</f>
        <v>0.15420829268292691</v>
      </c>
      <c r="S335" s="60">
        <f>R335*'Расчет субсидий'!W335</f>
        <v>1.5420829268292691</v>
      </c>
      <c r="T335" s="61">
        <f t="shared" si="45"/>
        <v>44.022453848650898</v>
      </c>
      <c r="U335" s="60" t="s">
        <v>400</v>
      </c>
      <c r="V335" s="60" t="s">
        <v>400</v>
      </c>
      <c r="W335" s="62" t="s">
        <v>400</v>
      </c>
      <c r="X335" s="63">
        <f t="shared" si="46"/>
        <v>2.9921530561534784</v>
      </c>
    </row>
    <row r="336" spans="1:24" ht="15" customHeight="1">
      <c r="A336" s="71" t="s">
        <v>314</v>
      </c>
      <c r="B336" s="59">
        <f>'Расчет субсидий'!AF336</f>
        <v>-82.818181818181984</v>
      </c>
      <c r="C336" s="60">
        <f>'Расчет субсидий'!D336-1</f>
        <v>-0.25197800895184685</v>
      </c>
      <c r="D336" s="60">
        <f>C336*'Расчет субсидий'!E336</f>
        <v>-3.779670134277703</v>
      </c>
      <c r="E336" s="61">
        <f t="shared" si="40"/>
        <v>-118.17606245194662</v>
      </c>
      <c r="F336" s="60">
        <f>'Расчет субсидий'!F336-1</f>
        <v>0</v>
      </c>
      <c r="G336" s="60">
        <f>F336*'Расчет субсидий'!G336</f>
        <v>0</v>
      </c>
      <c r="H336" s="61">
        <f t="shared" si="41"/>
        <v>0</v>
      </c>
      <c r="I336" s="60">
        <f>'Расчет субсидий'!J336-1</f>
        <v>6.4433589206792208E-2</v>
      </c>
      <c r="J336" s="60">
        <f>I336*'Расчет субсидий'!K336</f>
        <v>0.64433589206792208</v>
      </c>
      <c r="K336" s="61">
        <f t="shared" si="42"/>
        <v>20.145958751927132</v>
      </c>
      <c r="L336" s="60">
        <f>'Расчет субсидий'!N336-1</f>
        <v>-0.14534567229178008</v>
      </c>
      <c r="M336" s="60">
        <f>L336*'Расчет субсидий'!O336</f>
        <v>-2.180185084376701</v>
      </c>
      <c r="N336" s="61">
        <f t="shared" si="43"/>
        <v>-68.166183697228846</v>
      </c>
      <c r="O336" s="60">
        <f>'Расчет субсидий'!R336-1</f>
        <v>0.11246308641975289</v>
      </c>
      <c r="P336" s="60">
        <f>O336*'Расчет субсидий'!S336</f>
        <v>1.1246308641975289</v>
      </c>
      <c r="Q336" s="61">
        <f t="shared" si="44"/>
        <v>35.162975212436621</v>
      </c>
      <c r="R336" s="60">
        <f>'Расчет субсидий'!V336-1</f>
        <v>0.15420829268292691</v>
      </c>
      <c r="S336" s="60">
        <f>R336*'Расчет субсидий'!W336</f>
        <v>1.5420829268292691</v>
      </c>
      <c r="T336" s="61">
        <f t="shared" si="45"/>
        <v>48.215130366629722</v>
      </c>
      <c r="U336" s="60" t="s">
        <v>400</v>
      </c>
      <c r="V336" s="60" t="s">
        <v>400</v>
      </c>
      <c r="W336" s="62" t="s">
        <v>400</v>
      </c>
      <c r="X336" s="63">
        <f t="shared" si="46"/>
        <v>-2.648805535559684</v>
      </c>
    </row>
    <row r="337" spans="1:24" ht="15" customHeight="1">
      <c r="A337" s="71" t="s">
        <v>315</v>
      </c>
      <c r="B337" s="59">
        <f>'Расчет субсидий'!AF337</f>
        <v>86.709090909091174</v>
      </c>
      <c r="C337" s="60">
        <f>'Расчет субсидий'!D337-1</f>
        <v>0.10549560409924497</v>
      </c>
      <c r="D337" s="60">
        <f>C337*'Расчет субсидий'!E337</f>
        <v>1.5824340614886745</v>
      </c>
      <c r="E337" s="61">
        <f t="shared" si="40"/>
        <v>50.569965226316583</v>
      </c>
      <c r="F337" s="60">
        <f>'Расчет субсидий'!F337-1</f>
        <v>0</v>
      </c>
      <c r="G337" s="60">
        <f>F337*'Расчет субсидий'!G337</f>
        <v>0</v>
      </c>
      <c r="H337" s="61">
        <f t="shared" si="41"/>
        <v>0</v>
      </c>
      <c r="I337" s="60">
        <f>'Расчет субсидий'!J337-1</f>
        <v>6.4433589206792208E-2</v>
      </c>
      <c r="J337" s="60">
        <f>I337*'Расчет субсидий'!K337</f>
        <v>0.64433589206792208</v>
      </c>
      <c r="K337" s="61">
        <f t="shared" si="42"/>
        <v>20.591090933222873</v>
      </c>
      <c r="L337" s="60">
        <f>'Расчет субсидий'!N337-1</f>
        <v>-0.14534567229178008</v>
      </c>
      <c r="M337" s="60">
        <f>L337*'Расчет субсидий'!O337</f>
        <v>-2.180185084376701</v>
      </c>
      <c r="N337" s="61">
        <f t="shared" si="43"/>
        <v>-69.672339964765683</v>
      </c>
      <c r="O337" s="60">
        <f>'Расчет субсидий'!R337-1</f>
        <v>0.11246308641975289</v>
      </c>
      <c r="P337" s="60">
        <f>O337*'Расчет субсидий'!S337</f>
        <v>1.1246308641975289</v>
      </c>
      <c r="Q337" s="61">
        <f t="shared" si="44"/>
        <v>35.939913756285414</v>
      </c>
      <c r="R337" s="60">
        <f>'Расчет субсидий'!V337-1</f>
        <v>0.15420829268292691</v>
      </c>
      <c r="S337" s="60">
        <f>R337*'Расчет субсидий'!W337</f>
        <v>1.5420829268292691</v>
      </c>
      <c r="T337" s="61">
        <f t="shared" si="45"/>
        <v>49.280460958031995</v>
      </c>
      <c r="U337" s="60" t="s">
        <v>400</v>
      </c>
      <c r="V337" s="60" t="s">
        <v>400</v>
      </c>
      <c r="W337" s="62" t="s">
        <v>400</v>
      </c>
      <c r="X337" s="63">
        <f t="shared" si="46"/>
        <v>2.7132986602066933</v>
      </c>
    </row>
    <row r="338" spans="1:24" ht="15" customHeight="1">
      <c r="A338" s="71" t="s">
        <v>316</v>
      </c>
      <c r="B338" s="59">
        <f>'Расчет субсидий'!AF338</f>
        <v>-18.845454545454459</v>
      </c>
      <c r="C338" s="60">
        <f>'Расчет субсидий'!D338-1</f>
        <v>-0.12517511166159978</v>
      </c>
      <c r="D338" s="60">
        <f>C338*'Расчет субсидий'!E338</f>
        <v>-1.8776266749239967</v>
      </c>
      <c r="E338" s="61">
        <f t="shared" si="40"/>
        <v>-47.384206138841066</v>
      </c>
      <c r="F338" s="60">
        <f>'Расчет субсидий'!F338-1</f>
        <v>0</v>
      </c>
      <c r="G338" s="60">
        <f>F338*'Расчет субсидий'!G338</f>
        <v>0</v>
      </c>
      <c r="H338" s="61">
        <f t="shared" si="41"/>
        <v>0</v>
      </c>
      <c r="I338" s="60">
        <f>'Расчет субсидий'!J338-1</f>
        <v>6.4433589206792208E-2</v>
      </c>
      <c r="J338" s="60">
        <f>I338*'Расчет субсидий'!K338</f>
        <v>0.64433589206792208</v>
      </c>
      <c r="K338" s="61">
        <f t="shared" si="42"/>
        <v>16.260604485519639</v>
      </c>
      <c r="L338" s="60">
        <f>'Расчет субсидий'!N338-1</f>
        <v>-0.14534567229178008</v>
      </c>
      <c r="M338" s="60">
        <f>L338*'Расчет субсидий'!O338</f>
        <v>-2.180185084376701</v>
      </c>
      <c r="N338" s="61">
        <f t="shared" si="43"/>
        <v>-55.01963773661975</v>
      </c>
      <c r="O338" s="60">
        <f>'Расчет субсидий'!R338-1</f>
        <v>0.11246308641975289</v>
      </c>
      <c r="P338" s="60">
        <f>O338*'Расчет субсидий'!S338</f>
        <v>1.1246308641975289</v>
      </c>
      <c r="Q338" s="61">
        <f t="shared" si="44"/>
        <v>28.381435676714471</v>
      </c>
      <c r="R338" s="60">
        <f>'Расчет субсидий'!V338-1</f>
        <v>0.15420829268292691</v>
      </c>
      <c r="S338" s="60">
        <f>R338*'Расчет субсидий'!W338</f>
        <v>1.5420829268292691</v>
      </c>
      <c r="T338" s="61">
        <f t="shared" si="45"/>
        <v>38.916349167772246</v>
      </c>
      <c r="U338" s="60" t="s">
        <v>400</v>
      </c>
      <c r="V338" s="60" t="s">
        <v>400</v>
      </c>
      <c r="W338" s="62" t="s">
        <v>400</v>
      </c>
      <c r="X338" s="63">
        <f t="shared" si="46"/>
        <v>-0.74676207620597745</v>
      </c>
    </row>
    <row r="339" spans="1:24" ht="15" customHeight="1">
      <c r="A339" s="71" t="s">
        <v>317</v>
      </c>
      <c r="B339" s="59">
        <f>'Расчет субсидий'!AF339</f>
        <v>-107.90000000000009</v>
      </c>
      <c r="C339" s="60">
        <f>'Расчет субсидий'!D339-1</f>
        <v>-0.45600698049042443</v>
      </c>
      <c r="D339" s="60">
        <f>C339*'Расчет субсидий'!E339</f>
        <v>-6.8401047073563666</v>
      </c>
      <c r="E339" s="61">
        <f t="shared" si="40"/>
        <v>-129.27242222779395</v>
      </c>
      <c r="F339" s="60">
        <f>'Расчет субсидий'!F339-1</f>
        <v>0</v>
      </c>
      <c r="G339" s="60">
        <f>F339*'Расчет субсидий'!G339</f>
        <v>0</v>
      </c>
      <c r="H339" s="61">
        <f t="shared" si="41"/>
        <v>0</v>
      </c>
      <c r="I339" s="60">
        <f>'Расчет субсидий'!J339-1</f>
        <v>6.4433589206792208E-2</v>
      </c>
      <c r="J339" s="60">
        <f>I339*'Расчет субсидий'!K339</f>
        <v>0.64433589206792208</v>
      </c>
      <c r="K339" s="61">
        <f t="shared" si="42"/>
        <v>12.17742491666028</v>
      </c>
      <c r="L339" s="60">
        <f>'Расчет субсидий'!N339-1</f>
        <v>-0.14534567229178008</v>
      </c>
      <c r="M339" s="60">
        <f>L339*'Расчет субсидий'!O339</f>
        <v>-2.180185084376701</v>
      </c>
      <c r="N339" s="61">
        <f t="shared" si="43"/>
        <v>-41.203726963298351</v>
      </c>
      <c r="O339" s="60">
        <f>'Расчет субсидий'!R339-1</f>
        <v>0.11246308641975289</v>
      </c>
      <c r="P339" s="60">
        <f>O339*'Расчет субсидий'!S339</f>
        <v>1.1246308641975289</v>
      </c>
      <c r="Q339" s="61">
        <f t="shared" si="44"/>
        <v>21.254609709496851</v>
      </c>
      <c r="R339" s="60">
        <f>'Расчет субсидий'!V339-1</f>
        <v>0.15420829268292691</v>
      </c>
      <c r="S339" s="60">
        <f>R339*'Расчет субсидий'!W339</f>
        <v>1.5420829268292691</v>
      </c>
      <c r="T339" s="61">
        <f t="shared" si="45"/>
        <v>29.144114564935059</v>
      </c>
      <c r="U339" s="60" t="s">
        <v>400</v>
      </c>
      <c r="V339" s="60" t="s">
        <v>400</v>
      </c>
      <c r="W339" s="62" t="s">
        <v>400</v>
      </c>
      <c r="X339" s="63">
        <f t="shared" si="46"/>
        <v>-5.7092401086383466</v>
      </c>
    </row>
    <row r="340" spans="1:24" ht="15" customHeight="1">
      <c r="A340" s="71" t="s">
        <v>318</v>
      </c>
      <c r="B340" s="59">
        <f>'Расчет субсидий'!AF340</f>
        <v>-96.127272727272612</v>
      </c>
      <c r="C340" s="60">
        <f>'Расчет субсидий'!D340-1</f>
        <v>-0.44272819783968109</v>
      </c>
      <c r="D340" s="60">
        <f>C340*'Расчет субсидий'!E340</f>
        <v>-6.6409229675952162</v>
      </c>
      <c r="E340" s="61">
        <f t="shared" si="40"/>
        <v>-115.85608908838429</v>
      </c>
      <c r="F340" s="60">
        <f>'Расчет субсидий'!F340-1</f>
        <v>0</v>
      </c>
      <c r="G340" s="60">
        <f>F340*'Расчет субсидий'!G340</f>
        <v>0</v>
      </c>
      <c r="H340" s="61">
        <f t="shared" si="41"/>
        <v>0</v>
      </c>
      <c r="I340" s="60">
        <f>'Расчет субсидий'!J340-1</f>
        <v>6.4433589206792208E-2</v>
      </c>
      <c r="J340" s="60">
        <f>I340*'Расчет субсидий'!K340</f>
        <v>0.64433589206792208</v>
      </c>
      <c r="K340" s="61">
        <f t="shared" si="42"/>
        <v>11.240942995201882</v>
      </c>
      <c r="L340" s="60">
        <f>'Расчет субсидий'!N340-1</f>
        <v>-0.14534567229178008</v>
      </c>
      <c r="M340" s="60">
        <f>L340*'Расчет субсидий'!O340</f>
        <v>-2.180185084376701</v>
      </c>
      <c r="N340" s="61">
        <f t="shared" si="43"/>
        <v>-38.035031967277838</v>
      </c>
      <c r="O340" s="60">
        <f>'Расчет субсидий'!R340-1</f>
        <v>0.11246308641975289</v>
      </c>
      <c r="P340" s="60">
        <f>O340*'Расчет субсидий'!S340</f>
        <v>1.1246308641975289</v>
      </c>
      <c r="Q340" s="61">
        <f t="shared" si="44"/>
        <v>19.620063992580466</v>
      </c>
      <c r="R340" s="60">
        <f>'Расчет субсидий'!V340-1</f>
        <v>0.15420829268292691</v>
      </c>
      <c r="S340" s="60">
        <f>R340*'Расчет субсидий'!W340</f>
        <v>1.5420829268292691</v>
      </c>
      <c r="T340" s="61">
        <f t="shared" si="45"/>
        <v>26.902841340607161</v>
      </c>
      <c r="U340" s="60" t="s">
        <v>400</v>
      </c>
      <c r="V340" s="60" t="s">
        <v>400</v>
      </c>
      <c r="W340" s="62" t="s">
        <v>400</v>
      </c>
      <c r="X340" s="63">
        <f t="shared" si="46"/>
        <v>-5.5100583688771971</v>
      </c>
    </row>
    <row r="341" spans="1:24" ht="15" customHeight="1">
      <c r="A341" s="71" t="s">
        <v>319</v>
      </c>
      <c r="B341" s="59">
        <f>'Расчет субсидий'!AF341</f>
        <v>-4.8818181818182893</v>
      </c>
      <c r="C341" s="60">
        <f>'Расчет субсидий'!D341-1</f>
        <v>-8.9325087650954482E-2</v>
      </c>
      <c r="D341" s="60">
        <f>C341*'Расчет субсидий'!E341</f>
        <v>-1.3398763147643171</v>
      </c>
      <c r="E341" s="61">
        <f t="shared" si="40"/>
        <v>-31.295052155618048</v>
      </c>
      <c r="F341" s="60">
        <f>'Расчет субсидий'!F341-1</f>
        <v>0</v>
      </c>
      <c r="G341" s="60">
        <f>F341*'Расчет субсидий'!G341</f>
        <v>0</v>
      </c>
      <c r="H341" s="61">
        <f t="shared" si="41"/>
        <v>0</v>
      </c>
      <c r="I341" s="60">
        <f>'Расчет субсидий'!J341-1</f>
        <v>6.4433589206792208E-2</v>
      </c>
      <c r="J341" s="60">
        <f>I341*'Расчет субсидий'!K341</f>
        <v>0.64433589206792208</v>
      </c>
      <c r="K341" s="61">
        <f t="shared" si="42"/>
        <v>15.04954235387706</v>
      </c>
      <c r="L341" s="60">
        <f>'Расчет субсидий'!N341-1</f>
        <v>-0.14534567229178008</v>
      </c>
      <c r="M341" s="60">
        <f>L341*'Расчет субсидий'!O341</f>
        <v>-2.180185084376701</v>
      </c>
      <c r="N341" s="61">
        <f t="shared" si="43"/>
        <v>-50.921868811802078</v>
      </c>
      <c r="O341" s="60">
        <f>'Расчет субсидий'!R341-1</f>
        <v>0.11246308641975289</v>
      </c>
      <c r="P341" s="60">
        <f>O341*'Расчет субсидий'!S341</f>
        <v>1.1246308641975289</v>
      </c>
      <c r="Q341" s="61">
        <f t="shared" si="44"/>
        <v>26.267634678705619</v>
      </c>
      <c r="R341" s="60">
        <f>'Расчет субсидий'!V341-1</f>
        <v>0.15420829268292691</v>
      </c>
      <c r="S341" s="60">
        <f>R341*'Расчет субсидий'!W341</f>
        <v>1.5420829268292691</v>
      </c>
      <c r="T341" s="61">
        <f t="shared" si="45"/>
        <v>36.017925753019163</v>
      </c>
      <c r="U341" s="60" t="s">
        <v>400</v>
      </c>
      <c r="V341" s="60" t="s">
        <v>400</v>
      </c>
      <c r="W341" s="62" t="s">
        <v>400</v>
      </c>
      <c r="X341" s="63">
        <f t="shared" si="46"/>
        <v>-0.20901171604629809</v>
      </c>
    </row>
    <row r="342" spans="1:24" ht="15" customHeight="1">
      <c r="A342" s="71" t="s">
        <v>320</v>
      </c>
      <c r="B342" s="59">
        <f>'Расчет субсидий'!AF342</f>
        <v>4.5090909090909008</v>
      </c>
      <c r="C342" s="60">
        <f>'Расчет субсидий'!D342-1</f>
        <v>-6.902477564054077E-2</v>
      </c>
      <c r="D342" s="60">
        <f>C342*'Расчет субсидий'!E342</f>
        <v>-1.0353716346081114</v>
      </c>
      <c r="E342" s="61">
        <f t="shared" si="40"/>
        <v>-48.889306857924268</v>
      </c>
      <c r="F342" s="60">
        <f>'Расчет субсидий'!F342-1</f>
        <v>0</v>
      </c>
      <c r="G342" s="60">
        <f>F342*'Расчет субсидий'!G342</f>
        <v>0</v>
      </c>
      <c r="H342" s="61">
        <f t="shared" si="41"/>
        <v>0</v>
      </c>
      <c r="I342" s="60">
        <f>'Расчет субсидий'!J342-1</f>
        <v>6.4433589206792208E-2</v>
      </c>
      <c r="J342" s="60">
        <f>I342*'Расчет субсидий'!K342</f>
        <v>0.64433589206792208</v>
      </c>
      <c r="K342" s="61">
        <f t="shared" si="42"/>
        <v>30.424954764002401</v>
      </c>
      <c r="L342" s="60">
        <f>'Расчет субсидий'!N342-1</f>
        <v>-0.14534567229178008</v>
      </c>
      <c r="M342" s="60">
        <f>L342*'Расчет субсидий'!O342</f>
        <v>-2.180185084376701</v>
      </c>
      <c r="N342" s="61">
        <f t="shared" si="43"/>
        <v>-102.94635668428906</v>
      </c>
      <c r="O342" s="60">
        <f>'Расчет субсидий'!R342-1</f>
        <v>0.11246308641975289</v>
      </c>
      <c r="P342" s="60">
        <f>O342*'Расчет субсидий'!S342</f>
        <v>1.1246308641975289</v>
      </c>
      <c r="Q342" s="61">
        <f t="shared" si="44"/>
        <v>53.10404649288698</v>
      </c>
      <c r="R342" s="60">
        <f>'Расчет субсидий'!V342-1</f>
        <v>0.15420829268292691</v>
      </c>
      <c r="S342" s="60">
        <f>R342*'Расчет субсидий'!W342</f>
        <v>1.5420829268292691</v>
      </c>
      <c r="T342" s="61">
        <f t="shared" si="45"/>
        <v>72.815753194414839</v>
      </c>
      <c r="U342" s="60" t="s">
        <v>400</v>
      </c>
      <c r="V342" s="60" t="s">
        <v>400</v>
      </c>
      <c r="W342" s="62" t="s">
        <v>400</v>
      </c>
      <c r="X342" s="63">
        <f t="shared" si="46"/>
        <v>9.5492964109907597E-2</v>
      </c>
    </row>
    <row r="343" spans="1:24" ht="15" customHeight="1">
      <c r="A343" s="67" t="s">
        <v>321</v>
      </c>
      <c r="B343" s="68"/>
      <c r="C343" s="69"/>
      <c r="D343" s="69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</row>
    <row r="344" spans="1:24" ht="15" customHeight="1">
      <c r="A344" s="71" t="s">
        <v>322</v>
      </c>
      <c r="B344" s="59">
        <f>'Расчет субсидий'!AF344</f>
        <v>29.609090909091037</v>
      </c>
      <c r="C344" s="60">
        <f>'Расчет субсидий'!D344-1</f>
        <v>-0.23251149653121916</v>
      </c>
      <c r="D344" s="60">
        <f>C344*'Расчет субсидий'!E344</f>
        <v>-3.4876724479682872</v>
      </c>
      <c r="E344" s="61">
        <f t="shared" si="40"/>
        <v>-53.62598069054409</v>
      </c>
      <c r="F344" s="60">
        <f>'Расчет субсидий'!F344-1</f>
        <v>0</v>
      </c>
      <c r="G344" s="60">
        <f>F344*'Расчет субсидий'!G344</f>
        <v>0</v>
      </c>
      <c r="H344" s="61">
        <f t="shared" si="41"/>
        <v>0</v>
      </c>
      <c r="I344" s="60">
        <f>'Расчет субсидий'!J344-1</f>
        <v>0.24591904793042563</v>
      </c>
      <c r="J344" s="60">
        <f>I344*'Расчет субсидий'!K344</f>
        <v>2.4591904793042563</v>
      </c>
      <c r="K344" s="61">
        <f t="shared" si="42"/>
        <v>37.812180795350613</v>
      </c>
      <c r="L344" s="60">
        <f>'Расчет субсидий'!N344-1</f>
        <v>0.2119542732716384</v>
      </c>
      <c r="M344" s="60">
        <f>L344*'Расчет субсидий'!O344</f>
        <v>3.1793140990745759</v>
      </c>
      <c r="N344" s="61">
        <f t="shared" si="43"/>
        <v>48.884704349305359</v>
      </c>
      <c r="O344" s="60">
        <f>'Расчет субсидий'!R344-1</f>
        <v>-5.3967718794834973E-2</v>
      </c>
      <c r="P344" s="60">
        <f>O344*'Расчет субсидий'!S344</f>
        <v>-0.53967718794834973</v>
      </c>
      <c r="Q344" s="61">
        <f t="shared" si="44"/>
        <v>-8.2980035802686967</v>
      </c>
      <c r="R344" s="60">
        <f>'Расчет субсидий'!V344-1</f>
        <v>3.1453125000000082E-2</v>
      </c>
      <c r="S344" s="60">
        <f>R344*'Расчет субсидий'!W344</f>
        <v>0.31453125000000082</v>
      </c>
      <c r="T344" s="61">
        <f t="shared" si="45"/>
        <v>4.83619003524786</v>
      </c>
      <c r="U344" s="60" t="s">
        <v>400</v>
      </c>
      <c r="V344" s="60" t="s">
        <v>400</v>
      </c>
      <c r="W344" s="62" t="s">
        <v>400</v>
      </c>
      <c r="X344" s="63">
        <f t="shared" si="46"/>
        <v>1.925686192462196</v>
      </c>
    </row>
    <row r="345" spans="1:24" ht="15" customHeight="1">
      <c r="A345" s="71" t="s">
        <v>323</v>
      </c>
      <c r="B345" s="59">
        <f>'Расчет субсидий'!AF345</f>
        <v>26.236363636363649</v>
      </c>
      <c r="C345" s="60">
        <f>'Расчет субсидий'!D345-1</f>
        <v>-0.24826620093147045</v>
      </c>
      <c r="D345" s="60">
        <f>C345*'Расчет субсидий'!E345</f>
        <v>-3.7239930139720565</v>
      </c>
      <c r="E345" s="61">
        <f t="shared" si="40"/>
        <v>-57.83474776782024</v>
      </c>
      <c r="F345" s="60">
        <f>'Расчет субсидий'!F345-1</f>
        <v>0</v>
      </c>
      <c r="G345" s="60">
        <f>F345*'Расчет субсидий'!G345</f>
        <v>0</v>
      </c>
      <c r="H345" s="61">
        <f t="shared" si="41"/>
        <v>0</v>
      </c>
      <c r="I345" s="60">
        <f>'Расчет субсидий'!J345-1</f>
        <v>0.24591904793042563</v>
      </c>
      <c r="J345" s="60">
        <f>I345*'Расчет субсидий'!K345</f>
        <v>2.4591904793042563</v>
      </c>
      <c r="K345" s="61">
        <f t="shared" si="42"/>
        <v>38.191978489209333</v>
      </c>
      <c r="L345" s="60">
        <f>'Расчет субсидий'!N345-1</f>
        <v>0.2119542732716384</v>
      </c>
      <c r="M345" s="60">
        <f>L345*'Расчет субсидий'!O345</f>
        <v>3.1793140990745759</v>
      </c>
      <c r="N345" s="61">
        <f t="shared" si="43"/>
        <v>49.37571802760435</v>
      </c>
      <c r="O345" s="60">
        <f>'Расчет субсидий'!R345-1</f>
        <v>-5.3967718794834973E-2</v>
      </c>
      <c r="P345" s="60">
        <f>O345*'Расчет субсидий'!S345</f>
        <v>-0.53967718794834973</v>
      </c>
      <c r="Q345" s="61">
        <f t="shared" si="44"/>
        <v>-8.381351394574212</v>
      </c>
      <c r="R345" s="60">
        <f>'Расчет субсидий'!V345-1</f>
        <v>3.1453125000000082E-2</v>
      </c>
      <c r="S345" s="60">
        <f>R345*'Расчет субсидий'!W345</f>
        <v>0.31453125000000082</v>
      </c>
      <c r="T345" s="61">
        <f t="shared" si="45"/>
        <v>4.8847662819444144</v>
      </c>
      <c r="U345" s="60" t="s">
        <v>400</v>
      </c>
      <c r="V345" s="60" t="s">
        <v>400</v>
      </c>
      <c r="W345" s="62" t="s">
        <v>400</v>
      </c>
      <c r="X345" s="63">
        <f t="shared" si="46"/>
        <v>1.6893656264584267</v>
      </c>
    </row>
    <row r="346" spans="1:24" ht="15" customHeight="1">
      <c r="A346" s="71" t="s">
        <v>324</v>
      </c>
      <c r="B346" s="59">
        <f>'Расчет субсидий'!AF346</f>
        <v>186.69090909090914</v>
      </c>
      <c r="C346" s="60">
        <f>'Расчет субсидий'!D346-1</f>
        <v>0.21342122588589407</v>
      </c>
      <c r="D346" s="60">
        <f>C346*'Расчет субсидий'!E346</f>
        <v>3.2013183882884109</v>
      </c>
      <c r="E346" s="61">
        <f t="shared" si="40"/>
        <v>69.376604393477336</v>
      </c>
      <c r="F346" s="60">
        <f>'Расчет субсидий'!F346-1</f>
        <v>0</v>
      </c>
      <c r="G346" s="60">
        <f>F346*'Расчет субсидий'!G346</f>
        <v>0</v>
      </c>
      <c r="H346" s="61">
        <f t="shared" si="41"/>
        <v>0</v>
      </c>
      <c r="I346" s="60">
        <f>'Расчет субсидий'!J346-1</f>
        <v>0.24591904793042563</v>
      </c>
      <c r="J346" s="60">
        <f>I346*'Расчет субсидий'!K346</f>
        <v>2.4591904793042563</v>
      </c>
      <c r="K346" s="61">
        <f t="shared" si="42"/>
        <v>53.293757232973732</v>
      </c>
      <c r="L346" s="60">
        <f>'Расчет субсидий'!N346-1</f>
        <v>0.2119542732716384</v>
      </c>
      <c r="M346" s="60">
        <f>L346*'Расчет субсидий'!O346</f>
        <v>3.1793140990745759</v>
      </c>
      <c r="N346" s="61">
        <f t="shared" si="43"/>
        <v>68.899743712161566</v>
      </c>
      <c r="O346" s="60">
        <f>'Расчет субсидий'!R346-1</f>
        <v>-5.3967718794834973E-2</v>
      </c>
      <c r="P346" s="60">
        <f>O346*'Расчет субсидий'!S346</f>
        <v>-0.53967718794834973</v>
      </c>
      <c r="Q346" s="61">
        <f t="shared" si="44"/>
        <v>-11.695484868187334</v>
      </c>
      <c r="R346" s="60">
        <f>'Расчет субсидий'!V346-1</f>
        <v>3.1453125000000082E-2</v>
      </c>
      <c r="S346" s="60">
        <f>R346*'Расчет субсидий'!W346</f>
        <v>0.31453125000000082</v>
      </c>
      <c r="T346" s="61">
        <f t="shared" si="45"/>
        <v>6.8162886204838431</v>
      </c>
      <c r="U346" s="60" t="s">
        <v>400</v>
      </c>
      <c r="V346" s="60" t="s">
        <v>400</v>
      </c>
      <c r="W346" s="62" t="s">
        <v>400</v>
      </c>
      <c r="X346" s="63">
        <f t="shared" si="46"/>
        <v>8.6146770287188943</v>
      </c>
    </row>
    <row r="347" spans="1:24" ht="15" customHeight="1">
      <c r="A347" s="71" t="s">
        <v>325</v>
      </c>
      <c r="B347" s="59">
        <f>'Расчет субсидий'!AF347</f>
        <v>8.2181818181818471</v>
      </c>
      <c r="C347" s="60">
        <f>'Расчет субсидий'!D347-1</f>
        <v>-0.33006978379786345</v>
      </c>
      <c r="D347" s="60">
        <f>C347*'Расчет субсидий'!E347</f>
        <v>-4.9510467569679513</v>
      </c>
      <c r="E347" s="61">
        <f t="shared" si="40"/>
        <v>-88.011154146289272</v>
      </c>
      <c r="F347" s="60">
        <f>'Расчет субсидий'!F347-1</f>
        <v>0</v>
      </c>
      <c r="G347" s="60">
        <f>F347*'Расчет субсидий'!G347</f>
        <v>0</v>
      </c>
      <c r="H347" s="61">
        <f t="shared" si="41"/>
        <v>0</v>
      </c>
      <c r="I347" s="60">
        <f>'Расчет субсидий'!J347-1</f>
        <v>0.24591904793042563</v>
      </c>
      <c r="J347" s="60">
        <f>I347*'Расчет субсидий'!K347</f>
        <v>2.4591904793042563</v>
      </c>
      <c r="K347" s="61">
        <f t="shared" si="42"/>
        <v>43.715239013755671</v>
      </c>
      <c r="L347" s="60">
        <f>'Расчет субсидий'!N347-1</f>
        <v>0.2119542732716384</v>
      </c>
      <c r="M347" s="60">
        <f>L347*'Расчет субсидий'!O347</f>
        <v>3.1793140990745759</v>
      </c>
      <c r="N347" s="61">
        <f t="shared" si="43"/>
        <v>56.516352397464246</v>
      </c>
      <c r="O347" s="60">
        <f>'Расчет субсидий'!R347-1</f>
        <v>-5.3967718794834973E-2</v>
      </c>
      <c r="P347" s="60">
        <f>O347*'Расчет субсидий'!S347</f>
        <v>-0.53967718794834973</v>
      </c>
      <c r="Q347" s="61">
        <f t="shared" si="44"/>
        <v>-9.5934485189240952</v>
      </c>
      <c r="R347" s="60">
        <f>'Расчет субсидий'!V347-1</f>
        <v>3.1453125000000082E-2</v>
      </c>
      <c r="S347" s="60">
        <f>R347*'Расчет субсидий'!W347</f>
        <v>0.31453125000000082</v>
      </c>
      <c r="T347" s="61">
        <f t="shared" si="45"/>
        <v>5.5911930721752841</v>
      </c>
      <c r="U347" s="60" t="s">
        <v>400</v>
      </c>
      <c r="V347" s="60" t="s">
        <v>400</v>
      </c>
      <c r="W347" s="62" t="s">
        <v>400</v>
      </c>
      <c r="X347" s="63">
        <f t="shared" si="46"/>
        <v>0.46231188346253194</v>
      </c>
    </row>
    <row r="348" spans="1:24" ht="15" customHeight="1">
      <c r="A348" s="71" t="s">
        <v>326</v>
      </c>
      <c r="B348" s="59">
        <f>'Расчет субсидий'!AF348</f>
        <v>71.845454545454572</v>
      </c>
      <c r="C348" s="60">
        <f>'Расчет субсидий'!D348-1</f>
        <v>6.1364928590676104E-2</v>
      </c>
      <c r="D348" s="60">
        <f>C348*'Расчет субсидий'!E348</f>
        <v>0.92047392886014157</v>
      </c>
      <c r="E348" s="61">
        <f t="shared" si="40"/>
        <v>10.441050831819494</v>
      </c>
      <c r="F348" s="60">
        <f>'Расчет субсидий'!F348-1</f>
        <v>0</v>
      </c>
      <c r="G348" s="60">
        <f>F348*'Расчет субсидий'!G348</f>
        <v>0</v>
      </c>
      <c r="H348" s="61">
        <f t="shared" si="41"/>
        <v>0</v>
      </c>
      <c r="I348" s="60">
        <f>'Расчет субсидий'!J348-1</f>
        <v>0.24591904793042563</v>
      </c>
      <c r="J348" s="60">
        <f>I348*'Расчет субсидий'!K348</f>
        <v>2.4591904793042563</v>
      </c>
      <c r="K348" s="61">
        <f t="shared" si="42"/>
        <v>27.894904998926506</v>
      </c>
      <c r="L348" s="60">
        <f>'Расчет субсидий'!N348-1</f>
        <v>0.2119542732716384</v>
      </c>
      <c r="M348" s="60">
        <f>L348*'Расчет субсидий'!O348</f>
        <v>3.1793140990745759</v>
      </c>
      <c r="N348" s="61">
        <f t="shared" si="43"/>
        <v>36.063357231491793</v>
      </c>
      <c r="O348" s="60">
        <f>'Расчет субсидий'!R348-1</f>
        <v>-5.3967718794834973E-2</v>
      </c>
      <c r="P348" s="60">
        <f>O348*'Расчет субсидий'!S348</f>
        <v>-0.53967718794834973</v>
      </c>
      <c r="Q348" s="61">
        <f t="shared" si="44"/>
        <v>-6.1216258010913016</v>
      </c>
      <c r="R348" s="60">
        <f>'Расчет субсидий'!V348-1</f>
        <v>3.1453125000000082E-2</v>
      </c>
      <c r="S348" s="60">
        <f>R348*'Расчет субсидий'!W348</f>
        <v>0.31453125000000082</v>
      </c>
      <c r="T348" s="61">
        <f t="shared" si="45"/>
        <v>3.5677672843080774</v>
      </c>
      <c r="U348" s="60" t="s">
        <v>400</v>
      </c>
      <c r="V348" s="60" t="s">
        <v>400</v>
      </c>
      <c r="W348" s="62" t="s">
        <v>400</v>
      </c>
      <c r="X348" s="63">
        <f t="shared" si="46"/>
        <v>6.3338325692906254</v>
      </c>
    </row>
    <row r="349" spans="1:24" ht="15" customHeight="1">
      <c r="A349" s="71" t="s">
        <v>327</v>
      </c>
      <c r="B349" s="59">
        <f>'Расчет субсидий'!AF349</f>
        <v>-12.318181818181756</v>
      </c>
      <c r="C349" s="60">
        <f>'Расчет субсидий'!D349-1</f>
        <v>-0.40945286645836165</v>
      </c>
      <c r="D349" s="60">
        <f>C349*'Расчет субсидий'!E349</f>
        <v>-6.1417929968754246</v>
      </c>
      <c r="E349" s="61">
        <f t="shared" si="40"/>
        <v>-103.86072836319511</v>
      </c>
      <c r="F349" s="60">
        <f>'Расчет субсидий'!F349-1</f>
        <v>0</v>
      </c>
      <c r="G349" s="60">
        <f>F349*'Расчет субсидий'!G349</f>
        <v>0</v>
      </c>
      <c r="H349" s="61">
        <f t="shared" si="41"/>
        <v>0</v>
      </c>
      <c r="I349" s="60">
        <f>'Расчет субсидий'!J349-1</f>
        <v>0.24591904793042563</v>
      </c>
      <c r="J349" s="60">
        <f>I349*'Расчет субсидий'!K349</f>
        <v>2.4591904793042563</v>
      </c>
      <c r="K349" s="61">
        <f t="shared" si="42"/>
        <v>41.586115731076234</v>
      </c>
      <c r="L349" s="60">
        <f>'Расчет субсидий'!N349-1</f>
        <v>0.2119542732716384</v>
      </c>
      <c r="M349" s="60">
        <f>L349*'Расчет субсидий'!O349</f>
        <v>3.1793140990745759</v>
      </c>
      <c r="N349" s="61">
        <f t="shared" si="43"/>
        <v>53.763758920766264</v>
      </c>
      <c r="O349" s="60">
        <f>'Расчет субсидий'!R349-1</f>
        <v>-5.3967718794834973E-2</v>
      </c>
      <c r="P349" s="60">
        <f>O349*'Расчет субсидий'!S349</f>
        <v>-0.53967718794834973</v>
      </c>
      <c r="Q349" s="61">
        <f t="shared" si="44"/>
        <v>-9.1262056291757236</v>
      </c>
      <c r="R349" s="60">
        <f>'Расчет субсидий'!V349-1</f>
        <v>3.1453125000000082E-2</v>
      </c>
      <c r="S349" s="60">
        <f>R349*'Расчет субсидий'!W349</f>
        <v>0.31453125000000082</v>
      </c>
      <c r="T349" s="61">
        <f t="shared" si="45"/>
        <v>5.3188775223465736</v>
      </c>
      <c r="U349" s="60" t="s">
        <v>400</v>
      </c>
      <c r="V349" s="60" t="s">
        <v>400</v>
      </c>
      <c r="W349" s="62" t="s">
        <v>400</v>
      </c>
      <c r="X349" s="63">
        <f t="shared" si="46"/>
        <v>-0.72843435644494137</v>
      </c>
    </row>
    <row r="350" spans="1:24" ht="15" customHeight="1">
      <c r="A350" s="71" t="s">
        <v>328</v>
      </c>
      <c r="B350" s="59">
        <f>'Расчет субсидий'!AF350</f>
        <v>-24.727272727272748</v>
      </c>
      <c r="C350" s="60">
        <f>'Расчет субсидий'!D350-1</f>
        <v>-0.46381214041930774</v>
      </c>
      <c r="D350" s="60">
        <f>C350*'Расчет субсидий'!E350</f>
        <v>-6.9571821062896158</v>
      </c>
      <c r="E350" s="61">
        <f t="shared" si="40"/>
        <v>-111.43252007754</v>
      </c>
      <c r="F350" s="60">
        <f>'Расчет субсидий'!F350-1</f>
        <v>0</v>
      </c>
      <c r="G350" s="60">
        <f>F350*'Расчет субсидий'!G350</f>
        <v>0</v>
      </c>
      <c r="H350" s="61">
        <f t="shared" si="41"/>
        <v>0</v>
      </c>
      <c r="I350" s="60">
        <f>'Расчет субсидий'!J350-1</f>
        <v>0.24591904793042563</v>
      </c>
      <c r="J350" s="60">
        <f>I350*'Расчет субсидий'!K350</f>
        <v>2.4591904793042563</v>
      </c>
      <c r="K350" s="61">
        <f t="shared" si="42"/>
        <v>39.388618591976702</v>
      </c>
      <c r="L350" s="60">
        <f>'Расчет субсидий'!N350-1</f>
        <v>0.2119542732716384</v>
      </c>
      <c r="M350" s="60">
        <f>L350*'Расчет субсидий'!O350</f>
        <v>3.1793140990745759</v>
      </c>
      <c r="N350" s="61">
        <f t="shared" si="43"/>
        <v>50.922769702642839</v>
      </c>
      <c r="O350" s="60">
        <f>'Расчет субсидий'!R350-1</f>
        <v>-5.3967718794834973E-2</v>
      </c>
      <c r="P350" s="60">
        <f>O350*'Расчет субсидий'!S350</f>
        <v>-0.53967718794834973</v>
      </c>
      <c r="Q350" s="61">
        <f t="shared" si="44"/>
        <v>-8.6439578787333513</v>
      </c>
      <c r="R350" s="60">
        <f>'Расчет субсидий'!V350-1</f>
        <v>3.1453125000000082E-2</v>
      </c>
      <c r="S350" s="60">
        <f>R350*'Расчет субсидий'!W350</f>
        <v>0.31453125000000082</v>
      </c>
      <c r="T350" s="61">
        <f t="shared" si="45"/>
        <v>5.0378169343810786</v>
      </c>
      <c r="U350" s="60" t="s">
        <v>400</v>
      </c>
      <c r="V350" s="60" t="s">
        <v>400</v>
      </c>
      <c r="W350" s="62" t="s">
        <v>400</v>
      </c>
      <c r="X350" s="63">
        <f t="shared" si="46"/>
        <v>-1.5438234658591325</v>
      </c>
    </row>
    <row r="351" spans="1:24" ht="15" customHeight="1">
      <c r="A351" s="71" t="s">
        <v>329</v>
      </c>
      <c r="B351" s="59">
        <f>'Расчет субсидий'!AF351</f>
        <v>69.745454545454663</v>
      </c>
      <c r="C351" s="60">
        <f>'Расчет субсидий'!D351-1</f>
        <v>6.3487520480611792E-2</v>
      </c>
      <c r="D351" s="60">
        <f>C351*'Расчет субсидий'!E351</f>
        <v>0.95231280720917688</v>
      </c>
      <c r="E351" s="61">
        <f t="shared" si="40"/>
        <v>10.434011581431804</v>
      </c>
      <c r="F351" s="60">
        <f>'Расчет субсидий'!F351-1</f>
        <v>0</v>
      </c>
      <c r="G351" s="60">
        <f>F351*'Расчет субсидий'!G351</f>
        <v>0</v>
      </c>
      <c r="H351" s="61">
        <f t="shared" si="41"/>
        <v>0</v>
      </c>
      <c r="I351" s="60">
        <f>'Расчет субсидий'!J351-1</f>
        <v>0.24591904793042563</v>
      </c>
      <c r="J351" s="60">
        <f>I351*'Расчет субсидий'!K351</f>
        <v>2.4591904793042563</v>
      </c>
      <c r="K351" s="61">
        <f t="shared" si="42"/>
        <v>26.9441109557307</v>
      </c>
      <c r="L351" s="60">
        <f>'Расчет субсидий'!N351-1</f>
        <v>0.2119542732716384</v>
      </c>
      <c r="M351" s="60">
        <f>L351*'Расчет субсидий'!O351</f>
        <v>3.1793140990745759</v>
      </c>
      <c r="N351" s="61">
        <f t="shared" si="43"/>
        <v>34.834142604854257</v>
      </c>
      <c r="O351" s="60">
        <f>'Расчет субсидий'!R351-1</f>
        <v>-5.3967718794834973E-2</v>
      </c>
      <c r="P351" s="60">
        <f>O351*'Расчет субсидий'!S351</f>
        <v>-0.53967718794834973</v>
      </c>
      <c r="Q351" s="61">
        <f t="shared" si="44"/>
        <v>-5.9129710181990367</v>
      </c>
      <c r="R351" s="60">
        <f>'Расчет субсидий'!V351-1</f>
        <v>3.1453125000000082E-2</v>
      </c>
      <c r="S351" s="60">
        <f>R351*'Расчет субсидий'!W351</f>
        <v>0.31453125000000082</v>
      </c>
      <c r="T351" s="61">
        <f t="shared" si="45"/>
        <v>3.4461604216369355</v>
      </c>
      <c r="U351" s="60" t="s">
        <v>400</v>
      </c>
      <c r="V351" s="60" t="s">
        <v>400</v>
      </c>
      <c r="W351" s="62" t="s">
        <v>400</v>
      </c>
      <c r="X351" s="63">
        <f t="shared" si="46"/>
        <v>6.3656714476396603</v>
      </c>
    </row>
    <row r="352" spans="1:24" ht="15" customHeight="1">
      <c r="A352" s="71" t="s">
        <v>330</v>
      </c>
      <c r="B352" s="59">
        <f>'Расчет субсидий'!AF352</f>
        <v>89.009090909090673</v>
      </c>
      <c r="C352" s="60">
        <f>'Расчет субсидий'!D352-1</f>
        <v>-9.0245725274725297E-2</v>
      </c>
      <c r="D352" s="60">
        <f>C352*'Расчет субсидий'!E352</f>
        <v>-1.3536858791208795</v>
      </c>
      <c r="E352" s="61">
        <f t="shared" si="40"/>
        <v>-29.679818192576164</v>
      </c>
      <c r="F352" s="60">
        <f>'Расчет субсидий'!F352-1</f>
        <v>0</v>
      </c>
      <c r="G352" s="60">
        <f>F352*'Расчет субсидий'!G352</f>
        <v>0</v>
      </c>
      <c r="H352" s="61">
        <f t="shared" si="41"/>
        <v>0</v>
      </c>
      <c r="I352" s="60">
        <f>'Расчет субсидий'!J352-1</f>
        <v>0.24591904793042563</v>
      </c>
      <c r="J352" s="60">
        <f>I352*'Расчет субсидий'!K352</f>
        <v>2.4591904793042563</v>
      </c>
      <c r="K352" s="61">
        <f t="shared" si="42"/>
        <v>53.918215039714511</v>
      </c>
      <c r="L352" s="60">
        <f>'Расчет субсидий'!N352-1</f>
        <v>0.2119542732716384</v>
      </c>
      <c r="M352" s="60">
        <f>L352*'Расчет субсидий'!O352</f>
        <v>3.1793140990745759</v>
      </c>
      <c r="N352" s="61">
        <f t="shared" si="43"/>
        <v>69.70706121194705</v>
      </c>
      <c r="O352" s="60">
        <f>'Расчет субсидий'!R352-1</f>
        <v>-5.3967718794834973E-2</v>
      </c>
      <c r="P352" s="60">
        <f>O352*'Расчет субсидий'!S352</f>
        <v>-0.53967718794834973</v>
      </c>
      <c r="Q352" s="61">
        <f t="shared" si="44"/>
        <v>-11.832524123979184</v>
      </c>
      <c r="R352" s="60">
        <f>'Расчет субсидий'!V352-1</f>
        <v>3.1453125000000082E-2</v>
      </c>
      <c r="S352" s="60">
        <f>R352*'Расчет субсидий'!W352</f>
        <v>0.31453125000000082</v>
      </c>
      <c r="T352" s="61">
        <f t="shared" si="45"/>
        <v>6.8961569739844659</v>
      </c>
      <c r="U352" s="60" t="s">
        <v>400</v>
      </c>
      <c r="V352" s="60" t="s">
        <v>400</v>
      </c>
      <c r="W352" s="62" t="s">
        <v>400</v>
      </c>
      <c r="X352" s="63">
        <f t="shared" si="46"/>
        <v>4.0596727613096038</v>
      </c>
    </row>
    <row r="353" spans="1:24" ht="15" customHeight="1">
      <c r="A353" s="71" t="s">
        <v>331</v>
      </c>
      <c r="B353" s="59">
        <f>'Расчет субсидий'!AF353</f>
        <v>-17.672727272727229</v>
      </c>
      <c r="C353" s="60">
        <f>'Расчет субсидий'!D353-1</f>
        <v>-0.47784362944851944</v>
      </c>
      <c r="D353" s="60">
        <f>C353*'Расчет субсидий'!E353</f>
        <v>-7.1676544417277919</v>
      </c>
      <c r="E353" s="61">
        <f t="shared" si="40"/>
        <v>-72.206752156696027</v>
      </c>
      <c r="F353" s="60">
        <f>'Расчет субсидий'!F353-1</f>
        <v>0</v>
      </c>
      <c r="G353" s="60">
        <f>F353*'Расчет субсидий'!G353</f>
        <v>0</v>
      </c>
      <c r="H353" s="61">
        <f t="shared" si="41"/>
        <v>0</v>
      </c>
      <c r="I353" s="60">
        <f>'Расчет субсидий'!J353-1</f>
        <v>0.24591904793042563</v>
      </c>
      <c r="J353" s="60">
        <f>I353*'Расчет субсидий'!K353</f>
        <v>2.4591904793042563</v>
      </c>
      <c r="K353" s="61">
        <f t="shared" si="42"/>
        <v>24.773816719103014</v>
      </c>
      <c r="L353" s="60">
        <f>'Расчет субсидий'!N353-1</f>
        <v>0.2119542732716384</v>
      </c>
      <c r="M353" s="60">
        <f>L353*'Расчет субсидий'!O353</f>
        <v>3.1793140990745759</v>
      </c>
      <c r="N353" s="61">
        <f t="shared" si="43"/>
        <v>32.028322102652723</v>
      </c>
      <c r="O353" s="60">
        <f>'Расчет субсидий'!R353-1</f>
        <v>-5.3967718794834973E-2</v>
      </c>
      <c r="P353" s="60">
        <f>O353*'Расчет субсидий'!S353</f>
        <v>-0.53967718794834973</v>
      </c>
      <c r="Q353" s="61">
        <f t="shared" si="44"/>
        <v>-5.4366930313978239</v>
      </c>
      <c r="R353" s="60">
        <f>'Расчет субсидий'!V353-1</f>
        <v>3.1453125000000082E-2</v>
      </c>
      <c r="S353" s="60">
        <f>R353*'Расчет субсидий'!W353</f>
        <v>0.31453125000000082</v>
      </c>
      <c r="T353" s="61">
        <f t="shared" si="45"/>
        <v>3.1685790936108815</v>
      </c>
      <c r="U353" s="60" t="s">
        <v>400</v>
      </c>
      <c r="V353" s="60" t="s">
        <v>400</v>
      </c>
      <c r="W353" s="62" t="s">
        <v>400</v>
      </c>
      <c r="X353" s="63">
        <f t="shared" si="46"/>
        <v>-1.7542958012973084</v>
      </c>
    </row>
    <row r="354" spans="1:24" ht="15" customHeight="1">
      <c r="A354" s="71" t="s">
        <v>332</v>
      </c>
      <c r="B354" s="59">
        <f>'Расчет субсидий'!AF354</f>
        <v>22.054545454545405</v>
      </c>
      <c r="C354" s="60">
        <f>'Расчет субсидий'!D354-1</f>
        <v>-0.27050605635995628</v>
      </c>
      <c r="D354" s="60">
        <f>C354*'Расчет субсидий'!E354</f>
        <v>-4.0575908453993446</v>
      </c>
      <c r="E354" s="61">
        <f t="shared" si="40"/>
        <v>-66.005640540939268</v>
      </c>
      <c r="F354" s="60">
        <f>'Расчет субсидий'!F354-1</f>
        <v>0</v>
      </c>
      <c r="G354" s="60">
        <f>F354*'Расчет субсидий'!G354</f>
        <v>0</v>
      </c>
      <c r="H354" s="61">
        <f t="shared" si="41"/>
        <v>0</v>
      </c>
      <c r="I354" s="60">
        <f>'Расчет субсидий'!J354-1</f>
        <v>0.24591904793042563</v>
      </c>
      <c r="J354" s="60">
        <f>I354*'Расчет субсидий'!K354</f>
        <v>2.4591904793042563</v>
      </c>
      <c r="K354" s="61">
        <f t="shared" si="42"/>
        <v>40.004142601687441</v>
      </c>
      <c r="L354" s="60">
        <f>'Расчет субсидий'!N354-1</f>
        <v>0.2119542732716384</v>
      </c>
      <c r="M354" s="60">
        <f>L354*'Расчет субсидий'!O354</f>
        <v>3.1793140990745759</v>
      </c>
      <c r="N354" s="61">
        <f t="shared" si="43"/>
        <v>51.718537325712816</v>
      </c>
      <c r="O354" s="60">
        <f>'Расчет субсидий'!R354-1</f>
        <v>-5.3967718794834973E-2</v>
      </c>
      <c r="P354" s="60">
        <f>O354*'Расчет субсидий'!S354</f>
        <v>-0.53967718794834973</v>
      </c>
      <c r="Q354" s="61">
        <f t="shared" si="44"/>
        <v>-8.779036584295584</v>
      </c>
      <c r="R354" s="60">
        <f>'Расчет субсидий'!V354-1</f>
        <v>3.1453125000000082E-2</v>
      </c>
      <c r="S354" s="60">
        <f>R354*'Расчет субсидий'!W354</f>
        <v>0.31453125000000082</v>
      </c>
      <c r="T354" s="61">
        <f t="shared" si="45"/>
        <v>5.1165426523799971</v>
      </c>
      <c r="U354" s="60" t="s">
        <v>400</v>
      </c>
      <c r="V354" s="60" t="s">
        <v>400</v>
      </c>
      <c r="W354" s="62" t="s">
        <v>400</v>
      </c>
      <c r="X354" s="63">
        <f t="shared" si="46"/>
        <v>1.3557677950311386</v>
      </c>
    </row>
    <row r="355" spans="1:24" ht="15" customHeight="1">
      <c r="A355" s="67" t="s">
        <v>333</v>
      </c>
      <c r="B355" s="68"/>
      <c r="C355" s="69"/>
      <c r="D355" s="69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</row>
    <row r="356" spans="1:24" ht="15" customHeight="1">
      <c r="A356" s="71" t="s">
        <v>334</v>
      </c>
      <c r="B356" s="59">
        <f>'Расчет субсидий'!AF356</f>
        <v>16.654545454545428</v>
      </c>
      <c r="C356" s="60">
        <f>'Расчет субсидий'!D356-1</f>
        <v>-0.40652053800170784</v>
      </c>
      <c r="D356" s="60">
        <f>C356*'Расчет субсидий'!E356</f>
        <v>-6.0978080700256179</v>
      </c>
      <c r="E356" s="61">
        <f t="shared" si="40"/>
        <v>-67.11740272513542</v>
      </c>
      <c r="F356" s="60">
        <f>'Расчет субсидий'!F356-1</f>
        <v>0</v>
      </c>
      <c r="G356" s="60">
        <f>F356*'Расчет субсидий'!G356</f>
        <v>0</v>
      </c>
      <c r="H356" s="61">
        <f t="shared" si="41"/>
        <v>0</v>
      </c>
      <c r="I356" s="60">
        <f>'Расчет субсидий'!J356-1</f>
        <v>0.21079433031402539</v>
      </c>
      <c r="J356" s="60">
        <f>I356*'Расчет субсидий'!K356</f>
        <v>2.1079433031402539</v>
      </c>
      <c r="K356" s="61">
        <f t="shared" si="42"/>
        <v>23.201727239345903</v>
      </c>
      <c r="L356" s="60">
        <f>'Расчет субсидий'!N356-1</f>
        <v>0.20498639085465431</v>
      </c>
      <c r="M356" s="60">
        <f>L356*'Расчет субсидий'!O356</f>
        <v>3.0747958628198147</v>
      </c>
      <c r="N356" s="61">
        <f t="shared" si="43"/>
        <v>33.843687740337614</v>
      </c>
      <c r="O356" s="60">
        <f>'Расчет субсидий'!R356-1</f>
        <v>7.9512677595628301E-2</v>
      </c>
      <c r="P356" s="60">
        <f>O356*'Расчет субсидий'!S356</f>
        <v>0.79512677595628301</v>
      </c>
      <c r="Q356" s="61">
        <f t="shared" si="44"/>
        <v>8.7518077687171569</v>
      </c>
      <c r="R356" s="60">
        <f>'Расчет субсидий'!V356-1</f>
        <v>0.16330552336809578</v>
      </c>
      <c r="S356" s="60">
        <f>R356*'Расчет субсидий'!W356</f>
        <v>1.6330552336809578</v>
      </c>
      <c r="T356" s="61">
        <f t="shared" si="45"/>
        <v>17.974725431280181</v>
      </c>
      <c r="U356" s="60" t="s">
        <v>400</v>
      </c>
      <c r="V356" s="60" t="s">
        <v>400</v>
      </c>
      <c r="W356" s="62" t="s">
        <v>400</v>
      </c>
      <c r="X356" s="63">
        <f t="shared" si="46"/>
        <v>1.5131131055716915</v>
      </c>
    </row>
    <row r="357" spans="1:24" ht="15" customHeight="1">
      <c r="A357" s="71" t="s">
        <v>49</v>
      </c>
      <c r="B357" s="59">
        <f>'Расчет субсидий'!AF357</f>
        <v>184.39090909090919</v>
      </c>
      <c r="C357" s="60">
        <f>'Расчет субсидий'!D357-1</f>
        <v>-0.11808544834819101</v>
      </c>
      <c r="D357" s="60">
        <f>C357*'Расчет субсидий'!E357</f>
        <v>-1.7712817252228652</v>
      </c>
      <c r="E357" s="61">
        <f t="shared" si="40"/>
        <v>-55.929522763432871</v>
      </c>
      <c r="F357" s="60">
        <f>'Расчет субсидий'!F357-1</f>
        <v>0</v>
      </c>
      <c r="G357" s="60">
        <f>F357*'Расчет субсидий'!G357</f>
        <v>0</v>
      </c>
      <c r="H357" s="61">
        <f t="shared" si="41"/>
        <v>0</v>
      </c>
      <c r="I357" s="60">
        <f>'Расчет субсидий'!J357-1</f>
        <v>0.21079433031402539</v>
      </c>
      <c r="J357" s="60">
        <f>I357*'Расчет субсидий'!K357</f>
        <v>2.1079433031402539</v>
      </c>
      <c r="K357" s="61">
        <f t="shared" si="42"/>
        <v>66.559859607976733</v>
      </c>
      <c r="L357" s="60">
        <f>'Расчет субсидий'!N357-1</f>
        <v>0.20498639085465431</v>
      </c>
      <c r="M357" s="60">
        <f>L357*'Расчет субсидий'!O357</f>
        <v>3.0747958628198147</v>
      </c>
      <c r="N357" s="61">
        <f t="shared" si="43"/>
        <v>97.088940033439528</v>
      </c>
      <c r="O357" s="60">
        <f>'Расчет субсидий'!R357-1</f>
        <v>7.9512677595628301E-2</v>
      </c>
      <c r="P357" s="60">
        <f>O357*'Расчет субсидий'!S357</f>
        <v>0.79512677595628301</v>
      </c>
      <c r="Q357" s="61">
        <f t="shared" si="44"/>
        <v>25.106712547416198</v>
      </c>
      <c r="R357" s="60">
        <f>'Расчет субсидий'!V357-1</f>
        <v>0.16330552336809578</v>
      </c>
      <c r="S357" s="60">
        <f>R357*'Расчет субсидий'!W357</f>
        <v>1.6330552336809578</v>
      </c>
      <c r="T357" s="61">
        <f t="shared" si="45"/>
        <v>51.56491966550962</v>
      </c>
      <c r="U357" s="60" t="s">
        <v>400</v>
      </c>
      <c r="V357" s="60" t="s">
        <v>400</v>
      </c>
      <c r="W357" s="62" t="s">
        <v>400</v>
      </c>
      <c r="X357" s="63">
        <f t="shared" si="46"/>
        <v>5.8396394503744444</v>
      </c>
    </row>
    <row r="358" spans="1:24" ht="15" customHeight="1">
      <c r="A358" s="71" t="s">
        <v>335</v>
      </c>
      <c r="B358" s="59">
        <f>'Расчет субсидий'!AF358</f>
        <v>50.663636363636215</v>
      </c>
      <c r="C358" s="60">
        <f>'Расчет субсидий'!D358-1</f>
        <v>-0.22867333491348651</v>
      </c>
      <c r="D358" s="60">
        <f>C358*'Расчет субсидий'!E358</f>
        <v>-3.4301000237022978</v>
      </c>
      <c r="E358" s="61">
        <f t="shared" si="40"/>
        <v>-41.566317710812505</v>
      </c>
      <c r="F358" s="60">
        <f>'Расчет субсидий'!F358-1</f>
        <v>0</v>
      </c>
      <c r="G358" s="60">
        <f>F358*'Расчет субсидий'!G358</f>
        <v>0</v>
      </c>
      <c r="H358" s="61">
        <f t="shared" si="41"/>
        <v>0</v>
      </c>
      <c r="I358" s="60">
        <f>'Расчет субсидий'!J358-1</f>
        <v>0.21079433031402539</v>
      </c>
      <c r="J358" s="60">
        <f>I358*'Расчет субсидий'!K358</f>
        <v>2.1079433031402539</v>
      </c>
      <c r="K358" s="61">
        <f t="shared" si="42"/>
        <v>25.544281638800378</v>
      </c>
      <c r="L358" s="60">
        <f>'Расчет субсидий'!N358-1</f>
        <v>0.20498639085465431</v>
      </c>
      <c r="M358" s="60">
        <f>L358*'Расчет субсидий'!O358</f>
        <v>3.0747958628198147</v>
      </c>
      <c r="N358" s="61">
        <f t="shared" si="43"/>
        <v>37.260704016412348</v>
      </c>
      <c r="O358" s="60">
        <f>'Расчет субсидий'!R358-1</f>
        <v>7.9512677595628301E-2</v>
      </c>
      <c r="P358" s="60">
        <f>O358*'Расчет субсидий'!S358</f>
        <v>0.79512677595628301</v>
      </c>
      <c r="Q358" s="61">
        <f t="shared" si="44"/>
        <v>9.6354310257400755</v>
      </c>
      <c r="R358" s="60">
        <f>'Расчет субсидий'!V358-1</f>
        <v>0.16330552336809578</v>
      </c>
      <c r="S358" s="60">
        <f>R358*'Расчет субсидий'!W358</f>
        <v>1.6330552336809578</v>
      </c>
      <c r="T358" s="61">
        <f t="shared" si="45"/>
        <v>19.78953739349592</v>
      </c>
      <c r="U358" s="60" t="s">
        <v>400</v>
      </c>
      <c r="V358" s="60" t="s">
        <v>400</v>
      </c>
      <c r="W358" s="62" t="s">
        <v>400</v>
      </c>
      <c r="X358" s="63">
        <f t="shared" si="46"/>
        <v>4.180821151895012</v>
      </c>
    </row>
    <row r="359" spans="1:24" ht="15" customHeight="1">
      <c r="A359" s="71" t="s">
        <v>336</v>
      </c>
      <c r="B359" s="59">
        <f>'Расчет субсидий'!AF359</f>
        <v>124.32727272727277</v>
      </c>
      <c r="C359" s="60">
        <f>'Расчет субсидий'!D359-1</f>
        <v>0.19043703868782313</v>
      </c>
      <c r="D359" s="60">
        <f>C359*'Расчет субсидий'!E359</f>
        <v>2.8565555803173472</v>
      </c>
      <c r="E359" s="61">
        <f t="shared" si="40"/>
        <v>33.928689117370254</v>
      </c>
      <c r="F359" s="60">
        <f>'Расчет субсидий'!F359-1</f>
        <v>0</v>
      </c>
      <c r="G359" s="60">
        <f>F359*'Расчет субсидий'!G359</f>
        <v>0</v>
      </c>
      <c r="H359" s="61">
        <f t="shared" si="41"/>
        <v>0</v>
      </c>
      <c r="I359" s="60">
        <f>'Расчет субсидий'!J359-1</f>
        <v>0.21079433031402539</v>
      </c>
      <c r="J359" s="60">
        <f>I359*'Расчет субсидий'!K359</f>
        <v>2.1079433031402539</v>
      </c>
      <c r="K359" s="61">
        <f t="shared" si="42"/>
        <v>25.03705984300953</v>
      </c>
      <c r="L359" s="60">
        <f>'Расчет субсидий'!N359-1</f>
        <v>0.20498639085465431</v>
      </c>
      <c r="M359" s="60">
        <f>L359*'Расчет субсидий'!O359</f>
        <v>3.0747958628198147</v>
      </c>
      <c r="N359" s="61">
        <f t="shared" si="43"/>
        <v>36.520834269011473</v>
      </c>
      <c r="O359" s="60">
        <f>'Расчет субсидий'!R359-1</f>
        <v>7.9512677595628301E-2</v>
      </c>
      <c r="P359" s="60">
        <f>O359*'Расчет субсидий'!S359</f>
        <v>0.79512677595628301</v>
      </c>
      <c r="Q359" s="61">
        <f t="shared" si="44"/>
        <v>9.4441044228940125</v>
      </c>
      <c r="R359" s="60">
        <f>'Расчет субсидий'!V359-1</f>
        <v>0.16330552336809578</v>
      </c>
      <c r="S359" s="60">
        <f>R359*'Расчет субсидий'!W359</f>
        <v>1.6330552336809578</v>
      </c>
      <c r="T359" s="61">
        <f t="shared" si="45"/>
        <v>19.396585074987478</v>
      </c>
      <c r="U359" s="60" t="s">
        <v>400</v>
      </c>
      <c r="V359" s="60" t="s">
        <v>400</v>
      </c>
      <c r="W359" s="62" t="s">
        <v>400</v>
      </c>
      <c r="X359" s="63">
        <f t="shared" si="46"/>
        <v>10.467476755914658</v>
      </c>
    </row>
    <row r="360" spans="1:24" ht="15" customHeight="1">
      <c r="A360" s="71" t="s">
        <v>337</v>
      </c>
      <c r="B360" s="59">
        <f>'Расчет субсидий'!AF360</f>
        <v>55.890909090909076</v>
      </c>
      <c r="C360" s="60">
        <f>'Расчет субсидий'!D360-1</f>
        <v>-0.19060428411772001</v>
      </c>
      <c r="D360" s="60">
        <f>C360*'Расчет субсидий'!E360</f>
        <v>-2.8590642617658002</v>
      </c>
      <c r="E360" s="61">
        <f t="shared" si="40"/>
        <v>-33.628053966501533</v>
      </c>
      <c r="F360" s="60">
        <f>'Расчет субсидий'!F360-1</f>
        <v>0</v>
      </c>
      <c r="G360" s="60">
        <f>F360*'Расчет субсидий'!G360</f>
        <v>0</v>
      </c>
      <c r="H360" s="61">
        <f t="shared" si="41"/>
        <v>0</v>
      </c>
      <c r="I360" s="60">
        <f>'Расчет субсидий'!J360-1</f>
        <v>0.21079433031402539</v>
      </c>
      <c r="J360" s="60">
        <f>I360*'Расчет субсидий'!K360</f>
        <v>2.1079433031402539</v>
      </c>
      <c r="K360" s="61">
        <f t="shared" si="42"/>
        <v>24.793437525795834</v>
      </c>
      <c r="L360" s="60">
        <f>'Расчет субсидий'!N360-1</f>
        <v>0.20498639085465431</v>
      </c>
      <c r="M360" s="60">
        <f>L360*'Расчет субсидий'!O360</f>
        <v>3.0747958628198147</v>
      </c>
      <c r="N360" s="61">
        <f t="shared" si="43"/>
        <v>36.165469448741725</v>
      </c>
      <c r="O360" s="60">
        <f>'Расчет субсидий'!R360-1</f>
        <v>7.9512677595628301E-2</v>
      </c>
      <c r="P360" s="60">
        <f>O360*'Расчет субсидий'!S360</f>
        <v>0.79512677595628301</v>
      </c>
      <c r="Q360" s="61">
        <f t="shared" si="44"/>
        <v>9.352208864152681</v>
      </c>
      <c r="R360" s="60">
        <f>'Расчет субсидий'!V360-1</f>
        <v>0.16330552336809578</v>
      </c>
      <c r="S360" s="60">
        <f>R360*'Расчет субсидий'!W360</f>
        <v>1.6330552336809578</v>
      </c>
      <c r="T360" s="61">
        <f t="shared" si="45"/>
        <v>19.207847218720367</v>
      </c>
      <c r="U360" s="60" t="s">
        <v>400</v>
      </c>
      <c r="V360" s="60" t="s">
        <v>400</v>
      </c>
      <c r="W360" s="62" t="s">
        <v>400</v>
      </c>
      <c r="X360" s="63">
        <f t="shared" si="46"/>
        <v>4.7518569138315092</v>
      </c>
    </row>
    <row r="361" spans="1:24" ht="15" customHeight="1">
      <c r="A361" s="71" t="s">
        <v>338</v>
      </c>
      <c r="B361" s="59">
        <f>'Расчет субсидий'!AF361</f>
        <v>80.490909090909099</v>
      </c>
      <c r="C361" s="60">
        <f>'Расчет субсидий'!D361-1</f>
        <v>0.21803729845381414</v>
      </c>
      <c r="D361" s="60">
        <f>C361*'Расчет субсидий'!E361</f>
        <v>3.2705594768072119</v>
      </c>
      <c r="E361" s="61">
        <f t="shared" si="40"/>
        <v>24.192507796806964</v>
      </c>
      <c r="F361" s="60">
        <f>'Расчет субсидий'!F361-1</f>
        <v>0</v>
      </c>
      <c r="G361" s="60">
        <f>F361*'Расчет субсидий'!G361</f>
        <v>0</v>
      </c>
      <c r="H361" s="61">
        <f t="shared" si="41"/>
        <v>0</v>
      </c>
      <c r="I361" s="60">
        <f>'Расчет субсидий'!J361-1</f>
        <v>0.21079433031402539</v>
      </c>
      <c r="J361" s="60">
        <f>I361*'Расчет субсидий'!K361</f>
        <v>2.1079433031402539</v>
      </c>
      <c r="K361" s="61">
        <f t="shared" si="42"/>
        <v>15.59257220609588</v>
      </c>
      <c r="L361" s="60">
        <f>'Расчет субсидий'!N361-1</f>
        <v>0.20498639085465431</v>
      </c>
      <c r="M361" s="60">
        <f>L361*'Расчет субсидий'!O361</f>
        <v>3.0747958628198147</v>
      </c>
      <c r="N361" s="61">
        <f t="shared" si="43"/>
        <v>22.744433609101133</v>
      </c>
      <c r="O361" s="60">
        <f>'Расчет субсидий'!R361-1</f>
        <v>7.9512677595628301E-2</v>
      </c>
      <c r="P361" s="60">
        <f>O361*'Расчет субсидий'!S361</f>
        <v>0.79512677595628301</v>
      </c>
      <c r="Q361" s="61">
        <f t="shared" si="44"/>
        <v>5.8815963639196847</v>
      </c>
      <c r="R361" s="60">
        <f>'Расчет субсидий'!V361-1</f>
        <v>0.16330552336809578</v>
      </c>
      <c r="S361" s="60">
        <f>R361*'Расчет субсидий'!W361</f>
        <v>1.6330552336809578</v>
      </c>
      <c r="T361" s="61">
        <f t="shared" si="45"/>
        <v>12.079799114985436</v>
      </c>
      <c r="U361" s="60" t="s">
        <v>400</v>
      </c>
      <c r="V361" s="60" t="s">
        <v>400</v>
      </c>
      <c r="W361" s="62" t="s">
        <v>400</v>
      </c>
      <c r="X361" s="63">
        <f t="shared" si="46"/>
        <v>10.881480652404521</v>
      </c>
    </row>
    <row r="362" spans="1:24" ht="15" customHeight="1">
      <c r="A362" s="71" t="s">
        <v>339</v>
      </c>
      <c r="B362" s="59">
        <f>'Расчет субсидий'!AF362</f>
        <v>87.5</v>
      </c>
      <c r="C362" s="60">
        <f>'Расчет субсидий'!D362-1</f>
        <v>-0.11291642791127543</v>
      </c>
      <c r="D362" s="60">
        <f>C362*'Расчет субсидий'!E362</f>
        <v>-1.6937464186691313</v>
      </c>
      <c r="E362" s="61">
        <f t="shared" si="40"/>
        <v>-25.046211700951435</v>
      </c>
      <c r="F362" s="60">
        <f>'Расчет субсидий'!F362-1</f>
        <v>0</v>
      </c>
      <c r="G362" s="60">
        <f>F362*'Расчет субсидий'!G362</f>
        <v>0</v>
      </c>
      <c r="H362" s="61">
        <f t="shared" si="41"/>
        <v>0</v>
      </c>
      <c r="I362" s="60">
        <f>'Расчет субсидий'!J362-1</f>
        <v>0.21079433031402539</v>
      </c>
      <c r="J362" s="60">
        <f>I362*'Расчет субсидий'!K362</f>
        <v>2.1079433031402539</v>
      </c>
      <c r="K362" s="61">
        <f t="shared" si="42"/>
        <v>31.171132610003291</v>
      </c>
      <c r="L362" s="60">
        <f>'Расчет субсидий'!N362-1</f>
        <v>0.20498639085465431</v>
      </c>
      <c r="M362" s="60">
        <f>L362*'Расчет субсидий'!O362</f>
        <v>3.0747958628198147</v>
      </c>
      <c r="N362" s="61">
        <f t="shared" si="43"/>
        <v>45.468428608048193</v>
      </c>
      <c r="O362" s="60">
        <f>'Расчет субсидий'!R362-1</f>
        <v>7.9512677595628301E-2</v>
      </c>
      <c r="P362" s="60">
        <f>O362*'Расчет субсидий'!S362</f>
        <v>0.79512677595628301</v>
      </c>
      <c r="Q362" s="61">
        <f t="shared" si="44"/>
        <v>11.757907405846664</v>
      </c>
      <c r="R362" s="60">
        <f>'Расчет субсидий'!V362-1</f>
        <v>0.16330552336809578</v>
      </c>
      <c r="S362" s="60">
        <f>R362*'Расчет субсидий'!W362</f>
        <v>1.6330552336809578</v>
      </c>
      <c r="T362" s="61">
        <f t="shared" si="45"/>
        <v>24.14874307705329</v>
      </c>
      <c r="U362" s="60" t="s">
        <v>400</v>
      </c>
      <c r="V362" s="60" t="s">
        <v>400</v>
      </c>
      <c r="W362" s="62" t="s">
        <v>400</v>
      </c>
      <c r="X362" s="63">
        <f t="shared" si="46"/>
        <v>5.9171747569281781</v>
      </c>
    </row>
    <row r="363" spans="1:24" ht="15" customHeight="1">
      <c r="A363" s="71" t="s">
        <v>340</v>
      </c>
      <c r="B363" s="59">
        <f>'Расчет субсидий'!AF363</f>
        <v>47.900000000000091</v>
      </c>
      <c r="C363" s="60">
        <f>'Расчет субсидий'!D363-1</f>
        <v>-0.30196956804157182</v>
      </c>
      <c r="D363" s="60">
        <f>C363*'Расчет субсидий'!E363</f>
        <v>-4.5295435206235775</v>
      </c>
      <c r="E363" s="61">
        <f t="shared" si="40"/>
        <v>-70.411731028055158</v>
      </c>
      <c r="F363" s="60">
        <f>'Расчет субсидий'!F363-1</f>
        <v>0</v>
      </c>
      <c r="G363" s="60">
        <f>F363*'Расчет субсидий'!G363</f>
        <v>0</v>
      </c>
      <c r="H363" s="61">
        <f t="shared" si="41"/>
        <v>0</v>
      </c>
      <c r="I363" s="60">
        <f>'Расчет субсидий'!J363-1</f>
        <v>0.21079433031402539</v>
      </c>
      <c r="J363" s="60">
        <f>I363*'Расчет субсидий'!K363</f>
        <v>2.1079433031402539</v>
      </c>
      <c r="K363" s="61">
        <f t="shared" si="42"/>
        <v>32.767967943636918</v>
      </c>
      <c r="L363" s="60">
        <f>'Расчет субсидий'!N363-1</f>
        <v>0.20498639085465431</v>
      </c>
      <c r="M363" s="60">
        <f>L363*'Расчет субсидий'!O363</f>
        <v>3.0747958628198147</v>
      </c>
      <c r="N363" s="61">
        <f t="shared" si="43"/>
        <v>47.797686074388359</v>
      </c>
      <c r="O363" s="60">
        <f>'Расчет субсидий'!R363-1</f>
        <v>7.9512677595628301E-2</v>
      </c>
      <c r="P363" s="60">
        <f>O363*'Расчет субсидий'!S363</f>
        <v>0.79512677595628301</v>
      </c>
      <c r="Q363" s="61">
        <f t="shared" si="44"/>
        <v>12.360241694759322</v>
      </c>
      <c r="R363" s="60">
        <f>'Расчет субсидий'!V363-1</f>
        <v>0.16330552336809578</v>
      </c>
      <c r="S363" s="60">
        <f>R363*'Расчет субсидий'!W363</f>
        <v>1.6330552336809578</v>
      </c>
      <c r="T363" s="61">
        <f t="shared" si="45"/>
        <v>25.385835315270651</v>
      </c>
      <c r="U363" s="60" t="s">
        <v>400</v>
      </c>
      <c r="V363" s="60" t="s">
        <v>400</v>
      </c>
      <c r="W363" s="62" t="s">
        <v>400</v>
      </c>
      <c r="X363" s="63">
        <f t="shared" si="46"/>
        <v>3.0813776549737319</v>
      </c>
    </row>
    <row r="364" spans="1:24" ht="15" customHeight="1">
      <c r="A364" s="71" t="s">
        <v>341</v>
      </c>
      <c r="B364" s="59">
        <f>'Расчет субсидий'!AF364</f>
        <v>50.609090909090924</v>
      </c>
      <c r="C364" s="60">
        <f>'Расчет субсидий'!D364-1</f>
        <v>-0.18909307714872425</v>
      </c>
      <c r="D364" s="60">
        <f>C364*'Расчет субсидий'!E364</f>
        <v>-2.8363961572308636</v>
      </c>
      <c r="E364" s="61">
        <f t="shared" si="40"/>
        <v>-30.065279880888795</v>
      </c>
      <c r="F364" s="60">
        <f>'Расчет субсидий'!F364-1</f>
        <v>0</v>
      </c>
      <c r="G364" s="60">
        <f>F364*'Расчет субсидий'!G364</f>
        <v>0</v>
      </c>
      <c r="H364" s="61">
        <f t="shared" si="41"/>
        <v>0</v>
      </c>
      <c r="I364" s="60">
        <f>'Расчет субсидий'!J364-1</f>
        <v>0.21079433031402539</v>
      </c>
      <c r="J364" s="60">
        <f>I364*'Расчет субсидий'!K364</f>
        <v>2.1079433031402539</v>
      </c>
      <c r="K364" s="61">
        <f t="shared" si="42"/>
        <v>22.343813017935418</v>
      </c>
      <c r="L364" s="60">
        <f>'Расчет субсидий'!N364-1</f>
        <v>0.20498639085465431</v>
      </c>
      <c r="M364" s="60">
        <f>L364*'Расчет субсидий'!O364</f>
        <v>3.0747958628198147</v>
      </c>
      <c r="N364" s="61">
        <f t="shared" si="43"/>
        <v>32.592273105647251</v>
      </c>
      <c r="O364" s="60">
        <f>'Расчет субсидий'!R364-1</f>
        <v>7.9512677595628301E-2</v>
      </c>
      <c r="P364" s="60">
        <f>O364*'Расчет субсидий'!S364</f>
        <v>0.79512677595628301</v>
      </c>
      <c r="Q364" s="61">
        <f t="shared" si="44"/>
        <v>8.4281982257560397</v>
      </c>
      <c r="R364" s="60">
        <f>'Расчет субсидий'!V364-1</f>
        <v>0.16330552336809578</v>
      </c>
      <c r="S364" s="60">
        <f>R364*'Расчет субсидий'!W364</f>
        <v>1.6330552336809578</v>
      </c>
      <c r="T364" s="61">
        <f t="shared" si="45"/>
        <v>17.310086440641015</v>
      </c>
      <c r="U364" s="60" t="s">
        <v>400</v>
      </c>
      <c r="V364" s="60" t="s">
        <v>400</v>
      </c>
      <c r="W364" s="62" t="s">
        <v>400</v>
      </c>
      <c r="X364" s="63">
        <f t="shared" si="46"/>
        <v>4.7745250183664458</v>
      </c>
    </row>
    <row r="365" spans="1:24" ht="15" customHeight="1">
      <c r="A365" s="71" t="s">
        <v>342</v>
      </c>
      <c r="B365" s="59">
        <f>'Расчет субсидий'!AF365</f>
        <v>99.781818181818153</v>
      </c>
      <c r="C365" s="60">
        <f>'Расчет субсидий'!D365-1</f>
        <v>-0.18615092696001789</v>
      </c>
      <c r="D365" s="60">
        <f>C365*'Расчет субсидий'!E365</f>
        <v>-2.7922639044002686</v>
      </c>
      <c r="E365" s="61">
        <f t="shared" si="40"/>
        <v>-57.820499268525019</v>
      </c>
      <c r="F365" s="60">
        <f>'Расчет субсидий'!F365-1</f>
        <v>0</v>
      </c>
      <c r="G365" s="60">
        <f>F365*'Расчет субсидий'!G365</f>
        <v>0</v>
      </c>
      <c r="H365" s="61">
        <f t="shared" si="41"/>
        <v>0</v>
      </c>
      <c r="I365" s="60">
        <f>'Расчет субсидий'!J365-1</f>
        <v>0.21079433031402539</v>
      </c>
      <c r="J365" s="60">
        <f>I365*'Расчет субсидий'!K365</f>
        <v>2.1079433031402539</v>
      </c>
      <c r="K365" s="61">
        <f t="shared" si="42"/>
        <v>43.650005296863782</v>
      </c>
      <c r="L365" s="60">
        <f>'Расчет субсидий'!N365-1</f>
        <v>0.20498639085465431</v>
      </c>
      <c r="M365" s="60">
        <f>L365*'Расчет субсидий'!O365</f>
        <v>3.0747958628198147</v>
      </c>
      <c r="N365" s="61">
        <f t="shared" si="43"/>
        <v>63.670998882615407</v>
      </c>
      <c r="O365" s="60">
        <f>'Расчет субсидий'!R365-1</f>
        <v>7.9512677595628301E-2</v>
      </c>
      <c r="P365" s="60">
        <f>O365*'Расчет субсидий'!S365</f>
        <v>0.79512677595628301</v>
      </c>
      <c r="Q365" s="61">
        <f t="shared" si="44"/>
        <v>16.465000709680233</v>
      </c>
      <c r="R365" s="60">
        <f>'Расчет субсидий'!V365-1</f>
        <v>0.16330552336809578</v>
      </c>
      <c r="S365" s="60">
        <f>R365*'Расчет субсидий'!W365</f>
        <v>1.6330552336809578</v>
      </c>
      <c r="T365" s="61">
        <f t="shared" si="45"/>
        <v>33.81631256118375</v>
      </c>
      <c r="U365" s="60" t="s">
        <v>400</v>
      </c>
      <c r="V365" s="60" t="s">
        <v>400</v>
      </c>
      <c r="W365" s="62" t="s">
        <v>400</v>
      </c>
      <c r="X365" s="63">
        <f t="shared" si="46"/>
        <v>4.8186572711970408</v>
      </c>
    </row>
    <row r="366" spans="1:24" ht="15" customHeight="1">
      <c r="A366" s="67" t="s">
        <v>343</v>
      </c>
      <c r="B366" s="68"/>
      <c r="C366" s="69"/>
      <c r="D366" s="69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</row>
    <row r="367" spans="1:24" ht="15" customHeight="1">
      <c r="A367" s="71" t="s">
        <v>344</v>
      </c>
      <c r="B367" s="59">
        <f>'Расчет субсидий'!AF367</f>
        <v>16.63636363636374</v>
      </c>
      <c r="C367" s="60">
        <f>'Расчет субсидий'!D367-1</f>
        <v>-0.27729656279508952</v>
      </c>
      <c r="D367" s="60">
        <f>C367*'Расчет субсидий'!E367</f>
        <v>-4.1594484419263429</v>
      </c>
      <c r="E367" s="61">
        <f t="shared" si="40"/>
        <v>-93.108266959801412</v>
      </c>
      <c r="F367" s="60">
        <f>'Расчет субсидий'!F367-1</f>
        <v>0</v>
      </c>
      <c r="G367" s="60">
        <f>F367*'Расчет субсидий'!G367</f>
        <v>0</v>
      </c>
      <c r="H367" s="61">
        <f t="shared" si="41"/>
        <v>0</v>
      </c>
      <c r="I367" s="60">
        <f>'Расчет субсидий'!J367-1</f>
        <v>6.7371176309724001E-2</v>
      </c>
      <c r="J367" s="60">
        <f>I367*'Расчет субсидий'!K367</f>
        <v>0.67371176309724001</v>
      </c>
      <c r="K367" s="61">
        <f t="shared" si="42"/>
        <v>15.080878046264559</v>
      </c>
      <c r="L367" s="60">
        <f>'Расчет субсидий'!N367-1</f>
        <v>0.24669569003047442</v>
      </c>
      <c r="M367" s="60">
        <f>L367*'Расчет субсидий'!O367</f>
        <v>3.7004353504571164</v>
      </c>
      <c r="N367" s="61">
        <f t="shared" si="43"/>
        <v>82.833367762164642</v>
      </c>
      <c r="O367" s="60">
        <f>'Расчет субсидий'!R367-1</f>
        <v>0.17780016806722698</v>
      </c>
      <c r="P367" s="60">
        <f>O367*'Расчет субсидий'!S367</f>
        <v>1.7780016806722698</v>
      </c>
      <c r="Q367" s="61">
        <f t="shared" si="44"/>
        <v>39.80014596895461</v>
      </c>
      <c r="R367" s="60">
        <f>'Расчет субсидий'!V367-1</f>
        <v>-0.12495000000000001</v>
      </c>
      <c r="S367" s="60">
        <f>R367*'Расчет субсидий'!W367</f>
        <v>-1.2495000000000001</v>
      </c>
      <c r="T367" s="61">
        <f t="shared" si="45"/>
        <v>-27.969761181218662</v>
      </c>
      <c r="U367" s="60" t="s">
        <v>400</v>
      </c>
      <c r="V367" s="60" t="s">
        <v>400</v>
      </c>
      <c r="W367" s="62" t="s">
        <v>400</v>
      </c>
      <c r="X367" s="63">
        <f t="shared" si="46"/>
        <v>0.74320035230028325</v>
      </c>
    </row>
    <row r="368" spans="1:24" ht="15" customHeight="1">
      <c r="A368" s="71" t="s">
        <v>345</v>
      </c>
      <c r="B368" s="59">
        <f>'Расчет субсидий'!AF368</f>
        <v>-137.40909090909076</v>
      </c>
      <c r="C368" s="60">
        <f>'Расчет субсидий'!D368-1</f>
        <v>-0.81980279135440448</v>
      </c>
      <c r="D368" s="60">
        <f>C368*'Расчет субсидий'!E368</f>
        <v>-12.297041870316066</v>
      </c>
      <c r="E368" s="61">
        <f t="shared" si="40"/>
        <v>-228.51440637299405</v>
      </c>
      <c r="F368" s="60">
        <f>'Расчет субсидий'!F368-1</f>
        <v>0</v>
      </c>
      <c r="G368" s="60">
        <f>F368*'Расчет субсидий'!G368</f>
        <v>0</v>
      </c>
      <c r="H368" s="61">
        <f t="shared" si="41"/>
        <v>0</v>
      </c>
      <c r="I368" s="60">
        <f>'Расчет субсидий'!J368-1</f>
        <v>6.7371176309724001E-2</v>
      </c>
      <c r="J368" s="60">
        <f>I368*'Расчет субсидий'!K368</f>
        <v>0.67371176309724001</v>
      </c>
      <c r="K368" s="61">
        <f t="shared" si="42"/>
        <v>12.519502270078226</v>
      </c>
      <c r="L368" s="60">
        <f>'Расчет субсидий'!N368-1</f>
        <v>0.24669569003047442</v>
      </c>
      <c r="M368" s="60">
        <f>L368*'Расчет субсидий'!O368</f>
        <v>3.7004353504571164</v>
      </c>
      <c r="N368" s="61">
        <f t="shared" si="43"/>
        <v>68.76473190455323</v>
      </c>
      <c r="O368" s="60">
        <f>'Расчет субсидий'!R368-1</f>
        <v>0.17780016806722698</v>
      </c>
      <c r="P368" s="60">
        <f>O368*'Расчет субсидий'!S368</f>
        <v>1.7780016806722698</v>
      </c>
      <c r="Q368" s="61">
        <f t="shared" si="44"/>
        <v>33.040385067711128</v>
      </c>
      <c r="R368" s="60">
        <f>'Расчет субсидий'!V368-1</f>
        <v>-0.12495000000000001</v>
      </c>
      <c r="S368" s="60">
        <f>R368*'Расчет субсидий'!W368</f>
        <v>-1.2495000000000001</v>
      </c>
      <c r="T368" s="61">
        <f t="shared" si="45"/>
        <v>-23.219303778439293</v>
      </c>
      <c r="U368" s="60" t="s">
        <v>400</v>
      </c>
      <c r="V368" s="60" t="s">
        <v>400</v>
      </c>
      <c r="W368" s="62" t="s">
        <v>400</v>
      </c>
      <c r="X368" s="63">
        <f t="shared" si="46"/>
        <v>-7.3943930760894405</v>
      </c>
    </row>
    <row r="369" spans="1:25" ht="15" customHeight="1">
      <c r="A369" s="71" t="s">
        <v>346</v>
      </c>
      <c r="B369" s="59">
        <f>'Расчет субсидий'!AF369</f>
        <v>0.87272727272727124</v>
      </c>
      <c r="C369" s="60">
        <f>'Расчет субсидий'!D369-1</f>
        <v>-5.7434114581283002E-2</v>
      </c>
      <c r="D369" s="60">
        <f>C369*'Расчет субсидий'!E369</f>
        <v>-0.86151171871924503</v>
      </c>
      <c r="E369" s="61">
        <f t="shared" si="40"/>
        <v>-0.18605277639735374</v>
      </c>
      <c r="F369" s="60">
        <f>'Расчет субсидий'!F369-1</f>
        <v>0</v>
      </c>
      <c r="G369" s="60">
        <f>F369*'Расчет субсидий'!G369</f>
        <v>0</v>
      </c>
      <c r="H369" s="61">
        <f t="shared" si="41"/>
        <v>0</v>
      </c>
      <c r="I369" s="60">
        <f>'Расчет субсидий'!J369-1</f>
        <v>6.7371176309724001E-2</v>
      </c>
      <c r="J369" s="60">
        <f>I369*'Расчет субсидий'!K369</f>
        <v>0.67371176309724001</v>
      </c>
      <c r="K369" s="61">
        <f t="shared" si="42"/>
        <v>0.14549534416332913</v>
      </c>
      <c r="L369" s="60">
        <f>'Расчет субсидий'!N369-1</f>
        <v>0.24669569003047442</v>
      </c>
      <c r="M369" s="60">
        <f>L369*'Расчет субсидий'!O369</f>
        <v>3.7004353504571164</v>
      </c>
      <c r="N369" s="61">
        <f t="shared" si="43"/>
        <v>0.79914904913304641</v>
      </c>
      <c r="O369" s="60">
        <f>'Расчет субсидий'!R369-1</f>
        <v>0.17780016806722698</v>
      </c>
      <c r="P369" s="60">
        <f>O369*'Расчет субсидий'!S369</f>
        <v>1.7780016806722698</v>
      </c>
      <c r="Q369" s="61">
        <f t="shared" si="44"/>
        <v>0.38397869923350503</v>
      </c>
      <c r="R369" s="60">
        <f>'Расчет субсидий'!V369-1</f>
        <v>-0.12495000000000001</v>
      </c>
      <c r="S369" s="60">
        <f>R369*'Расчет субсидий'!W369</f>
        <v>-1.2495000000000001</v>
      </c>
      <c r="T369" s="61">
        <f t="shared" si="45"/>
        <v>-0.2698430434052555</v>
      </c>
      <c r="U369" s="60" t="s">
        <v>400</v>
      </c>
      <c r="V369" s="60" t="s">
        <v>400</v>
      </c>
      <c r="W369" s="62" t="s">
        <v>400</v>
      </c>
      <c r="X369" s="63">
        <f t="shared" si="46"/>
        <v>4.0411370755073808</v>
      </c>
    </row>
    <row r="370" spans="1:25" ht="15" customHeight="1">
      <c r="A370" s="71" t="s">
        <v>347</v>
      </c>
      <c r="B370" s="59">
        <f>'Расчет субсидий'!AF370</f>
        <v>119.86363636363649</v>
      </c>
      <c r="C370" s="60">
        <f>'Расчет субсидий'!D370-1</f>
        <v>-9.0695131683959263E-2</v>
      </c>
      <c r="D370" s="60">
        <f>C370*'Расчет субсидий'!E370</f>
        <v>-1.3604269752593889</v>
      </c>
      <c r="E370" s="61">
        <f t="shared" si="40"/>
        <v>-46.034870935698876</v>
      </c>
      <c r="F370" s="60">
        <f>'Расчет субсидий'!F370-1</f>
        <v>0</v>
      </c>
      <c r="G370" s="60">
        <f>F370*'Расчет субсидий'!G370</f>
        <v>0</v>
      </c>
      <c r="H370" s="61">
        <f t="shared" si="41"/>
        <v>0</v>
      </c>
      <c r="I370" s="60">
        <f>'Расчет субсидий'!J370-1</f>
        <v>6.7371176309724001E-2</v>
      </c>
      <c r="J370" s="60">
        <f>I370*'Расчет субсидий'!K370</f>
        <v>0.67371176309724001</v>
      </c>
      <c r="K370" s="61">
        <f t="shared" si="42"/>
        <v>22.797426562443885</v>
      </c>
      <c r="L370" s="60">
        <f>'Расчет субсидий'!N370-1</f>
        <v>0.24669569003047442</v>
      </c>
      <c r="M370" s="60">
        <f>L370*'Расчет субсидий'!O370</f>
        <v>3.7004353504571164</v>
      </c>
      <c r="N370" s="61">
        <f t="shared" si="43"/>
        <v>125.21735224465905</v>
      </c>
      <c r="O370" s="60">
        <f>'Расчет субсидий'!R370-1</f>
        <v>0.17780016806722698</v>
      </c>
      <c r="P370" s="60">
        <f>O370*'Расчет субсидий'!S370</f>
        <v>1.7780016806722698</v>
      </c>
      <c r="Q370" s="61">
        <f t="shared" si="44"/>
        <v>60.164991860439621</v>
      </c>
      <c r="R370" s="60">
        <f>'Расчет субсидий'!V370-1</f>
        <v>-0.12495000000000001</v>
      </c>
      <c r="S370" s="60">
        <f>R370*'Расчет субсидий'!W370</f>
        <v>-1.2495000000000001</v>
      </c>
      <c r="T370" s="61">
        <f t="shared" si="45"/>
        <v>-42.28126336820722</v>
      </c>
      <c r="U370" s="60" t="s">
        <v>400</v>
      </c>
      <c r="V370" s="60" t="s">
        <v>400</v>
      </c>
      <c r="W370" s="62" t="s">
        <v>400</v>
      </c>
      <c r="X370" s="63">
        <f t="shared" si="46"/>
        <v>3.5422218189672376</v>
      </c>
    </row>
    <row r="371" spans="1:25" ht="15" customHeight="1">
      <c r="A371" s="71" t="s">
        <v>348</v>
      </c>
      <c r="B371" s="59">
        <f>'Расчет субсидий'!AF371</f>
        <v>88.82727272727243</v>
      </c>
      <c r="C371" s="60">
        <f>'Расчет субсидий'!D371-1</f>
        <v>-0.13522582460393051</v>
      </c>
      <c r="D371" s="60">
        <f>C371*'Расчет субсидий'!E371</f>
        <v>-2.0283873690589576</v>
      </c>
      <c r="E371" s="61">
        <f t="shared" si="40"/>
        <v>-62.686057868742466</v>
      </c>
      <c r="F371" s="60">
        <f>'Расчет субсидий'!F371-1</f>
        <v>0</v>
      </c>
      <c r="G371" s="60">
        <f>F371*'Расчет субсидий'!G371</f>
        <v>0</v>
      </c>
      <c r="H371" s="61">
        <f t="shared" si="41"/>
        <v>0</v>
      </c>
      <c r="I371" s="60">
        <f>'Расчет субсидий'!J371-1</f>
        <v>6.7371176309724001E-2</v>
      </c>
      <c r="J371" s="60">
        <f>I371*'Расчет субсидий'!K371</f>
        <v>0.67371176309724001</v>
      </c>
      <c r="K371" s="61">
        <f t="shared" si="42"/>
        <v>20.820645608712901</v>
      </c>
      <c r="L371" s="60">
        <f>'Расчет субсидий'!N371-1</f>
        <v>0.24669569003047442</v>
      </c>
      <c r="M371" s="60">
        <f>L371*'Расчет субсидий'!O371</f>
        <v>3.7004353504571164</v>
      </c>
      <c r="N371" s="61">
        <f t="shared" si="43"/>
        <v>114.35966721973446</v>
      </c>
      <c r="O371" s="60">
        <f>'Расчет субсидий'!R371-1</f>
        <v>0.17780016806722698</v>
      </c>
      <c r="P371" s="60">
        <f>O371*'Расчет субсидий'!S371</f>
        <v>1.7780016806722698</v>
      </c>
      <c r="Q371" s="61">
        <f t="shared" si="44"/>
        <v>54.948042935729632</v>
      </c>
      <c r="R371" s="60">
        <f>'Расчет субсидий'!V371-1</f>
        <v>-0.12495000000000001</v>
      </c>
      <c r="S371" s="60">
        <f>R371*'Расчет субсидий'!W371</f>
        <v>-1.2495000000000001</v>
      </c>
      <c r="T371" s="61">
        <f t="shared" si="45"/>
        <v>-38.615025168162084</v>
      </c>
      <c r="U371" s="60" t="s">
        <v>400</v>
      </c>
      <c r="V371" s="60" t="s">
        <v>400</v>
      </c>
      <c r="W371" s="62" t="s">
        <v>400</v>
      </c>
      <c r="X371" s="63">
        <f t="shared" si="46"/>
        <v>2.8742614251676679</v>
      </c>
    </row>
    <row r="372" spans="1:25" ht="15" customHeight="1">
      <c r="A372" s="71" t="s">
        <v>349</v>
      </c>
      <c r="B372" s="59">
        <f>'Расчет субсидий'!AF372</f>
        <v>146.29090909090883</v>
      </c>
      <c r="C372" s="60">
        <f>'Расчет субсидий'!D372-1</f>
        <v>-6.4384117582561018E-4</v>
      </c>
      <c r="D372" s="60">
        <f>C372*'Расчет субсидий'!E372</f>
        <v>-9.6576176373841527E-3</v>
      </c>
      <c r="E372" s="61">
        <f t="shared" si="40"/>
        <v>-0.28874396311708833</v>
      </c>
      <c r="F372" s="60">
        <f>'Расчет субсидий'!F372-1</f>
        <v>0</v>
      </c>
      <c r="G372" s="60">
        <f>F372*'Расчет субсидий'!G372</f>
        <v>0</v>
      </c>
      <c r="H372" s="61">
        <f t="shared" si="41"/>
        <v>0</v>
      </c>
      <c r="I372" s="60">
        <f>'Расчет субсидий'!J372-1</f>
        <v>6.7371176309724001E-2</v>
      </c>
      <c r="J372" s="60">
        <f>I372*'Расчет субсидий'!K372</f>
        <v>0.67371176309724001</v>
      </c>
      <c r="K372" s="61">
        <f t="shared" si="42"/>
        <v>20.142669939870199</v>
      </c>
      <c r="L372" s="60">
        <f>'Расчет субсидий'!N372-1</f>
        <v>0.24669569003047442</v>
      </c>
      <c r="M372" s="60">
        <f>L372*'Расчет субсидий'!O372</f>
        <v>3.7004353504571164</v>
      </c>
      <c r="N372" s="61">
        <f t="shared" si="43"/>
        <v>110.6358119018435</v>
      </c>
      <c r="O372" s="60">
        <f>'Расчет субсидий'!R372-1</f>
        <v>0.17780016806722698</v>
      </c>
      <c r="P372" s="60">
        <f>O372*'Расчет субсидий'!S372</f>
        <v>1.7780016806722698</v>
      </c>
      <c r="Q372" s="61">
        <f t="shared" si="44"/>
        <v>53.158788324654594</v>
      </c>
      <c r="R372" s="60">
        <f>'Расчет субсидий'!V372-1</f>
        <v>-0.12495000000000001</v>
      </c>
      <c r="S372" s="60">
        <f>R372*'Расчет субсидий'!W372</f>
        <v>-1.2495000000000001</v>
      </c>
      <c r="T372" s="61">
        <f t="shared" si="45"/>
        <v>-37.357617112342389</v>
      </c>
      <c r="U372" s="60" t="s">
        <v>400</v>
      </c>
      <c r="V372" s="60" t="s">
        <v>400</v>
      </c>
      <c r="W372" s="62" t="s">
        <v>400</v>
      </c>
      <c r="X372" s="63">
        <f t="shared" si="46"/>
        <v>4.8929911765892422</v>
      </c>
    </row>
    <row r="373" spans="1:25" ht="15" customHeight="1">
      <c r="A373" s="71" t="s">
        <v>350</v>
      </c>
      <c r="B373" s="59">
        <f>'Расчет субсидий'!AF373</f>
        <v>-1.0818181818183348</v>
      </c>
      <c r="C373" s="60">
        <f>'Расчет субсидий'!D373-1</f>
        <v>-0.33056542140641143</v>
      </c>
      <c r="D373" s="60">
        <f>C373*'Расчет субсидий'!E373</f>
        <v>-4.9584813210961718</v>
      </c>
      <c r="E373" s="61">
        <f t="shared" si="40"/>
        <v>-96.076168286311528</v>
      </c>
      <c r="F373" s="60">
        <f>'Расчет субсидий'!F373-1</f>
        <v>0</v>
      </c>
      <c r="G373" s="60">
        <f>F373*'Расчет субсидий'!G373</f>
        <v>0</v>
      </c>
      <c r="H373" s="61">
        <f t="shared" si="41"/>
        <v>0</v>
      </c>
      <c r="I373" s="60">
        <f>'Расчет субсидий'!J373-1</f>
        <v>6.7371176309724001E-2</v>
      </c>
      <c r="J373" s="60">
        <f>I373*'Расчет субсидий'!K373</f>
        <v>0.67371176309724001</v>
      </c>
      <c r="K373" s="61">
        <f t="shared" si="42"/>
        <v>13.053925292086957</v>
      </c>
      <c r="L373" s="60">
        <f>'Расчет субсидий'!N373-1</f>
        <v>0.24669569003047442</v>
      </c>
      <c r="M373" s="60">
        <f>L373*'Расчет субсидий'!O373</f>
        <v>3.7004353504571164</v>
      </c>
      <c r="N373" s="61">
        <f t="shared" si="43"/>
        <v>71.700108650311179</v>
      </c>
      <c r="O373" s="60">
        <f>'Расчет субсидий'!R373-1</f>
        <v>0.17780016806722698</v>
      </c>
      <c r="P373" s="60">
        <f>O373*'Расчет субсидий'!S373</f>
        <v>1.7780016806722698</v>
      </c>
      <c r="Q373" s="61">
        <f t="shared" si="44"/>
        <v>34.450787977930659</v>
      </c>
      <c r="R373" s="60">
        <f>'Расчет субсидий'!V373-1</f>
        <v>-0.12495000000000001</v>
      </c>
      <c r="S373" s="60">
        <f>R373*'Расчет субсидий'!W373</f>
        <v>-1.2495000000000001</v>
      </c>
      <c r="T373" s="61">
        <f t="shared" si="45"/>
        <v>-24.210471815835621</v>
      </c>
      <c r="U373" s="60" t="s">
        <v>400</v>
      </c>
      <c r="V373" s="60" t="s">
        <v>400</v>
      </c>
      <c r="W373" s="62" t="s">
        <v>400</v>
      </c>
      <c r="X373" s="63">
        <f t="shared" si="46"/>
        <v>-5.5832526869545207E-2</v>
      </c>
    </row>
    <row r="374" spans="1:25" ht="15" customHeight="1">
      <c r="A374" s="71" t="s">
        <v>351</v>
      </c>
      <c r="B374" s="59">
        <f>'Расчет субсидий'!AF374</f>
        <v>16.454545454545496</v>
      </c>
      <c r="C374" s="60">
        <f>'Расчет субсидий'!D374-1</f>
        <v>-0.25884517412935326</v>
      </c>
      <c r="D374" s="60">
        <f>C374*'Расчет субсидий'!E374</f>
        <v>-3.882677611940299</v>
      </c>
      <c r="E374" s="61">
        <f t="shared" si="40"/>
        <v>-62.636764999389172</v>
      </c>
      <c r="F374" s="60">
        <f>'Расчет субсидий'!F374-1</f>
        <v>0</v>
      </c>
      <c r="G374" s="60">
        <f>F374*'Расчет субсидий'!G374</f>
        <v>0</v>
      </c>
      <c r="H374" s="61">
        <f t="shared" si="41"/>
        <v>0</v>
      </c>
      <c r="I374" s="60">
        <f>'Расчет субсидий'!J374-1</f>
        <v>6.7371176309724001E-2</v>
      </c>
      <c r="J374" s="60">
        <f>I374*'Расчет субсидий'!K374</f>
        <v>0.67371176309724001</v>
      </c>
      <c r="K374" s="61">
        <f t="shared" si="42"/>
        <v>10.86856278066252</v>
      </c>
      <c r="L374" s="60">
        <f>'Расчет субсидий'!N374-1</f>
        <v>0.24669569003047442</v>
      </c>
      <c r="M374" s="60">
        <f>L374*'Расчет субсидий'!O374</f>
        <v>3.7004353504571164</v>
      </c>
      <c r="N374" s="61">
        <f t="shared" si="43"/>
        <v>59.696766666698636</v>
      </c>
      <c r="O374" s="60">
        <f>'Расчет субсидий'!R374-1</f>
        <v>0.17780016806722698</v>
      </c>
      <c r="P374" s="60">
        <f>O374*'Расчет субсидий'!S374</f>
        <v>1.7780016806722698</v>
      </c>
      <c r="Q374" s="61">
        <f t="shared" si="44"/>
        <v>28.683368688221748</v>
      </c>
      <c r="R374" s="60">
        <f>'Расчет субсидий'!V374-1</f>
        <v>-0.12495000000000001</v>
      </c>
      <c r="S374" s="60">
        <f>R374*'Расчет субсидий'!W374</f>
        <v>-1.2495000000000001</v>
      </c>
      <c r="T374" s="61">
        <f t="shared" si="45"/>
        <v>-20.157387681648238</v>
      </c>
      <c r="U374" s="60" t="s">
        <v>400</v>
      </c>
      <c r="V374" s="60" t="s">
        <v>400</v>
      </c>
      <c r="W374" s="62" t="s">
        <v>400</v>
      </c>
      <c r="X374" s="63">
        <f t="shared" si="46"/>
        <v>1.0199711822863271</v>
      </c>
    </row>
    <row r="375" spans="1:25" ht="15" customHeight="1">
      <c r="A375" s="71" t="s">
        <v>352</v>
      </c>
      <c r="B375" s="59">
        <f>'Расчет субсидий'!AF375</f>
        <v>20.045454545454504</v>
      </c>
      <c r="C375" s="60">
        <f>'Расчет субсидий'!D375-1</f>
        <v>-0.26844278445883463</v>
      </c>
      <c r="D375" s="60">
        <f>C375*'Расчет субсидий'!E375</f>
        <v>-4.0266417668825198</v>
      </c>
      <c r="E375" s="61">
        <f t="shared" si="40"/>
        <v>-92.140658681229937</v>
      </c>
      <c r="F375" s="60">
        <f>'Расчет субсидий'!F375-1</f>
        <v>0</v>
      </c>
      <c r="G375" s="60">
        <f>F375*'Расчет субсидий'!G375</f>
        <v>0</v>
      </c>
      <c r="H375" s="61">
        <f t="shared" si="41"/>
        <v>0</v>
      </c>
      <c r="I375" s="60">
        <f>'Расчет субсидий'!J375-1</f>
        <v>6.7371176309724001E-2</v>
      </c>
      <c r="J375" s="60">
        <f>I375*'Расчет субсидий'!K375</f>
        <v>0.67371176309724001</v>
      </c>
      <c r="K375" s="61">
        <f t="shared" si="42"/>
        <v>15.416381492792368</v>
      </c>
      <c r="L375" s="60">
        <f>'Расчет субсидий'!N375-1</f>
        <v>0.24669569003047442</v>
      </c>
      <c r="M375" s="60">
        <f>L375*'Расчет субсидий'!O375</f>
        <v>3.7004353504571164</v>
      </c>
      <c r="N375" s="61">
        <f t="shared" si="43"/>
        <v>84.676157040511427</v>
      </c>
      <c r="O375" s="60">
        <f>'Расчет субсидий'!R375-1</f>
        <v>0.17780016806722698</v>
      </c>
      <c r="P375" s="60">
        <f>O375*'Расчет субсидий'!S375</f>
        <v>1.7780016806722698</v>
      </c>
      <c r="Q375" s="61">
        <f t="shared" si="44"/>
        <v>40.685577580027264</v>
      </c>
      <c r="R375" s="60">
        <f>'Расчет субсидий'!V375-1</f>
        <v>-0.12495000000000001</v>
      </c>
      <c r="S375" s="60">
        <f>R375*'Расчет субсидий'!W375</f>
        <v>-1.2495000000000001</v>
      </c>
      <c r="T375" s="61">
        <f t="shared" si="45"/>
        <v>-28.592002886646611</v>
      </c>
      <c r="U375" s="60" t="s">
        <v>400</v>
      </c>
      <c r="V375" s="60" t="s">
        <v>400</v>
      </c>
      <c r="W375" s="62" t="s">
        <v>400</v>
      </c>
      <c r="X375" s="63">
        <f t="shared" si="46"/>
        <v>0.87600702734410629</v>
      </c>
    </row>
    <row r="376" spans="1:25" ht="15" customHeight="1">
      <c r="A376" s="71" t="s">
        <v>353</v>
      </c>
      <c r="B376" s="59">
        <f>'Расчет субсидий'!AF376</f>
        <v>52.618181818181711</v>
      </c>
      <c r="C376" s="60">
        <f>'Расчет субсидий'!D376-1</f>
        <v>-0.14842394779771595</v>
      </c>
      <c r="D376" s="60">
        <f>C376*'Расчет субсидий'!E376</f>
        <v>-2.2263592169657391</v>
      </c>
      <c r="E376" s="61">
        <f t="shared" si="40"/>
        <v>-43.77215943529729</v>
      </c>
      <c r="F376" s="60">
        <f>'Расчет субсидий'!F376-1</f>
        <v>0</v>
      </c>
      <c r="G376" s="60">
        <f>F376*'Расчет субсидий'!G376</f>
        <v>0</v>
      </c>
      <c r="H376" s="61">
        <f t="shared" si="41"/>
        <v>0</v>
      </c>
      <c r="I376" s="60">
        <f>'Расчет субсидий'!J376-1</f>
        <v>6.7371176309724001E-2</v>
      </c>
      <c r="J376" s="60">
        <f>I376*'Расчет субсидий'!K376</f>
        <v>0.67371176309724001</v>
      </c>
      <c r="K376" s="61">
        <f t="shared" si="42"/>
        <v>13.245759481670131</v>
      </c>
      <c r="L376" s="60">
        <f>'Расчет субсидий'!N376-1</f>
        <v>0.24669569003047442</v>
      </c>
      <c r="M376" s="60">
        <f>L376*'Расчет субсидий'!O376</f>
        <v>3.7004353504571164</v>
      </c>
      <c r="N376" s="61">
        <f t="shared" si="43"/>
        <v>72.753778862771767</v>
      </c>
      <c r="O376" s="60">
        <f>'Расчет субсидий'!R376-1</f>
        <v>0.17780016806722698</v>
      </c>
      <c r="P376" s="60">
        <f>O376*'Расчет субсидий'!S376</f>
        <v>1.7780016806722698</v>
      </c>
      <c r="Q376" s="61">
        <f t="shared" si="44"/>
        <v>34.957060140852732</v>
      </c>
      <c r="R376" s="60">
        <f>'Расчет субсидий'!V376-1</f>
        <v>-0.12495000000000001</v>
      </c>
      <c r="S376" s="60">
        <f>R376*'Расчет субсидий'!W376</f>
        <v>-1.2495000000000001</v>
      </c>
      <c r="T376" s="61">
        <f t="shared" si="45"/>
        <v>-24.566257231815626</v>
      </c>
      <c r="U376" s="60" t="s">
        <v>400</v>
      </c>
      <c r="V376" s="60" t="s">
        <v>400</v>
      </c>
      <c r="W376" s="62" t="s">
        <v>400</v>
      </c>
      <c r="X376" s="63">
        <f t="shared" si="46"/>
        <v>2.6762895772608868</v>
      </c>
    </row>
    <row r="377" spans="1:25" ht="15" customHeight="1">
      <c r="A377" s="71" t="s">
        <v>354</v>
      </c>
      <c r="B377" s="59">
        <f>'Расчет субсидий'!AF377</f>
        <v>31.24545454545455</v>
      </c>
      <c r="C377" s="60">
        <f>'Расчет субсидий'!D377-1</f>
        <v>-0.20166088470657983</v>
      </c>
      <c r="D377" s="60">
        <f>C377*'Расчет субсидий'!E377</f>
        <v>-3.0249132705986974</v>
      </c>
      <c r="E377" s="61">
        <f t="shared" ref="E377:E378" si="47">$B377*D377/$X377</f>
        <v>-50.334452808254937</v>
      </c>
      <c r="F377" s="60">
        <f>'Расчет субсидий'!F377-1</f>
        <v>0</v>
      </c>
      <c r="G377" s="60">
        <f>F377*'Расчет субсидий'!G377</f>
        <v>0</v>
      </c>
      <c r="H377" s="61">
        <f t="shared" ref="H377:H378" si="48">$B377*G377/$X377</f>
        <v>0</v>
      </c>
      <c r="I377" s="60">
        <f>'Расчет субсидий'!J377-1</f>
        <v>6.7371176309724001E-2</v>
      </c>
      <c r="J377" s="60">
        <f>I377*'Расчет субсидий'!K377</f>
        <v>0.67371176309724001</v>
      </c>
      <c r="K377" s="61">
        <f t="shared" ref="K377:K378" si="49">$B377*J377/$X377</f>
        <v>11.210540571721097</v>
      </c>
      <c r="L377" s="60">
        <f>'Расчет субсидий'!N377-1</f>
        <v>0.24669569003047442</v>
      </c>
      <c r="M377" s="60">
        <f>L377*'Расчет субсидий'!O377</f>
        <v>3.7004353504571164</v>
      </c>
      <c r="N377" s="61">
        <f t="shared" ref="N377:N378" si="50">$B377*M377/$X377</f>
        <v>61.575116988632601</v>
      </c>
      <c r="O377" s="60">
        <f>'Расчет субсидий'!R377-1</f>
        <v>0.17780016806722698</v>
      </c>
      <c r="P377" s="60">
        <f>O377*'Расчет субсидий'!S377</f>
        <v>1.7780016806722698</v>
      </c>
      <c r="Q377" s="61">
        <f t="shared" ref="Q377:Q378" si="51">$B377*P377/$X377</f>
        <v>29.585886828115022</v>
      </c>
      <c r="R377" s="60">
        <f>'Расчет субсидий'!V377-1</f>
        <v>-0.12495000000000001</v>
      </c>
      <c r="S377" s="60">
        <f>R377*'Расчет субсидий'!W377</f>
        <v>-1.2495000000000001</v>
      </c>
      <c r="T377" s="61">
        <f t="shared" ref="T377:T378" si="52">$B377*S377/$X377</f>
        <v>-20.79163703475923</v>
      </c>
      <c r="U377" s="60" t="s">
        <v>400</v>
      </c>
      <c r="V377" s="60" t="s">
        <v>400</v>
      </c>
      <c r="W377" s="62" t="s">
        <v>400</v>
      </c>
      <c r="X377" s="63">
        <f t="shared" ref="X377" si="53">D377+G377+J377+M377+P377+S377</f>
        <v>1.8777355236279287</v>
      </c>
    </row>
    <row r="378" spans="1:25" ht="15" customHeight="1">
      <c r="A378" s="71" t="s">
        <v>355</v>
      </c>
      <c r="B378" s="59">
        <f>'Расчет субсидий'!AF378</f>
        <v>55.127272727272612</v>
      </c>
      <c r="C378" s="60">
        <f>'Расчет субсидий'!D378-1</f>
        <v>-0.10406653851472825</v>
      </c>
      <c r="D378" s="60">
        <f>C378*'Расчет субсидий'!E378</f>
        <v>-1.5609980777209236</v>
      </c>
      <c r="E378" s="61">
        <f t="shared" si="47"/>
        <v>-25.75181371656166</v>
      </c>
      <c r="F378" s="60">
        <f>'Расчет субсидий'!F378-1</f>
        <v>0</v>
      </c>
      <c r="G378" s="60">
        <f>F378*'Расчет субсидий'!G378</f>
        <v>0</v>
      </c>
      <c r="H378" s="61">
        <f t="shared" si="48"/>
        <v>0</v>
      </c>
      <c r="I378" s="60">
        <f>'Расчет субсидий'!J378-1</f>
        <v>6.7371176309724001E-2</v>
      </c>
      <c r="J378" s="60">
        <f>I378*'Расчет субсидий'!K378</f>
        <v>0.67371176309724001</v>
      </c>
      <c r="K378" s="61">
        <f t="shared" si="49"/>
        <v>11.114235225239122</v>
      </c>
      <c r="L378" s="60">
        <f>'Расчет субсидий'!N378-1</f>
        <v>0.24669569003047442</v>
      </c>
      <c r="M378" s="60">
        <f>L378*'Расчет субсидий'!O378</f>
        <v>3.7004353504571164</v>
      </c>
      <c r="N378" s="61">
        <f t="shared" si="50"/>
        <v>61.046149367640517</v>
      </c>
      <c r="O378" s="60">
        <f>'Расчет субсидий'!R378-1</f>
        <v>0.17780016806722698</v>
      </c>
      <c r="P378" s="60">
        <f>O378*'Расчет субсидий'!S378</f>
        <v>1.7780016806722698</v>
      </c>
      <c r="Q378" s="61">
        <f t="shared" si="51"/>
        <v>29.331726106450486</v>
      </c>
      <c r="R378" s="60">
        <f>'Расчет субсидий'!V378-1</f>
        <v>-0.12495000000000001</v>
      </c>
      <c r="S378" s="60">
        <f>R378*'Расчет субсидий'!W378</f>
        <v>-1.2495000000000001</v>
      </c>
      <c r="T378" s="61">
        <f t="shared" si="52"/>
        <v>-20.613024255495848</v>
      </c>
      <c r="U378" s="60" t="s">
        <v>400</v>
      </c>
      <c r="V378" s="60" t="s">
        <v>400</v>
      </c>
      <c r="W378" s="62" t="s">
        <v>400</v>
      </c>
      <c r="X378" s="63">
        <f>D378+G378+J378+M378+P378+S378</f>
        <v>3.3416507165057023</v>
      </c>
    </row>
    <row r="379" spans="1:25" s="74" customFormat="1" ht="15" customHeight="1">
      <c r="A379" s="72" t="s">
        <v>359</v>
      </c>
      <c r="B379" s="73">
        <f>SUM(B6:B378)-B6-B17-B27-B55</f>
        <v>61629.627272727201</v>
      </c>
      <c r="C379" s="73"/>
      <c r="D379" s="73"/>
      <c r="E379" s="73">
        <f>E6+E17+E27+E55</f>
        <v>-42230.589483066498</v>
      </c>
      <c r="F379" s="73"/>
      <c r="G379" s="73"/>
      <c r="H379" s="73">
        <f>H6+H17+H27+H55</f>
        <v>0</v>
      </c>
      <c r="I379" s="73"/>
      <c r="J379" s="73"/>
      <c r="K379" s="73">
        <f>K6+K17+K27+K55</f>
        <v>36573.453964633314</v>
      </c>
      <c r="L379" s="73"/>
      <c r="M379" s="73"/>
      <c r="N379" s="73">
        <f>N6+N17+N27+N55</f>
        <v>55149.122881045259</v>
      </c>
      <c r="O379" s="73"/>
      <c r="P379" s="73"/>
      <c r="Q379" s="73">
        <f>Q27+Q55</f>
        <v>5113.0139169051099</v>
      </c>
      <c r="R379" s="73"/>
      <c r="S379" s="73"/>
      <c r="T379" s="73">
        <f>T27+T55</f>
        <v>7024.6259932100484</v>
      </c>
      <c r="U379" s="73"/>
      <c r="V379" s="73"/>
      <c r="W379" s="73"/>
      <c r="X379" s="73"/>
      <c r="Y379" s="49"/>
    </row>
  </sheetData>
  <mergeCells count="11">
    <mergeCell ref="X3:X4"/>
    <mergeCell ref="A1:X1"/>
    <mergeCell ref="A3:A4"/>
    <mergeCell ref="B3:B4"/>
    <mergeCell ref="C3:E3"/>
    <mergeCell ref="F3:H3"/>
    <mergeCell ref="I3:K3"/>
    <mergeCell ref="L3:N3"/>
    <mergeCell ref="O3:Q3"/>
    <mergeCell ref="R3:T3"/>
    <mergeCell ref="U3:W3"/>
  </mergeCells>
  <printOptions horizontalCentered="1"/>
  <pageMargins left="0.19685039370078741" right="0.19685039370078741" top="0.31496062992125984" bottom="0.15748031496062992" header="0.15748031496062992" footer="0.15748031496062992"/>
  <pageSetup paperSize="8" scale="63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субсидий</vt:lpstr>
      <vt:lpstr>Плюсы и минусы</vt:lpstr>
      <vt:lpstr>'Плюсы и минусы'!Заголовки_для_печати</vt:lpstr>
      <vt:lpstr>'Расчет субсидий'!Заголовки_для_печати</vt:lpstr>
      <vt:lpstr>'Расчет субсидий'!Область_печати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RadchenkoAA</cp:lastModifiedBy>
  <cp:lastPrinted>2018-11-15T10:07:25Z</cp:lastPrinted>
  <dcterms:created xsi:type="dcterms:W3CDTF">2010-02-05T14:48:49Z</dcterms:created>
  <dcterms:modified xsi:type="dcterms:W3CDTF">2018-11-19T11:57:54Z</dcterms:modified>
</cp:coreProperties>
</file>