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 tabRatio="605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субсидий'!$A$1:$AD$379</definedName>
  </definedNames>
  <calcPr calcId="125725"/>
</workbook>
</file>

<file path=xl/calcChain.xml><?xml version="1.0" encoding="utf-8"?>
<calcChain xmlns="http://schemas.openxmlformats.org/spreadsheetml/2006/main">
  <c r="X378" i="7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7"/>
  <c r="X368"/>
  <c r="X369"/>
  <c r="X370"/>
  <c r="X371"/>
  <c r="X372"/>
  <c r="X373"/>
  <c r="X374"/>
  <c r="X375"/>
  <c r="X376"/>
  <c r="X377"/>
  <c r="X57"/>
  <c r="X54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28"/>
  <c r="X16"/>
  <c r="X19"/>
  <c r="X20"/>
  <c r="X21"/>
  <c r="X22"/>
  <c r="X23"/>
  <c r="X24"/>
  <c r="X25"/>
  <c r="X26"/>
  <c r="X8"/>
  <c r="X9"/>
  <c r="X10"/>
  <c r="X11"/>
  <c r="X12"/>
  <c r="X13"/>
  <c r="X14"/>
  <c r="X15"/>
  <c r="X7"/>
  <c r="U58" i="8"/>
  <c r="U59"/>
  <c r="U60"/>
  <c r="U61"/>
  <c r="U63"/>
  <c r="U64"/>
  <c r="U65"/>
  <c r="U66"/>
  <c r="U67"/>
  <c r="U68"/>
  <c r="U69"/>
  <c r="U70"/>
  <c r="U71"/>
  <c r="U72"/>
  <c r="U73"/>
  <c r="U74"/>
  <c r="U76"/>
  <c r="U77"/>
  <c r="U78"/>
  <c r="U79"/>
  <c r="U80"/>
  <c r="U82"/>
  <c r="U83"/>
  <c r="U84"/>
  <c r="U85"/>
  <c r="U86"/>
  <c r="U87"/>
  <c r="U88"/>
  <c r="U89"/>
  <c r="U91"/>
  <c r="U92"/>
  <c r="U93"/>
  <c r="U94"/>
  <c r="U95"/>
  <c r="U96"/>
  <c r="U97"/>
  <c r="U98"/>
  <c r="U99"/>
  <c r="U101"/>
  <c r="U102"/>
  <c r="U103"/>
  <c r="U104"/>
  <c r="U105"/>
  <c r="U106"/>
  <c r="U107"/>
  <c r="U108"/>
  <c r="U109"/>
  <c r="U110"/>
  <c r="U111"/>
  <c r="U112"/>
  <c r="U113"/>
  <c r="U115"/>
  <c r="U116"/>
  <c r="U117"/>
  <c r="U118"/>
  <c r="U119"/>
  <c r="U120"/>
  <c r="U121"/>
  <c r="U122"/>
  <c r="U123"/>
  <c r="U124"/>
  <c r="U125"/>
  <c r="U126"/>
  <c r="U127"/>
  <c r="U128"/>
  <c r="U129"/>
  <c r="U131"/>
  <c r="U132"/>
  <c r="U133"/>
  <c r="U134"/>
  <c r="U135"/>
  <c r="U136"/>
  <c r="U137"/>
  <c r="U139"/>
  <c r="U140"/>
  <c r="U141"/>
  <c r="U142"/>
  <c r="U143"/>
  <c r="U144"/>
  <c r="U145"/>
  <c r="U146"/>
  <c r="U148"/>
  <c r="U149"/>
  <c r="U150"/>
  <c r="U151"/>
  <c r="U152"/>
  <c r="U153"/>
  <c r="U155"/>
  <c r="U156"/>
  <c r="U157"/>
  <c r="U158"/>
  <c r="U159"/>
  <c r="U160"/>
  <c r="U161"/>
  <c r="U162"/>
  <c r="U163"/>
  <c r="U164"/>
  <c r="U165"/>
  <c r="U166"/>
  <c r="U168"/>
  <c r="U169"/>
  <c r="U170"/>
  <c r="U171"/>
  <c r="U172"/>
  <c r="U173"/>
  <c r="U174"/>
  <c r="U175"/>
  <c r="U176"/>
  <c r="U177"/>
  <c r="U178"/>
  <c r="U179"/>
  <c r="U180"/>
  <c r="U182"/>
  <c r="U183"/>
  <c r="U184"/>
  <c r="U185"/>
  <c r="U186"/>
  <c r="U187"/>
  <c r="U189"/>
  <c r="U190"/>
  <c r="U191"/>
  <c r="U192"/>
  <c r="U193"/>
  <c r="U194"/>
  <c r="U195"/>
  <c r="U196"/>
  <c r="U197"/>
  <c r="U198"/>
  <c r="U199"/>
  <c r="U200"/>
  <c r="U201"/>
  <c r="U203"/>
  <c r="U204"/>
  <c r="U205"/>
  <c r="U206"/>
  <c r="U207"/>
  <c r="U208"/>
  <c r="U209"/>
  <c r="U210"/>
  <c r="U211"/>
  <c r="U212"/>
  <c r="U213"/>
  <c r="U214"/>
  <c r="U216"/>
  <c r="U217"/>
  <c r="U218"/>
  <c r="U219"/>
  <c r="U220"/>
  <c r="U221"/>
  <c r="U222"/>
  <c r="U223"/>
  <c r="U224"/>
  <c r="U225"/>
  <c r="U226"/>
  <c r="U227"/>
  <c r="U228"/>
  <c r="U230"/>
  <c r="U231"/>
  <c r="U232"/>
  <c r="U233"/>
  <c r="U234"/>
  <c r="U235"/>
  <c r="U236"/>
  <c r="U237"/>
  <c r="U238"/>
  <c r="U240"/>
  <c r="U241"/>
  <c r="U242"/>
  <c r="U243"/>
  <c r="U244"/>
  <c r="U245"/>
  <c r="U246"/>
  <c r="U247"/>
  <c r="U249"/>
  <c r="U250"/>
  <c r="U251"/>
  <c r="U252"/>
  <c r="U253"/>
  <c r="U254"/>
  <c r="U255"/>
  <c r="U256"/>
  <c r="U257"/>
  <c r="U258"/>
  <c r="U259"/>
  <c r="U260"/>
  <c r="U261"/>
  <c r="U262"/>
  <c r="U263"/>
  <c r="U265"/>
  <c r="U266"/>
  <c r="U267"/>
  <c r="U268"/>
  <c r="U269"/>
  <c r="U270"/>
  <c r="U271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6"/>
  <c r="U317"/>
  <c r="U318"/>
  <c r="U319"/>
  <c r="U320"/>
  <c r="U321"/>
  <c r="U322"/>
  <c r="U323"/>
  <c r="U324"/>
  <c r="U325"/>
  <c r="U326"/>
  <c r="U327"/>
  <c r="U328"/>
  <c r="U329"/>
  <c r="U330"/>
  <c r="U332"/>
  <c r="U333"/>
  <c r="U334"/>
  <c r="U335"/>
  <c r="U336"/>
  <c r="U337"/>
  <c r="U338"/>
  <c r="U339"/>
  <c r="U340"/>
  <c r="U341"/>
  <c r="U342"/>
  <c r="U344"/>
  <c r="U345"/>
  <c r="U346"/>
  <c r="U347"/>
  <c r="U348"/>
  <c r="U349"/>
  <c r="U350"/>
  <c r="U351"/>
  <c r="U352"/>
  <c r="U353"/>
  <c r="U354"/>
  <c r="U356"/>
  <c r="U357"/>
  <c r="U358"/>
  <c r="U359"/>
  <c r="U360"/>
  <c r="U361"/>
  <c r="U362"/>
  <c r="U363"/>
  <c r="U364"/>
  <c r="U365"/>
  <c r="U367"/>
  <c r="U368"/>
  <c r="U369"/>
  <c r="U370"/>
  <c r="U371"/>
  <c r="U372"/>
  <c r="U373"/>
  <c r="U374"/>
  <c r="U375"/>
  <c r="U376"/>
  <c r="U377"/>
  <c r="U378"/>
  <c r="U57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28"/>
  <c r="U19"/>
  <c r="U20"/>
  <c r="U21"/>
  <c r="U22"/>
  <c r="U23"/>
  <c r="U24"/>
  <c r="U25"/>
  <c r="U26"/>
  <c r="U18"/>
  <c r="U8"/>
  <c r="U9"/>
  <c r="U10"/>
  <c r="U11"/>
  <c r="U12"/>
  <c r="U13"/>
  <c r="U14"/>
  <c r="U15"/>
  <c r="U16"/>
  <c r="U7"/>
  <c r="N57"/>
  <c r="N28"/>
  <c r="M7"/>
  <c r="K28"/>
  <c r="I7"/>
  <c r="E57"/>
  <c r="AD57" i="7"/>
  <c r="AD34"/>
  <c r="AD28"/>
  <c r="AD18"/>
  <c r="AD10"/>
  <c r="AD7"/>
  <c r="AB57"/>
  <c r="AB7"/>
  <c r="AB18"/>
  <c r="AB28"/>
  <c r="AC379"/>
  <c r="T19" l="1"/>
  <c r="AA19" s="1"/>
  <c r="T20"/>
  <c r="T21"/>
  <c r="AA21" s="1"/>
  <c r="T22"/>
  <c r="T23"/>
  <c r="AA23" s="1"/>
  <c r="T24"/>
  <c r="T25"/>
  <c r="AA25" s="1"/>
  <c r="T26"/>
  <c r="T18"/>
  <c r="X18" s="1"/>
  <c r="AA18" s="1"/>
  <c r="P16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7"/>
  <c r="L16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8"/>
  <c r="L9"/>
  <c r="L10"/>
  <c r="L11"/>
  <c r="L12"/>
  <c r="L13"/>
  <c r="L14"/>
  <c r="L15"/>
  <c r="L7"/>
  <c r="D372"/>
  <c r="D378"/>
  <c r="D377"/>
  <c r="D376"/>
  <c r="D375"/>
  <c r="D374"/>
  <c r="D373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8"/>
  <c r="D9"/>
  <c r="D10"/>
  <c r="D11"/>
  <c r="D12"/>
  <c r="D13"/>
  <c r="D14"/>
  <c r="D15"/>
  <c r="D16"/>
  <c r="D7"/>
  <c r="Z374"/>
  <c r="Z15"/>
  <c r="Z378"/>
  <c r="Z377"/>
  <c r="Z376"/>
  <c r="Z375"/>
  <c r="Z373"/>
  <c r="Z372"/>
  <c r="Z371"/>
  <c r="Z370"/>
  <c r="Z369"/>
  <c r="Z368"/>
  <c r="Z367"/>
  <c r="Z365"/>
  <c r="Z364"/>
  <c r="Z363"/>
  <c r="Z362"/>
  <c r="Z361"/>
  <c r="Z360"/>
  <c r="Z359"/>
  <c r="Z358"/>
  <c r="Z357"/>
  <c r="Z356"/>
  <c r="Z354"/>
  <c r="Z353"/>
  <c r="Z352"/>
  <c r="Z351"/>
  <c r="Z350"/>
  <c r="Z349"/>
  <c r="Z348"/>
  <c r="Z347"/>
  <c r="Z346"/>
  <c r="Z345"/>
  <c r="Z344"/>
  <c r="Z342"/>
  <c r="Z341"/>
  <c r="Z340"/>
  <c r="Z339"/>
  <c r="Z338"/>
  <c r="Z337"/>
  <c r="Z336"/>
  <c r="Z335"/>
  <c r="Z334"/>
  <c r="Z333"/>
  <c r="Z332"/>
  <c r="Z330"/>
  <c r="Z329"/>
  <c r="Z328"/>
  <c r="Z327"/>
  <c r="Z326"/>
  <c r="Z325"/>
  <c r="Z324"/>
  <c r="Z323"/>
  <c r="Z322"/>
  <c r="Z321"/>
  <c r="Z320"/>
  <c r="Z319"/>
  <c r="Z318"/>
  <c r="Z317"/>
  <c r="Z316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1"/>
  <c r="Z270"/>
  <c r="Z269"/>
  <c r="Z268"/>
  <c r="Z267"/>
  <c r="Z266"/>
  <c r="Z265"/>
  <c r="Z263"/>
  <c r="Z262"/>
  <c r="Z261"/>
  <c r="Z260"/>
  <c r="Z259"/>
  <c r="Z258"/>
  <c r="Z257"/>
  <c r="Z256"/>
  <c r="Z255"/>
  <c r="Z254"/>
  <c r="Z253"/>
  <c r="Z252"/>
  <c r="Z251"/>
  <c r="Z250"/>
  <c r="Z249"/>
  <c r="Z247"/>
  <c r="Z246"/>
  <c r="Z245"/>
  <c r="Z244"/>
  <c r="Z243"/>
  <c r="Z242"/>
  <c r="Z241"/>
  <c r="Z240"/>
  <c r="Z238"/>
  <c r="Z237"/>
  <c r="Z236"/>
  <c r="Z235"/>
  <c r="Z234"/>
  <c r="Z233"/>
  <c r="Z232"/>
  <c r="Z231"/>
  <c r="Z230"/>
  <c r="Z228"/>
  <c r="Z227"/>
  <c r="Z226"/>
  <c r="Z225"/>
  <c r="Z224"/>
  <c r="Z223"/>
  <c r="Z222"/>
  <c r="Z221"/>
  <c r="Z220"/>
  <c r="Z219"/>
  <c r="Z218"/>
  <c r="Z217"/>
  <c r="Z216"/>
  <c r="Z214"/>
  <c r="Z213"/>
  <c r="Z212"/>
  <c r="Z211"/>
  <c r="Z210"/>
  <c r="Z209"/>
  <c r="Z208"/>
  <c r="Z207"/>
  <c r="Z206"/>
  <c r="Z205"/>
  <c r="Z204"/>
  <c r="Z203"/>
  <c r="Z201"/>
  <c r="Z200"/>
  <c r="Z199"/>
  <c r="Z198"/>
  <c r="Z197"/>
  <c r="Z196"/>
  <c r="Z195"/>
  <c r="Z194"/>
  <c r="Z193"/>
  <c r="Z192"/>
  <c r="Z191"/>
  <c r="Z190"/>
  <c r="Z189"/>
  <c r="Z187"/>
  <c r="Z186"/>
  <c r="Z185"/>
  <c r="Z184"/>
  <c r="Z183"/>
  <c r="Z182"/>
  <c r="Z180"/>
  <c r="Z179"/>
  <c r="Z178"/>
  <c r="Z177"/>
  <c r="Z176"/>
  <c r="Z175"/>
  <c r="Z174"/>
  <c r="Z173"/>
  <c r="Z172"/>
  <c r="Z171"/>
  <c r="Z170"/>
  <c r="Z169"/>
  <c r="Z168"/>
  <c r="Z166"/>
  <c r="Z165"/>
  <c r="Z164"/>
  <c r="Z163"/>
  <c r="Z162"/>
  <c r="Z161"/>
  <c r="Z160"/>
  <c r="Z159"/>
  <c r="Z158"/>
  <c r="Z157"/>
  <c r="Z156"/>
  <c r="Z155"/>
  <c r="Z153"/>
  <c r="Z152"/>
  <c r="Z151"/>
  <c r="Z150"/>
  <c r="Z149"/>
  <c r="Z148"/>
  <c r="Z146"/>
  <c r="Z145"/>
  <c r="Z144"/>
  <c r="Z143"/>
  <c r="Z142"/>
  <c r="Z141"/>
  <c r="Z140"/>
  <c r="Z139"/>
  <c r="Z137"/>
  <c r="Z136"/>
  <c r="Z135"/>
  <c r="Z134"/>
  <c r="Z133"/>
  <c r="Z132"/>
  <c r="Z131"/>
  <c r="Z129"/>
  <c r="Z128"/>
  <c r="Z127"/>
  <c r="Z126"/>
  <c r="Z125"/>
  <c r="Z124"/>
  <c r="Z123"/>
  <c r="Z122"/>
  <c r="Z121"/>
  <c r="Z120"/>
  <c r="Z119"/>
  <c r="Z118"/>
  <c r="Z117"/>
  <c r="Z116"/>
  <c r="Z115"/>
  <c r="Z113"/>
  <c r="Z112"/>
  <c r="Z111"/>
  <c r="Z110"/>
  <c r="Z109"/>
  <c r="Z108"/>
  <c r="Z107"/>
  <c r="Z106"/>
  <c r="Z105"/>
  <c r="Z104"/>
  <c r="Z103"/>
  <c r="Z102"/>
  <c r="Z101"/>
  <c r="Z99"/>
  <c r="Z98"/>
  <c r="Z97"/>
  <c r="Z96"/>
  <c r="Z95"/>
  <c r="Z94"/>
  <c r="Z93"/>
  <c r="Z92"/>
  <c r="Z91"/>
  <c r="Z89"/>
  <c r="Z88"/>
  <c r="Z87"/>
  <c r="Z86"/>
  <c r="Z85"/>
  <c r="Z84"/>
  <c r="Z83"/>
  <c r="Z82"/>
  <c r="Z80"/>
  <c r="Z79"/>
  <c r="Z78"/>
  <c r="Z77"/>
  <c r="Z76"/>
  <c r="Z74"/>
  <c r="Z73"/>
  <c r="Z72"/>
  <c r="Z71"/>
  <c r="Z70"/>
  <c r="Z69"/>
  <c r="Z68"/>
  <c r="Z67"/>
  <c r="Z66"/>
  <c r="Z65"/>
  <c r="Z64"/>
  <c r="Z63"/>
  <c r="Z61"/>
  <c r="Z60"/>
  <c r="Z59"/>
  <c r="Z58"/>
  <c r="Z57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6"/>
  <c r="Z25"/>
  <c r="Z24"/>
  <c r="Z23"/>
  <c r="Z22"/>
  <c r="Z21"/>
  <c r="Z20"/>
  <c r="Z19"/>
  <c r="Z18"/>
  <c r="Z8"/>
  <c r="Z9"/>
  <c r="Z10"/>
  <c r="Z11"/>
  <c r="Z12"/>
  <c r="Z13"/>
  <c r="Z14"/>
  <c r="Z16"/>
  <c r="Z7"/>
  <c r="AB25" l="1"/>
  <c r="AD25"/>
  <c r="AB23"/>
  <c r="AD23"/>
  <c r="AD21"/>
  <c r="AB21"/>
  <c r="AD19"/>
  <c r="AB19"/>
  <c r="AA30"/>
  <c r="AA34"/>
  <c r="AB34" s="1"/>
  <c r="AA38"/>
  <c r="AA44"/>
  <c r="AA48"/>
  <c r="AA52"/>
  <c r="AA64"/>
  <c r="AD64" s="1"/>
  <c r="AA68"/>
  <c r="AD68" s="1"/>
  <c r="AA70"/>
  <c r="AD70" s="1"/>
  <c r="AA72"/>
  <c r="AD72" s="1"/>
  <c r="AA74"/>
  <c r="AD74" s="1"/>
  <c r="AA76"/>
  <c r="AD76" s="1"/>
  <c r="AA78"/>
  <c r="AD78" s="1"/>
  <c r="AA80"/>
  <c r="AD80" s="1"/>
  <c r="AA82"/>
  <c r="AD82" s="1"/>
  <c r="AA84"/>
  <c r="AD84" s="1"/>
  <c r="AA86"/>
  <c r="AD86" s="1"/>
  <c r="AA373"/>
  <c r="AD373" s="1"/>
  <c r="AA372"/>
  <c r="AD372" s="1"/>
  <c r="AA57"/>
  <c r="AA59"/>
  <c r="AD59" s="1"/>
  <c r="AA89"/>
  <c r="AD89" s="1"/>
  <c r="AA93"/>
  <c r="AD93" s="1"/>
  <c r="AA97"/>
  <c r="AD97" s="1"/>
  <c r="AA101"/>
  <c r="AD101" s="1"/>
  <c r="AA105"/>
  <c r="AD105" s="1"/>
  <c r="AA109"/>
  <c r="AD109" s="1"/>
  <c r="AA113"/>
  <c r="AD113" s="1"/>
  <c r="AA117"/>
  <c r="AD117" s="1"/>
  <c r="AA121"/>
  <c r="AD121" s="1"/>
  <c r="AA125"/>
  <c r="AD125" s="1"/>
  <c r="AA129"/>
  <c r="AD129" s="1"/>
  <c r="AA133"/>
  <c r="AD133" s="1"/>
  <c r="AA137"/>
  <c r="AD137" s="1"/>
  <c r="AA141"/>
  <c r="AD141" s="1"/>
  <c r="AA145"/>
  <c r="AD145" s="1"/>
  <c r="AA149"/>
  <c r="AD149" s="1"/>
  <c r="AA153"/>
  <c r="AD153" s="1"/>
  <c r="AA157"/>
  <c r="AD157" s="1"/>
  <c r="AA161"/>
  <c r="AD161" s="1"/>
  <c r="AA165"/>
  <c r="AD165" s="1"/>
  <c r="AA169"/>
  <c r="AD169" s="1"/>
  <c r="AA173"/>
  <c r="AD173" s="1"/>
  <c r="AA177"/>
  <c r="AD177" s="1"/>
  <c r="AA185"/>
  <c r="AD185" s="1"/>
  <c r="AA189"/>
  <c r="AD189" s="1"/>
  <c r="AA193"/>
  <c r="AD193" s="1"/>
  <c r="AA197"/>
  <c r="AD197" s="1"/>
  <c r="AA201"/>
  <c r="AD201" s="1"/>
  <c r="AA205"/>
  <c r="AD205" s="1"/>
  <c r="AA209"/>
  <c r="AD209" s="1"/>
  <c r="AA213"/>
  <c r="AD213" s="1"/>
  <c r="AA217"/>
  <c r="AD217" s="1"/>
  <c r="AA221"/>
  <c r="AD221" s="1"/>
  <c r="AA225"/>
  <c r="AD225" s="1"/>
  <c r="AA233"/>
  <c r="AD233" s="1"/>
  <c r="AA237"/>
  <c r="AD237" s="1"/>
  <c r="AA241"/>
  <c r="AD241" s="1"/>
  <c r="AA245"/>
  <c r="AD245" s="1"/>
  <c r="AA249"/>
  <c r="AD249" s="1"/>
  <c r="AA253"/>
  <c r="AD253" s="1"/>
  <c r="AA257"/>
  <c r="AD257" s="1"/>
  <c r="AA261"/>
  <c r="AD261" s="1"/>
  <c r="AA265"/>
  <c r="AD265" s="1"/>
  <c r="AA269"/>
  <c r="AD269" s="1"/>
  <c r="AA273"/>
  <c r="AD273" s="1"/>
  <c r="AA277"/>
  <c r="AD277" s="1"/>
  <c r="AA281"/>
  <c r="AD281" s="1"/>
  <c r="AA285"/>
  <c r="AD285" s="1"/>
  <c r="AA289"/>
  <c r="AD289" s="1"/>
  <c r="AA293"/>
  <c r="AD293" s="1"/>
  <c r="AA297"/>
  <c r="AD297" s="1"/>
  <c r="AA301"/>
  <c r="AD301" s="1"/>
  <c r="AA305"/>
  <c r="AD305" s="1"/>
  <c r="AA309"/>
  <c r="AD309" s="1"/>
  <c r="AA26"/>
  <c r="AA24"/>
  <c r="AA22"/>
  <c r="AA20"/>
  <c r="AA7"/>
  <c r="AA28"/>
  <c r="AA32"/>
  <c r="AA36"/>
  <c r="AA40"/>
  <c r="AA42"/>
  <c r="AA46"/>
  <c r="AA50"/>
  <c r="AA54"/>
  <c r="AA66"/>
  <c r="AD66" s="1"/>
  <c r="AA16"/>
  <c r="AA29"/>
  <c r="AA31"/>
  <c r="AA33"/>
  <c r="AA35"/>
  <c r="AA37"/>
  <c r="AA39"/>
  <c r="AA41"/>
  <c r="AA43"/>
  <c r="AA45"/>
  <c r="AA47"/>
  <c r="AA49"/>
  <c r="AA51"/>
  <c r="AA53"/>
  <c r="AA61"/>
  <c r="AD61" s="1"/>
  <c r="AA73"/>
  <c r="AD73" s="1"/>
  <c r="AA77"/>
  <c r="AD77" s="1"/>
  <c r="AA79"/>
  <c r="AD79" s="1"/>
  <c r="AA83"/>
  <c r="AD83" s="1"/>
  <c r="AA85"/>
  <c r="AD85" s="1"/>
  <c r="AA87"/>
  <c r="AD87" s="1"/>
  <c r="AA91"/>
  <c r="AD91" s="1"/>
  <c r="AA95"/>
  <c r="AD95" s="1"/>
  <c r="AA99"/>
  <c r="AD99" s="1"/>
  <c r="AA103"/>
  <c r="AD103" s="1"/>
  <c r="AA107"/>
  <c r="AD107" s="1"/>
  <c r="AA111"/>
  <c r="AD111" s="1"/>
  <c r="AA115"/>
  <c r="AD115" s="1"/>
  <c r="AA119"/>
  <c r="AD119" s="1"/>
  <c r="AA123"/>
  <c r="AD123" s="1"/>
  <c r="AA127"/>
  <c r="AD127" s="1"/>
  <c r="AA131"/>
  <c r="AD131" s="1"/>
  <c r="AA135"/>
  <c r="AD135" s="1"/>
  <c r="AA139"/>
  <c r="AD139" s="1"/>
  <c r="AA143"/>
  <c r="AD143" s="1"/>
  <c r="AA151"/>
  <c r="AD151" s="1"/>
  <c r="AA155"/>
  <c r="AD155" s="1"/>
  <c r="AA159"/>
  <c r="AD159" s="1"/>
  <c r="AA163"/>
  <c r="AD163" s="1"/>
  <c r="AA171"/>
  <c r="AD171" s="1"/>
  <c r="AA175"/>
  <c r="AD175" s="1"/>
  <c r="AA179"/>
  <c r="AD179" s="1"/>
  <c r="AA183"/>
  <c r="AD183" s="1"/>
  <c r="AA187"/>
  <c r="AD187" s="1"/>
  <c r="AA191"/>
  <c r="AD191" s="1"/>
  <c r="AA195"/>
  <c r="AD195" s="1"/>
  <c r="AA199"/>
  <c r="AD199" s="1"/>
  <c r="AA203"/>
  <c r="AD203" s="1"/>
  <c r="AA207"/>
  <c r="AD207" s="1"/>
  <c r="AA211"/>
  <c r="AD211" s="1"/>
  <c r="AA219"/>
  <c r="AD219" s="1"/>
  <c r="AA223"/>
  <c r="AD223" s="1"/>
  <c r="AA227"/>
  <c r="AD227" s="1"/>
  <c r="AA231"/>
  <c r="AD231" s="1"/>
  <c r="AA235"/>
  <c r="AD235" s="1"/>
  <c r="AA243"/>
  <c r="AD243" s="1"/>
  <c r="AA247"/>
  <c r="AD247" s="1"/>
  <c r="AA251"/>
  <c r="AD251" s="1"/>
  <c r="AA255"/>
  <c r="AD255" s="1"/>
  <c r="AA259"/>
  <c r="AD259" s="1"/>
  <c r="AA263"/>
  <c r="AD263" s="1"/>
  <c r="AA267"/>
  <c r="AD267" s="1"/>
  <c r="AA271"/>
  <c r="AD271" s="1"/>
  <c r="AA275"/>
  <c r="AD275" s="1"/>
  <c r="AA279"/>
  <c r="AD279" s="1"/>
  <c r="AA283"/>
  <c r="AD283" s="1"/>
  <c r="AA287"/>
  <c r="AD287" s="1"/>
  <c r="AA291"/>
  <c r="AD291" s="1"/>
  <c r="AA295"/>
  <c r="AD295" s="1"/>
  <c r="AA299"/>
  <c r="AD299" s="1"/>
  <c r="AA303"/>
  <c r="AD303" s="1"/>
  <c r="AA307"/>
  <c r="AD307" s="1"/>
  <c r="AA311"/>
  <c r="AD311" s="1"/>
  <c r="AA58"/>
  <c r="AA60"/>
  <c r="AD60" s="1"/>
  <c r="AA88"/>
  <c r="AD88" s="1"/>
  <c r="AA92"/>
  <c r="AD92" s="1"/>
  <c r="AA94"/>
  <c r="AD94" s="1"/>
  <c r="AA96"/>
  <c r="AD96" s="1"/>
  <c r="AA98"/>
  <c r="AD98" s="1"/>
  <c r="AA102"/>
  <c r="AD102" s="1"/>
  <c r="AA104"/>
  <c r="AD104" s="1"/>
  <c r="AA106"/>
  <c r="AD106" s="1"/>
  <c r="AA108"/>
  <c r="AD108" s="1"/>
  <c r="AA110"/>
  <c r="AD110" s="1"/>
  <c r="AA112"/>
  <c r="AD112" s="1"/>
  <c r="AA116"/>
  <c r="AD116" s="1"/>
  <c r="AA118"/>
  <c r="AD118" s="1"/>
  <c r="AA120"/>
  <c r="AD120" s="1"/>
  <c r="AA122"/>
  <c r="AD122" s="1"/>
  <c r="AA124"/>
  <c r="AD124" s="1"/>
  <c r="AA126"/>
  <c r="AD126" s="1"/>
  <c r="AA128"/>
  <c r="AD128" s="1"/>
  <c r="AA132"/>
  <c r="AD132" s="1"/>
  <c r="AA134"/>
  <c r="AD134" s="1"/>
  <c r="AA136"/>
  <c r="AD136" s="1"/>
  <c r="AA140"/>
  <c r="AD140" s="1"/>
  <c r="AA142"/>
  <c r="AD142" s="1"/>
  <c r="AA144"/>
  <c r="AD144" s="1"/>
  <c r="AA146"/>
  <c r="AD146" s="1"/>
  <c r="AA148"/>
  <c r="AD148" s="1"/>
  <c r="AA150"/>
  <c r="AD150" s="1"/>
  <c r="AA152"/>
  <c r="AD152" s="1"/>
  <c r="AA156"/>
  <c r="AD156" s="1"/>
  <c r="AA158"/>
  <c r="AD158" s="1"/>
  <c r="AA160"/>
  <c r="AD160" s="1"/>
  <c r="AA162"/>
  <c r="AD162" s="1"/>
  <c r="AA164"/>
  <c r="AD164" s="1"/>
  <c r="AA166"/>
  <c r="AD166" s="1"/>
  <c r="AA168"/>
  <c r="AD168" s="1"/>
  <c r="AA170"/>
  <c r="AD170" s="1"/>
  <c r="AA172"/>
  <c r="AD172" s="1"/>
  <c r="AA174"/>
  <c r="AD174" s="1"/>
  <c r="AA176"/>
  <c r="AD176" s="1"/>
  <c r="AA178"/>
  <c r="AD178" s="1"/>
  <c r="AA180"/>
  <c r="AD180" s="1"/>
  <c r="AA182"/>
  <c r="AD182" s="1"/>
  <c r="AA184"/>
  <c r="AD184" s="1"/>
  <c r="AA186"/>
  <c r="AD186" s="1"/>
  <c r="AA190"/>
  <c r="AD190" s="1"/>
  <c r="AA192"/>
  <c r="AD192" s="1"/>
  <c r="AA194"/>
  <c r="AD194" s="1"/>
  <c r="AA196"/>
  <c r="AD196" s="1"/>
  <c r="AA198"/>
  <c r="AD198" s="1"/>
  <c r="AA200"/>
  <c r="AD200" s="1"/>
  <c r="AA204"/>
  <c r="AD204" s="1"/>
  <c r="AA206"/>
  <c r="AD206" s="1"/>
  <c r="AA208"/>
  <c r="AD208" s="1"/>
  <c r="AA210"/>
  <c r="AD210" s="1"/>
  <c r="AA212"/>
  <c r="AD212" s="1"/>
  <c r="AA214"/>
  <c r="AD214" s="1"/>
  <c r="AA216"/>
  <c r="AD216" s="1"/>
  <c r="AA218"/>
  <c r="AD218" s="1"/>
  <c r="AA220"/>
  <c r="AD220" s="1"/>
  <c r="AA222"/>
  <c r="AD222" s="1"/>
  <c r="AA224"/>
  <c r="AD224" s="1"/>
  <c r="AA226"/>
  <c r="AD226" s="1"/>
  <c r="AA228"/>
  <c r="AD228" s="1"/>
  <c r="AA230"/>
  <c r="AD230" s="1"/>
  <c r="AA232"/>
  <c r="AD232" s="1"/>
  <c r="AA234"/>
  <c r="AD234" s="1"/>
  <c r="AA236"/>
  <c r="AD236" s="1"/>
  <c r="AA238"/>
  <c r="AD238" s="1"/>
  <c r="AA240"/>
  <c r="AD240" s="1"/>
  <c r="AA242"/>
  <c r="AD242" s="1"/>
  <c r="AA244"/>
  <c r="AD244" s="1"/>
  <c r="AA246"/>
  <c r="AD246" s="1"/>
  <c r="AA250"/>
  <c r="AD250" s="1"/>
  <c r="AA252"/>
  <c r="AD252" s="1"/>
  <c r="AA254"/>
  <c r="AD254" s="1"/>
  <c r="AA256"/>
  <c r="AD256" s="1"/>
  <c r="AA258"/>
  <c r="AD258" s="1"/>
  <c r="AA260"/>
  <c r="AD260" s="1"/>
  <c r="AA262"/>
  <c r="AD262" s="1"/>
  <c r="AA266"/>
  <c r="AD266" s="1"/>
  <c r="AA268"/>
  <c r="AD268" s="1"/>
  <c r="AA270"/>
  <c r="AD270" s="1"/>
  <c r="AA274"/>
  <c r="AD274" s="1"/>
  <c r="AA276"/>
  <c r="AD276" s="1"/>
  <c r="AA278"/>
  <c r="AD278" s="1"/>
  <c r="AA280"/>
  <c r="AD280" s="1"/>
  <c r="AA282"/>
  <c r="AD282" s="1"/>
  <c r="AA284"/>
  <c r="AD284" s="1"/>
  <c r="AA286"/>
  <c r="AD286" s="1"/>
  <c r="AA288"/>
  <c r="AD288" s="1"/>
  <c r="AA292"/>
  <c r="AD292" s="1"/>
  <c r="AA294"/>
  <c r="AD294" s="1"/>
  <c r="AA296"/>
  <c r="AD296" s="1"/>
  <c r="AA298"/>
  <c r="AD298" s="1"/>
  <c r="AA300"/>
  <c r="AD300" s="1"/>
  <c r="AA302"/>
  <c r="AD302" s="1"/>
  <c r="AA304"/>
  <c r="AD304" s="1"/>
  <c r="AA306"/>
  <c r="AD306" s="1"/>
  <c r="AA308"/>
  <c r="AD308" s="1"/>
  <c r="AA310"/>
  <c r="AD310" s="1"/>
  <c r="AA312"/>
  <c r="AD312" s="1"/>
  <c r="AA314"/>
  <c r="AD314" s="1"/>
  <c r="AA316"/>
  <c r="AD316" s="1"/>
  <c r="AA318"/>
  <c r="AD318" s="1"/>
  <c r="AA320"/>
  <c r="AD320" s="1"/>
  <c r="AA322"/>
  <c r="AD322" s="1"/>
  <c r="AA324"/>
  <c r="AD324" s="1"/>
  <c r="AA326"/>
  <c r="AD326" s="1"/>
  <c r="AA328"/>
  <c r="AD328" s="1"/>
  <c r="AA330"/>
  <c r="AD330" s="1"/>
  <c r="AA332"/>
  <c r="AD332" s="1"/>
  <c r="AA334"/>
  <c r="AD334" s="1"/>
  <c r="AA336"/>
  <c r="AD336" s="1"/>
  <c r="AA338"/>
  <c r="AD338" s="1"/>
  <c r="AA340"/>
  <c r="AD340" s="1"/>
  <c r="AA342"/>
  <c r="AD342" s="1"/>
  <c r="AA344"/>
  <c r="AD344" s="1"/>
  <c r="AA346"/>
  <c r="AD346" s="1"/>
  <c r="AA348"/>
  <c r="AD348" s="1"/>
  <c r="AA350"/>
  <c r="AD350" s="1"/>
  <c r="AA352"/>
  <c r="AD352" s="1"/>
  <c r="AA354"/>
  <c r="AD354" s="1"/>
  <c r="AA356"/>
  <c r="AD356" s="1"/>
  <c r="AA358"/>
  <c r="AD358" s="1"/>
  <c r="AA360"/>
  <c r="AD360" s="1"/>
  <c r="AA362"/>
  <c r="AD362" s="1"/>
  <c r="AA364"/>
  <c r="AD364" s="1"/>
  <c r="AA368"/>
  <c r="AD368" s="1"/>
  <c r="AA370"/>
  <c r="AD370" s="1"/>
  <c r="AA375"/>
  <c r="AD375" s="1"/>
  <c r="AA377"/>
  <c r="AD377" s="1"/>
  <c r="AA15"/>
  <c r="AA13"/>
  <c r="AA11"/>
  <c r="AA9"/>
  <c r="AA63"/>
  <c r="AD63" s="1"/>
  <c r="AA65"/>
  <c r="AD65" s="1"/>
  <c r="AA67"/>
  <c r="AD67" s="1"/>
  <c r="AA69"/>
  <c r="AD69" s="1"/>
  <c r="AA71"/>
  <c r="AD71" s="1"/>
  <c r="AA313"/>
  <c r="AD313" s="1"/>
  <c r="AA317"/>
  <c r="AD317" s="1"/>
  <c r="AA319"/>
  <c r="AD319" s="1"/>
  <c r="AA321"/>
  <c r="AD321" s="1"/>
  <c r="AA323"/>
  <c r="AD323" s="1"/>
  <c r="AA325"/>
  <c r="AD325" s="1"/>
  <c r="AA327"/>
  <c r="AD327" s="1"/>
  <c r="AA329"/>
  <c r="AD329" s="1"/>
  <c r="AA333"/>
  <c r="AD333" s="1"/>
  <c r="AA335"/>
  <c r="AD335" s="1"/>
  <c r="AA337"/>
  <c r="AD337" s="1"/>
  <c r="AA339"/>
  <c r="AD339" s="1"/>
  <c r="AA341"/>
  <c r="AD341" s="1"/>
  <c r="AA345"/>
  <c r="AD345" s="1"/>
  <c r="AA347"/>
  <c r="AD347" s="1"/>
  <c r="AA349"/>
  <c r="AD349" s="1"/>
  <c r="AA351"/>
  <c r="AD351" s="1"/>
  <c r="AA353"/>
  <c r="AD353" s="1"/>
  <c r="AA357"/>
  <c r="AD357" s="1"/>
  <c r="AA359"/>
  <c r="AD359" s="1"/>
  <c r="AA361"/>
  <c r="AD361" s="1"/>
  <c r="AA363"/>
  <c r="AD363" s="1"/>
  <c r="AA365"/>
  <c r="AD365" s="1"/>
  <c r="AA367"/>
  <c r="AD367" s="1"/>
  <c r="AA369"/>
  <c r="AD369" s="1"/>
  <c r="AA371"/>
  <c r="AD371" s="1"/>
  <c r="AA374"/>
  <c r="AD374" s="1"/>
  <c r="AA376"/>
  <c r="AD376" s="1"/>
  <c r="AA378"/>
  <c r="AD378" s="1"/>
  <c r="AA14"/>
  <c r="AA12"/>
  <c r="AA10"/>
  <c r="AB10" s="1"/>
  <c r="AA8"/>
  <c r="C57" i="8"/>
  <c r="D57" s="1"/>
  <c r="L57"/>
  <c r="M57" s="1"/>
  <c r="O18"/>
  <c r="P18" s="1"/>
  <c r="C28"/>
  <c r="D28" s="1"/>
  <c r="I28"/>
  <c r="J28" s="1"/>
  <c r="L28"/>
  <c r="M28" s="1"/>
  <c r="R28"/>
  <c r="S28" s="1"/>
  <c r="C7"/>
  <c r="D7" s="1"/>
  <c r="J7"/>
  <c r="L7"/>
  <c r="R7"/>
  <c r="S7" s="1"/>
  <c r="R29"/>
  <c r="S29" s="1"/>
  <c r="C29"/>
  <c r="D29" s="1"/>
  <c r="I29"/>
  <c r="J29" s="1"/>
  <c r="L29"/>
  <c r="M29" s="1"/>
  <c r="R30"/>
  <c r="S30" s="1"/>
  <c r="C30"/>
  <c r="D30" s="1"/>
  <c r="I30"/>
  <c r="J30" s="1"/>
  <c r="L30"/>
  <c r="M30" s="1"/>
  <c r="R31"/>
  <c r="S31" s="1"/>
  <c r="C31"/>
  <c r="D31" s="1"/>
  <c r="I31"/>
  <c r="J31" s="1"/>
  <c r="L31"/>
  <c r="M31" s="1"/>
  <c r="R32"/>
  <c r="S32" s="1"/>
  <c r="C32"/>
  <c r="D32" s="1"/>
  <c r="I32"/>
  <c r="J32" s="1"/>
  <c r="L32"/>
  <c r="M32" s="1"/>
  <c r="R33"/>
  <c r="S33" s="1"/>
  <c r="C33"/>
  <c r="D33" s="1"/>
  <c r="I33"/>
  <c r="J33" s="1"/>
  <c r="L33"/>
  <c r="M33" s="1"/>
  <c r="R34"/>
  <c r="S34" s="1"/>
  <c r="C34"/>
  <c r="D34" s="1"/>
  <c r="I34"/>
  <c r="J34" s="1"/>
  <c r="L34"/>
  <c r="M34" s="1"/>
  <c r="R35"/>
  <c r="S35" s="1"/>
  <c r="C35"/>
  <c r="D35" s="1"/>
  <c r="I35"/>
  <c r="J35" s="1"/>
  <c r="L35"/>
  <c r="M35" s="1"/>
  <c r="R36"/>
  <c r="S36" s="1"/>
  <c r="C36"/>
  <c r="D36" s="1"/>
  <c r="I36"/>
  <c r="J36" s="1"/>
  <c r="L36"/>
  <c r="M36" s="1"/>
  <c r="R37"/>
  <c r="S37" s="1"/>
  <c r="C37"/>
  <c r="D37" s="1"/>
  <c r="I37"/>
  <c r="J37" s="1"/>
  <c r="L37"/>
  <c r="M37" s="1"/>
  <c r="R38"/>
  <c r="S38" s="1"/>
  <c r="C38"/>
  <c r="D38" s="1"/>
  <c r="I38"/>
  <c r="J38" s="1"/>
  <c r="L38"/>
  <c r="M38" s="1"/>
  <c r="R39"/>
  <c r="S39" s="1"/>
  <c r="C39"/>
  <c r="D39" s="1"/>
  <c r="I39"/>
  <c r="J39" s="1"/>
  <c r="L39"/>
  <c r="M39" s="1"/>
  <c r="R40"/>
  <c r="S40" s="1"/>
  <c r="C40"/>
  <c r="D40" s="1"/>
  <c r="I40"/>
  <c r="J40" s="1"/>
  <c r="L40"/>
  <c r="M40" s="1"/>
  <c r="R41"/>
  <c r="S41" s="1"/>
  <c r="C41"/>
  <c r="D41" s="1"/>
  <c r="I41"/>
  <c r="J41" s="1"/>
  <c r="L41"/>
  <c r="M41" s="1"/>
  <c r="R42"/>
  <c r="S42" s="1"/>
  <c r="C42"/>
  <c r="D42" s="1"/>
  <c r="I42"/>
  <c r="J42" s="1"/>
  <c r="L42"/>
  <c r="M42" s="1"/>
  <c r="R43"/>
  <c r="S43" s="1"/>
  <c r="C43"/>
  <c r="D43" s="1"/>
  <c r="I43"/>
  <c r="J43" s="1"/>
  <c r="L43"/>
  <c r="M43" s="1"/>
  <c r="R44"/>
  <c r="S44" s="1"/>
  <c r="C44"/>
  <c r="D44" s="1"/>
  <c r="I44"/>
  <c r="J44" s="1"/>
  <c r="L44"/>
  <c r="M44" s="1"/>
  <c r="R45"/>
  <c r="S45" s="1"/>
  <c r="C45"/>
  <c r="D45" s="1"/>
  <c r="I45"/>
  <c r="J45" s="1"/>
  <c r="L45"/>
  <c r="M45" s="1"/>
  <c r="R46"/>
  <c r="S46" s="1"/>
  <c r="C46"/>
  <c r="D46" s="1"/>
  <c r="I46"/>
  <c r="J46" s="1"/>
  <c r="L46"/>
  <c r="M46" s="1"/>
  <c r="R47"/>
  <c r="S47" s="1"/>
  <c r="C47"/>
  <c r="D47" s="1"/>
  <c r="I47"/>
  <c r="J47" s="1"/>
  <c r="L47"/>
  <c r="M47" s="1"/>
  <c r="R48"/>
  <c r="S48" s="1"/>
  <c r="C48"/>
  <c r="D48" s="1"/>
  <c r="I48"/>
  <c r="J48" s="1"/>
  <c r="L48"/>
  <c r="M48" s="1"/>
  <c r="R49"/>
  <c r="S49" s="1"/>
  <c r="C49"/>
  <c r="D49" s="1"/>
  <c r="I49"/>
  <c r="J49" s="1"/>
  <c r="L49"/>
  <c r="M49" s="1"/>
  <c r="R50"/>
  <c r="S50" s="1"/>
  <c r="C50"/>
  <c r="D50" s="1"/>
  <c r="I50"/>
  <c r="J50" s="1"/>
  <c r="L50"/>
  <c r="M50" s="1"/>
  <c r="R51"/>
  <c r="S51" s="1"/>
  <c r="C51"/>
  <c r="D51" s="1"/>
  <c r="I51"/>
  <c r="J51" s="1"/>
  <c r="L51"/>
  <c r="M51" s="1"/>
  <c r="R52"/>
  <c r="S52" s="1"/>
  <c r="C52"/>
  <c r="D52" s="1"/>
  <c r="I52"/>
  <c r="J52" s="1"/>
  <c r="L52"/>
  <c r="M52" s="1"/>
  <c r="R53"/>
  <c r="S53" s="1"/>
  <c r="C53"/>
  <c r="D53" s="1"/>
  <c r="I53"/>
  <c r="J53" s="1"/>
  <c r="L53"/>
  <c r="M53" s="1"/>
  <c r="R54"/>
  <c r="S54" s="1"/>
  <c r="C54"/>
  <c r="D54" s="1"/>
  <c r="I54"/>
  <c r="J54" s="1"/>
  <c r="L54"/>
  <c r="M54" s="1"/>
  <c r="R8"/>
  <c r="S8" s="1"/>
  <c r="C8"/>
  <c r="D8" s="1"/>
  <c r="I8"/>
  <c r="J8" s="1"/>
  <c r="L8"/>
  <c r="M8" s="1"/>
  <c r="R9"/>
  <c r="S9" s="1"/>
  <c r="C9"/>
  <c r="D9" s="1"/>
  <c r="I9"/>
  <c r="J9" s="1"/>
  <c r="L9"/>
  <c r="M9" s="1"/>
  <c r="R10"/>
  <c r="S10" s="1"/>
  <c r="C10"/>
  <c r="D10" s="1"/>
  <c r="I10"/>
  <c r="J10" s="1"/>
  <c r="L10"/>
  <c r="M10" s="1"/>
  <c r="R11"/>
  <c r="S11" s="1"/>
  <c r="C11"/>
  <c r="D11" s="1"/>
  <c r="I11"/>
  <c r="J11" s="1"/>
  <c r="L11"/>
  <c r="M11" s="1"/>
  <c r="R12"/>
  <c r="S12" s="1"/>
  <c r="C12"/>
  <c r="D12" s="1"/>
  <c r="I12"/>
  <c r="J12" s="1"/>
  <c r="L12"/>
  <c r="M12" s="1"/>
  <c r="R13"/>
  <c r="S13" s="1"/>
  <c r="C13"/>
  <c r="D13" s="1"/>
  <c r="I13"/>
  <c r="J13" s="1"/>
  <c r="R14"/>
  <c r="S14" s="1"/>
  <c r="C14"/>
  <c r="D14" s="1"/>
  <c r="I14"/>
  <c r="J14" s="1"/>
  <c r="L14"/>
  <c r="M14" s="1"/>
  <c r="R15"/>
  <c r="S15" s="1"/>
  <c r="C15"/>
  <c r="D15" s="1"/>
  <c r="I15"/>
  <c r="J15" s="1"/>
  <c r="R16"/>
  <c r="S16" s="1"/>
  <c r="C16"/>
  <c r="D16" s="1"/>
  <c r="I16"/>
  <c r="J16" s="1"/>
  <c r="L16"/>
  <c r="M16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L378"/>
  <c r="M378" s="1"/>
  <c r="C378"/>
  <c r="D378" s="1"/>
  <c r="L377"/>
  <c r="M377" s="1"/>
  <c r="C377"/>
  <c r="D377" s="1"/>
  <c r="L376"/>
  <c r="M376" s="1"/>
  <c r="C376"/>
  <c r="D376" s="1"/>
  <c r="L375"/>
  <c r="M375" s="1"/>
  <c r="C375"/>
  <c r="D375" s="1"/>
  <c r="L374"/>
  <c r="M374" s="1"/>
  <c r="C374"/>
  <c r="D374" s="1"/>
  <c r="L373"/>
  <c r="M373" s="1"/>
  <c r="C373"/>
  <c r="D373" s="1"/>
  <c r="L372"/>
  <c r="M372" s="1"/>
  <c r="C372"/>
  <c r="D372" s="1"/>
  <c r="L371"/>
  <c r="M371" s="1"/>
  <c r="C371"/>
  <c r="D371" s="1"/>
  <c r="L370"/>
  <c r="M370" s="1"/>
  <c r="C370"/>
  <c r="D370" s="1"/>
  <c r="L369"/>
  <c r="M369" s="1"/>
  <c r="C369"/>
  <c r="D369" s="1"/>
  <c r="L368"/>
  <c r="M368" s="1"/>
  <c r="C368"/>
  <c r="D368" s="1"/>
  <c r="L367"/>
  <c r="M367" s="1"/>
  <c r="C367"/>
  <c r="D367" s="1"/>
  <c r="L365"/>
  <c r="M365" s="1"/>
  <c r="C365"/>
  <c r="D365" s="1"/>
  <c r="L364"/>
  <c r="M364" s="1"/>
  <c r="C364"/>
  <c r="D364" s="1"/>
  <c r="L363"/>
  <c r="M363" s="1"/>
  <c r="C363"/>
  <c r="D363" s="1"/>
  <c r="L362"/>
  <c r="M362" s="1"/>
  <c r="C362"/>
  <c r="D362" s="1"/>
  <c r="L361"/>
  <c r="M361" s="1"/>
  <c r="C361"/>
  <c r="D361" s="1"/>
  <c r="L360"/>
  <c r="M360" s="1"/>
  <c r="C360"/>
  <c r="D360" s="1"/>
  <c r="L359"/>
  <c r="M359" s="1"/>
  <c r="C359"/>
  <c r="D359" s="1"/>
  <c r="L358"/>
  <c r="M358" s="1"/>
  <c r="C358"/>
  <c r="D358" s="1"/>
  <c r="L357"/>
  <c r="M357" s="1"/>
  <c r="C357"/>
  <c r="D357" s="1"/>
  <c r="L356"/>
  <c r="M356" s="1"/>
  <c r="C356"/>
  <c r="D356" s="1"/>
  <c r="L354"/>
  <c r="M354" s="1"/>
  <c r="C354"/>
  <c r="D354" s="1"/>
  <c r="L353"/>
  <c r="M353" s="1"/>
  <c r="C353"/>
  <c r="D353" s="1"/>
  <c r="L352"/>
  <c r="M352" s="1"/>
  <c r="C352"/>
  <c r="D352" s="1"/>
  <c r="L351"/>
  <c r="M351" s="1"/>
  <c r="C351"/>
  <c r="D351" s="1"/>
  <c r="L350"/>
  <c r="M350" s="1"/>
  <c r="C350"/>
  <c r="D350" s="1"/>
  <c r="L349"/>
  <c r="M349" s="1"/>
  <c r="C349"/>
  <c r="D349" s="1"/>
  <c r="L348"/>
  <c r="M348" s="1"/>
  <c r="C348"/>
  <c r="D348" s="1"/>
  <c r="L347"/>
  <c r="M347" s="1"/>
  <c r="C347"/>
  <c r="D347" s="1"/>
  <c r="L346"/>
  <c r="M346" s="1"/>
  <c r="C346"/>
  <c r="D346" s="1"/>
  <c r="L345"/>
  <c r="M345" s="1"/>
  <c r="C345"/>
  <c r="D345" s="1"/>
  <c r="L344"/>
  <c r="M344" s="1"/>
  <c r="C344"/>
  <c r="D344" s="1"/>
  <c r="L342"/>
  <c r="M342" s="1"/>
  <c r="C342"/>
  <c r="D342" s="1"/>
  <c r="L341"/>
  <c r="M341" s="1"/>
  <c r="C341"/>
  <c r="D341" s="1"/>
  <c r="L340"/>
  <c r="M340" s="1"/>
  <c r="C340"/>
  <c r="D340" s="1"/>
  <c r="L339"/>
  <c r="M339" s="1"/>
  <c r="C339"/>
  <c r="D339" s="1"/>
  <c r="L338"/>
  <c r="M338" s="1"/>
  <c r="C338"/>
  <c r="D338" s="1"/>
  <c r="L337"/>
  <c r="M337" s="1"/>
  <c r="C337"/>
  <c r="D337" s="1"/>
  <c r="L336"/>
  <c r="M336" s="1"/>
  <c r="C336"/>
  <c r="D336" s="1"/>
  <c r="L335"/>
  <c r="M335" s="1"/>
  <c r="C335"/>
  <c r="D335" s="1"/>
  <c r="L334"/>
  <c r="M334" s="1"/>
  <c r="C334"/>
  <c r="D334" s="1"/>
  <c r="L333"/>
  <c r="M333" s="1"/>
  <c r="C333"/>
  <c r="D333" s="1"/>
  <c r="L332"/>
  <c r="M332" s="1"/>
  <c r="C332"/>
  <c r="D332" s="1"/>
  <c r="L330"/>
  <c r="M330" s="1"/>
  <c r="C330"/>
  <c r="D330" s="1"/>
  <c r="L329"/>
  <c r="M329" s="1"/>
  <c r="C329"/>
  <c r="D329" s="1"/>
  <c r="L328"/>
  <c r="M328" s="1"/>
  <c r="C328"/>
  <c r="D328" s="1"/>
  <c r="L327"/>
  <c r="M327" s="1"/>
  <c r="C327"/>
  <c r="D327" s="1"/>
  <c r="L326"/>
  <c r="M326" s="1"/>
  <c r="C326"/>
  <c r="D326" s="1"/>
  <c r="L325"/>
  <c r="M325" s="1"/>
  <c r="C325"/>
  <c r="D325" s="1"/>
  <c r="L324"/>
  <c r="M324" s="1"/>
  <c r="C324"/>
  <c r="D324" s="1"/>
  <c r="L323"/>
  <c r="M323" s="1"/>
  <c r="C323"/>
  <c r="D323" s="1"/>
  <c r="L322"/>
  <c r="M322" s="1"/>
  <c r="C322"/>
  <c r="D322" s="1"/>
  <c r="L321"/>
  <c r="M321" s="1"/>
  <c r="C321"/>
  <c r="D321" s="1"/>
  <c r="L320"/>
  <c r="M320" s="1"/>
  <c r="C320"/>
  <c r="D320" s="1"/>
  <c r="L319"/>
  <c r="M319" s="1"/>
  <c r="C319"/>
  <c r="D319" s="1"/>
  <c r="L318"/>
  <c r="M318" s="1"/>
  <c r="C318"/>
  <c r="D318" s="1"/>
  <c r="L317"/>
  <c r="M317" s="1"/>
  <c r="C317"/>
  <c r="D317" s="1"/>
  <c r="L316"/>
  <c r="M316" s="1"/>
  <c r="C316"/>
  <c r="D316" s="1"/>
  <c r="L314"/>
  <c r="M314" s="1"/>
  <c r="C314"/>
  <c r="D314" s="1"/>
  <c r="L313"/>
  <c r="M313" s="1"/>
  <c r="C313"/>
  <c r="D313" s="1"/>
  <c r="L312"/>
  <c r="M312" s="1"/>
  <c r="C312"/>
  <c r="D312" s="1"/>
  <c r="L311"/>
  <c r="M311" s="1"/>
  <c r="C311"/>
  <c r="D311" s="1"/>
  <c r="L310"/>
  <c r="M310" s="1"/>
  <c r="C310"/>
  <c r="D310" s="1"/>
  <c r="L309"/>
  <c r="M309" s="1"/>
  <c r="C309"/>
  <c r="D309" s="1"/>
  <c r="L308"/>
  <c r="M308" s="1"/>
  <c r="C308"/>
  <c r="D308" s="1"/>
  <c r="L307"/>
  <c r="M307" s="1"/>
  <c r="C307"/>
  <c r="D307" s="1"/>
  <c r="L306"/>
  <c r="M306" s="1"/>
  <c r="C306"/>
  <c r="D306" s="1"/>
  <c r="L305"/>
  <c r="M305" s="1"/>
  <c r="C305"/>
  <c r="D305" s="1"/>
  <c r="L304"/>
  <c r="M304" s="1"/>
  <c r="C304"/>
  <c r="D304" s="1"/>
  <c r="L303"/>
  <c r="M303" s="1"/>
  <c r="C303"/>
  <c r="D303" s="1"/>
  <c r="L302"/>
  <c r="M302" s="1"/>
  <c r="C302"/>
  <c r="D302" s="1"/>
  <c r="L301"/>
  <c r="M301" s="1"/>
  <c r="C301"/>
  <c r="D301" s="1"/>
  <c r="L300"/>
  <c r="M300" s="1"/>
  <c r="C300"/>
  <c r="D300" s="1"/>
  <c r="L299"/>
  <c r="M299" s="1"/>
  <c r="C299"/>
  <c r="D299" s="1"/>
  <c r="L298"/>
  <c r="M298" s="1"/>
  <c r="C298"/>
  <c r="D298" s="1"/>
  <c r="L297"/>
  <c r="M297" s="1"/>
  <c r="C297"/>
  <c r="D297" s="1"/>
  <c r="L296"/>
  <c r="M296" s="1"/>
  <c r="C296"/>
  <c r="D296" s="1"/>
  <c r="L295"/>
  <c r="M295" s="1"/>
  <c r="C295"/>
  <c r="D295" s="1"/>
  <c r="L294"/>
  <c r="M294" s="1"/>
  <c r="C294"/>
  <c r="D294" s="1"/>
  <c r="L293"/>
  <c r="M293" s="1"/>
  <c r="C293"/>
  <c r="D293" s="1"/>
  <c r="L292"/>
  <c r="M292" s="1"/>
  <c r="C292"/>
  <c r="D292" s="1"/>
  <c r="L291"/>
  <c r="M291" s="1"/>
  <c r="C291"/>
  <c r="D291" s="1"/>
  <c r="L289"/>
  <c r="M289" s="1"/>
  <c r="C289"/>
  <c r="D289" s="1"/>
  <c r="L288"/>
  <c r="M288" s="1"/>
  <c r="C288"/>
  <c r="D288" s="1"/>
  <c r="L287"/>
  <c r="M287" s="1"/>
  <c r="C287"/>
  <c r="D287" s="1"/>
  <c r="L286"/>
  <c r="M286" s="1"/>
  <c r="C286"/>
  <c r="D286" s="1"/>
  <c r="L285"/>
  <c r="M285" s="1"/>
  <c r="C285"/>
  <c r="D285" s="1"/>
  <c r="L284"/>
  <c r="M284" s="1"/>
  <c r="C284"/>
  <c r="D284" s="1"/>
  <c r="L283"/>
  <c r="M283" s="1"/>
  <c r="C283"/>
  <c r="D283" s="1"/>
  <c r="L282"/>
  <c r="M282" s="1"/>
  <c r="C282"/>
  <c r="D282" s="1"/>
  <c r="L281"/>
  <c r="M281" s="1"/>
  <c r="C281"/>
  <c r="D281" s="1"/>
  <c r="L280"/>
  <c r="M280" s="1"/>
  <c r="C280"/>
  <c r="D280" s="1"/>
  <c r="L279"/>
  <c r="M279" s="1"/>
  <c r="C279"/>
  <c r="D279" s="1"/>
  <c r="L278"/>
  <c r="M278" s="1"/>
  <c r="C278"/>
  <c r="D278" s="1"/>
  <c r="L277"/>
  <c r="M277" s="1"/>
  <c r="C277"/>
  <c r="D277" s="1"/>
  <c r="L276"/>
  <c r="M276" s="1"/>
  <c r="C276"/>
  <c r="D276" s="1"/>
  <c r="L275"/>
  <c r="M275" s="1"/>
  <c r="C275"/>
  <c r="D275" s="1"/>
  <c r="L274"/>
  <c r="M274" s="1"/>
  <c r="C274"/>
  <c r="D274" s="1"/>
  <c r="L273"/>
  <c r="M273" s="1"/>
  <c r="C273"/>
  <c r="D273" s="1"/>
  <c r="L271"/>
  <c r="M271" s="1"/>
  <c r="C271"/>
  <c r="D271" s="1"/>
  <c r="L270"/>
  <c r="M270" s="1"/>
  <c r="C270"/>
  <c r="D270" s="1"/>
  <c r="L269"/>
  <c r="M269" s="1"/>
  <c r="C269"/>
  <c r="D269" s="1"/>
  <c r="L268"/>
  <c r="M268" s="1"/>
  <c r="C268"/>
  <c r="D268" s="1"/>
  <c r="L267"/>
  <c r="M267" s="1"/>
  <c r="C267"/>
  <c r="D267" s="1"/>
  <c r="L266"/>
  <c r="M266" s="1"/>
  <c r="C266"/>
  <c r="D266" s="1"/>
  <c r="L265"/>
  <c r="M265" s="1"/>
  <c r="C265"/>
  <c r="D265" s="1"/>
  <c r="L263"/>
  <c r="M263" s="1"/>
  <c r="C263"/>
  <c r="D263" s="1"/>
  <c r="L262"/>
  <c r="M262" s="1"/>
  <c r="C262"/>
  <c r="D262" s="1"/>
  <c r="L261"/>
  <c r="M261" s="1"/>
  <c r="L260"/>
  <c r="M260" s="1"/>
  <c r="C260"/>
  <c r="D260" s="1"/>
  <c r="L259"/>
  <c r="M259" s="1"/>
  <c r="C259"/>
  <c r="D259" s="1"/>
  <c r="L258"/>
  <c r="M258" s="1"/>
  <c r="C258"/>
  <c r="D258" s="1"/>
  <c r="L257"/>
  <c r="M257" s="1"/>
  <c r="C257"/>
  <c r="D257" s="1"/>
  <c r="L256"/>
  <c r="M256" s="1"/>
  <c r="C256"/>
  <c r="D256" s="1"/>
  <c r="L255"/>
  <c r="M255" s="1"/>
  <c r="C255"/>
  <c r="D255" s="1"/>
  <c r="L254"/>
  <c r="M254" s="1"/>
  <c r="C254"/>
  <c r="D254" s="1"/>
  <c r="L253"/>
  <c r="M253" s="1"/>
  <c r="C253"/>
  <c r="D253" s="1"/>
  <c r="L252"/>
  <c r="M252" s="1"/>
  <c r="C252"/>
  <c r="D252" s="1"/>
  <c r="L251"/>
  <c r="M251" s="1"/>
  <c r="C251"/>
  <c r="D251" s="1"/>
  <c r="L250"/>
  <c r="M250" s="1"/>
  <c r="C250"/>
  <c r="D250" s="1"/>
  <c r="L249"/>
  <c r="M249" s="1"/>
  <c r="C249"/>
  <c r="D249" s="1"/>
  <c r="L247"/>
  <c r="M247" s="1"/>
  <c r="C247"/>
  <c r="D247" s="1"/>
  <c r="L246"/>
  <c r="M246" s="1"/>
  <c r="C246"/>
  <c r="D246" s="1"/>
  <c r="L245"/>
  <c r="M245" s="1"/>
  <c r="C245"/>
  <c r="D245" s="1"/>
  <c r="L244"/>
  <c r="M244" s="1"/>
  <c r="C244"/>
  <c r="D244" s="1"/>
  <c r="L243"/>
  <c r="M243"/>
  <c r="C243"/>
  <c r="D243"/>
  <c r="L242"/>
  <c r="M242" s="1"/>
  <c r="C242"/>
  <c r="D242" s="1"/>
  <c r="L241"/>
  <c r="M241"/>
  <c r="C241"/>
  <c r="D241" s="1"/>
  <c r="L240"/>
  <c r="M240" s="1"/>
  <c r="C240"/>
  <c r="D240" s="1"/>
  <c r="L238"/>
  <c r="M238" s="1"/>
  <c r="C238"/>
  <c r="D238" s="1"/>
  <c r="L237"/>
  <c r="M237" s="1"/>
  <c r="C237"/>
  <c r="D237" s="1"/>
  <c r="L236"/>
  <c r="M236" s="1"/>
  <c r="C236"/>
  <c r="D236" s="1"/>
  <c r="L235"/>
  <c r="M235" s="1"/>
  <c r="C235"/>
  <c r="D235" s="1"/>
  <c r="L234"/>
  <c r="M234" s="1"/>
  <c r="C234"/>
  <c r="D234"/>
  <c r="L233"/>
  <c r="M233" s="1"/>
  <c r="C233"/>
  <c r="D233" s="1"/>
  <c r="L232"/>
  <c r="M232" s="1"/>
  <c r="C232"/>
  <c r="D232" s="1"/>
  <c r="L231"/>
  <c r="M231" s="1"/>
  <c r="C231"/>
  <c r="D231" s="1"/>
  <c r="L230"/>
  <c r="M230" s="1"/>
  <c r="C230"/>
  <c r="D230" s="1"/>
  <c r="L228"/>
  <c r="M228" s="1"/>
  <c r="C228"/>
  <c r="D228" s="1"/>
  <c r="L227"/>
  <c r="M227" s="1"/>
  <c r="C227"/>
  <c r="D227" s="1"/>
  <c r="L226"/>
  <c r="M226" s="1"/>
  <c r="C226"/>
  <c r="D226" s="1"/>
  <c r="L225"/>
  <c r="M225"/>
  <c r="C225"/>
  <c r="D225" s="1"/>
  <c r="L224"/>
  <c r="M224" s="1"/>
  <c r="C224"/>
  <c r="D224" s="1"/>
  <c r="L223"/>
  <c r="M223" s="1"/>
  <c r="C223"/>
  <c r="D223"/>
  <c r="L222"/>
  <c r="M222" s="1"/>
  <c r="C222"/>
  <c r="D222" s="1"/>
  <c r="L221"/>
  <c r="M221" s="1"/>
  <c r="C221"/>
  <c r="D221" s="1"/>
  <c r="L220"/>
  <c r="M220" s="1"/>
  <c r="C220"/>
  <c r="D220" s="1"/>
  <c r="L219"/>
  <c r="M219" s="1"/>
  <c r="C219"/>
  <c r="D219" s="1"/>
  <c r="L218"/>
  <c r="M218" s="1"/>
  <c r="C218"/>
  <c r="D218" s="1"/>
  <c r="L217"/>
  <c r="M217" s="1"/>
  <c r="L216"/>
  <c r="M216" s="1"/>
  <c r="C216"/>
  <c r="D216" s="1"/>
  <c r="L214"/>
  <c r="M214" s="1"/>
  <c r="C214"/>
  <c r="D214" s="1"/>
  <c r="L213"/>
  <c r="M213" s="1"/>
  <c r="C213"/>
  <c r="D213" s="1"/>
  <c r="L212"/>
  <c r="M212" s="1"/>
  <c r="C212"/>
  <c r="D212" s="1"/>
  <c r="L211"/>
  <c r="M211" s="1"/>
  <c r="C211"/>
  <c r="D211" s="1"/>
  <c r="L210"/>
  <c r="M210" s="1"/>
  <c r="C210"/>
  <c r="D210" s="1"/>
  <c r="L209"/>
  <c r="M209" s="1"/>
  <c r="C209"/>
  <c r="D209" s="1"/>
  <c r="L208"/>
  <c r="M208" s="1"/>
  <c r="C208"/>
  <c r="D208" s="1"/>
  <c r="L207"/>
  <c r="M207" s="1"/>
  <c r="C207"/>
  <c r="D207" s="1"/>
  <c r="L206"/>
  <c r="M206" s="1"/>
  <c r="C206"/>
  <c r="D206" s="1"/>
  <c r="L205"/>
  <c r="M205" s="1"/>
  <c r="C205"/>
  <c r="D205" s="1"/>
  <c r="L204"/>
  <c r="M204" s="1"/>
  <c r="C204"/>
  <c r="D204" s="1"/>
  <c r="L203"/>
  <c r="M203" s="1"/>
  <c r="C203"/>
  <c r="D203" s="1"/>
  <c r="L201"/>
  <c r="M201" s="1"/>
  <c r="C201"/>
  <c r="D201" s="1"/>
  <c r="L200"/>
  <c r="M200" s="1"/>
  <c r="L199"/>
  <c r="M199" s="1"/>
  <c r="C199"/>
  <c r="D199" s="1"/>
  <c r="L198"/>
  <c r="M198" s="1"/>
  <c r="C198"/>
  <c r="D198" s="1"/>
  <c r="L197"/>
  <c r="M197" s="1"/>
  <c r="C197"/>
  <c r="D197" s="1"/>
  <c r="L196"/>
  <c r="M196" s="1"/>
  <c r="C196"/>
  <c r="D196" s="1"/>
  <c r="L195"/>
  <c r="M195" s="1"/>
  <c r="C195"/>
  <c r="D195" s="1"/>
  <c r="L194"/>
  <c r="M194" s="1"/>
  <c r="C194"/>
  <c r="D194" s="1"/>
  <c r="L193"/>
  <c r="M193" s="1"/>
  <c r="C193"/>
  <c r="D193" s="1"/>
  <c r="L192"/>
  <c r="M192" s="1"/>
  <c r="C192"/>
  <c r="D192" s="1"/>
  <c r="L191"/>
  <c r="M191"/>
  <c r="C191"/>
  <c r="D191" s="1"/>
  <c r="L190"/>
  <c r="M190" s="1"/>
  <c r="C190"/>
  <c r="D190" s="1"/>
  <c r="L189"/>
  <c r="M189" s="1"/>
  <c r="C189"/>
  <c r="D189" s="1"/>
  <c r="L187"/>
  <c r="M187" s="1"/>
  <c r="C187"/>
  <c r="D187" s="1"/>
  <c r="L186"/>
  <c r="M186" s="1"/>
  <c r="C186"/>
  <c r="D186" s="1"/>
  <c r="L185"/>
  <c r="M185" s="1"/>
  <c r="C185"/>
  <c r="D185" s="1"/>
  <c r="L184"/>
  <c r="M184" s="1"/>
  <c r="C184"/>
  <c r="D184" s="1"/>
  <c r="L183"/>
  <c r="M183" s="1"/>
  <c r="C183"/>
  <c r="D183" s="1"/>
  <c r="L182"/>
  <c r="M182" s="1"/>
  <c r="C182"/>
  <c r="D182" s="1"/>
  <c r="L180"/>
  <c r="M180" s="1"/>
  <c r="C180"/>
  <c r="D180" s="1"/>
  <c r="L179"/>
  <c r="M179" s="1"/>
  <c r="C179"/>
  <c r="D179" s="1"/>
  <c r="L178"/>
  <c r="M178" s="1"/>
  <c r="C178"/>
  <c r="D178" s="1"/>
  <c r="L177"/>
  <c r="M177"/>
  <c r="C177"/>
  <c r="D177" s="1"/>
  <c r="L176"/>
  <c r="M176" s="1"/>
  <c r="C176"/>
  <c r="D176" s="1"/>
  <c r="L175"/>
  <c r="M175" s="1"/>
  <c r="C175"/>
  <c r="D175" s="1"/>
  <c r="L174"/>
  <c r="M174" s="1"/>
  <c r="C174"/>
  <c r="D174" s="1"/>
  <c r="L173"/>
  <c r="M173" s="1"/>
  <c r="C173"/>
  <c r="D173" s="1"/>
  <c r="L172"/>
  <c r="M172" s="1"/>
  <c r="C172"/>
  <c r="D172" s="1"/>
  <c r="L171"/>
  <c r="M171" s="1"/>
  <c r="C171"/>
  <c r="D171" s="1"/>
  <c r="L170"/>
  <c r="M170" s="1"/>
  <c r="L169"/>
  <c r="M169" s="1"/>
  <c r="C169"/>
  <c r="D169" s="1"/>
  <c r="L168"/>
  <c r="M168" s="1"/>
  <c r="C168"/>
  <c r="D168" s="1"/>
  <c r="L166"/>
  <c r="M166" s="1"/>
  <c r="C166"/>
  <c r="D166" s="1"/>
  <c r="L165"/>
  <c r="M165" s="1"/>
  <c r="C165"/>
  <c r="D165" s="1"/>
  <c r="L164"/>
  <c r="M164"/>
  <c r="C164"/>
  <c r="D164" s="1"/>
  <c r="L163"/>
  <c r="M163" s="1"/>
  <c r="C163"/>
  <c r="D163" s="1"/>
  <c r="L162"/>
  <c r="M162" s="1"/>
  <c r="C162"/>
  <c r="D162" s="1"/>
  <c r="L161"/>
  <c r="M161" s="1"/>
  <c r="C161"/>
  <c r="D161" s="1"/>
  <c r="L160"/>
  <c r="M160" s="1"/>
  <c r="C160"/>
  <c r="D160" s="1"/>
  <c r="L159"/>
  <c r="M159" s="1"/>
  <c r="C159"/>
  <c r="D159" s="1"/>
  <c r="L158"/>
  <c r="M158" s="1"/>
  <c r="C158"/>
  <c r="D158" s="1"/>
  <c r="L157"/>
  <c r="M157" s="1"/>
  <c r="C157"/>
  <c r="D157" s="1"/>
  <c r="L156"/>
  <c r="M156" s="1"/>
  <c r="C156"/>
  <c r="D156" s="1"/>
  <c r="L155"/>
  <c r="M155" s="1"/>
  <c r="C155"/>
  <c r="D155" s="1"/>
  <c r="L153"/>
  <c r="M153" s="1"/>
  <c r="C153"/>
  <c r="D153" s="1"/>
  <c r="L152"/>
  <c r="M152" s="1"/>
  <c r="C152"/>
  <c r="D152" s="1"/>
  <c r="L151"/>
  <c r="M151"/>
  <c r="C151"/>
  <c r="D151"/>
  <c r="L150"/>
  <c r="M150" s="1"/>
  <c r="C150"/>
  <c r="D150" s="1"/>
  <c r="L149"/>
  <c r="M149" s="1"/>
  <c r="C149"/>
  <c r="D149" s="1"/>
  <c r="L148"/>
  <c r="M148" s="1"/>
  <c r="C148"/>
  <c r="D148" s="1"/>
  <c r="L146"/>
  <c r="M146" s="1"/>
  <c r="C146"/>
  <c r="D146" s="1"/>
  <c r="L145"/>
  <c r="M145" s="1"/>
  <c r="C145"/>
  <c r="D145" s="1"/>
  <c r="L144"/>
  <c r="M144" s="1"/>
  <c r="C144"/>
  <c r="D144" s="1"/>
  <c r="L143"/>
  <c r="M143" s="1"/>
  <c r="C143"/>
  <c r="D143" s="1"/>
  <c r="L142"/>
  <c r="M142" s="1"/>
  <c r="C142"/>
  <c r="D142" s="1"/>
  <c r="L141"/>
  <c r="M141" s="1"/>
  <c r="C141"/>
  <c r="D141" s="1"/>
  <c r="L140"/>
  <c r="M140" s="1"/>
  <c r="C140"/>
  <c r="D140" s="1"/>
  <c r="L139"/>
  <c r="M139" s="1"/>
  <c r="C139"/>
  <c r="D139" s="1"/>
  <c r="L137"/>
  <c r="M137" s="1"/>
  <c r="C137"/>
  <c r="D137" s="1"/>
  <c r="L136"/>
  <c r="M136" s="1"/>
  <c r="C136"/>
  <c r="D136" s="1"/>
  <c r="L135"/>
  <c r="M135" s="1"/>
  <c r="C135"/>
  <c r="D135" s="1"/>
  <c r="L134"/>
  <c r="M134" s="1"/>
  <c r="C134"/>
  <c r="D134" s="1"/>
  <c r="L133"/>
  <c r="M133" s="1"/>
  <c r="C133"/>
  <c r="D133" s="1"/>
  <c r="L132"/>
  <c r="M132" s="1"/>
  <c r="C132"/>
  <c r="D132" s="1"/>
  <c r="L131"/>
  <c r="M131" s="1"/>
  <c r="C131"/>
  <c r="D131" s="1"/>
  <c r="L129"/>
  <c r="M129" s="1"/>
  <c r="C129"/>
  <c r="D129" s="1"/>
  <c r="L128"/>
  <c r="M128" s="1"/>
  <c r="C128"/>
  <c r="D128" s="1"/>
  <c r="L127"/>
  <c r="M127" s="1"/>
  <c r="C127"/>
  <c r="D127" s="1"/>
  <c r="L126"/>
  <c r="M126" s="1"/>
  <c r="C126"/>
  <c r="D126" s="1"/>
  <c r="L125"/>
  <c r="M125" s="1"/>
  <c r="C125"/>
  <c r="D125" s="1"/>
  <c r="L124"/>
  <c r="M124" s="1"/>
  <c r="C124"/>
  <c r="D124" s="1"/>
  <c r="L123"/>
  <c r="M123" s="1"/>
  <c r="C123"/>
  <c r="D123" s="1"/>
  <c r="L122"/>
  <c r="M122" s="1"/>
  <c r="C122"/>
  <c r="D122" s="1"/>
  <c r="L121"/>
  <c r="M121" s="1"/>
  <c r="C121"/>
  <c r="D121" s="1"/>
  <c r="L120"/>
  <c r="M120" s="1"/>
  <c r="C120"/>
  <c r="D120" s="1"/>
  <c r="L119"/>
  <c r="M119" s="1"/>
  <c r="C119"/>
  <c r="D119" s="1"/>
  <c r="L118"/>
  <c r="M118" s="1"/>
  <c r="C118"/>
  <c r="D118" s="1"/>
  <c r="L117"/>
  <c r="M117" s="1"/>
  <c r="C117"/>
  <c r="D117" s="1"/>
  <c r="L116"/>
  <c r="M116" s="1"/>
  <c r="C116"/>
  <c r="D116" s="1"/>
  <c r="L115"/>
  <c r="M115" s="1"/>
  <c r="C115"/>
  <c r="D115" s="1"/>
  <c r="L113"/>
  <c r="M113" s="1"/>
  <c r="C113"/>
  <c r="D113" s="1"/>
  <c r="L112"/>
  <c r="M112" s="1"/>
  <c r="C112"/>
  <c r="D112" s="1"/>
  <c r="L111"/>
  <c r="M111" s="1"/>
  <c r="C111"/>
  <c r="D111" s="1"/>
  <c r="L110"/>
  <c r="M110" s="1"/>
  <c r="C110"/>
  <c r="D110" s="1"/>
  <c r="L109"/>
  <c r="M109" s="1"/>
  <c r="C109"/>
  <c r="D109" s="1"/>
  <c r="L108"/>
  <c r="M108" s="1"/>
  <c r="C108"/>
  <c r="D108" s="1"/>
  <c r="L107"/>
  <c r="M107" s="1"/>
  <c r="C107"/>
  <c r="D107" s="1"/>
  <c r="L106"/>
  <c r="M106" s="1"/>
  <c r="C106"/>
  <c r="D106" s="1"/>
  <c r="L105"/>
  <c r="M105" s="1"/>
  <c r="C105"/>
  <c r="D105" s="1"/>
  <c r="L104"/>
  <c r="M104" s="1"/>
  <c r="C104"/>
  <c r="D104" s="1"/>
  <c r="L103"/>
  <c r="M103" s="1"/>
  <c r="C103"/>
  <c r="D103" s="1"/>
  <c r="L102"/>
  <c r="M102" s="1"/>
  <c r="C102"/>
  <c r="D102" s="1"/>
  <c r="L101"/>
  <c r="M101" s="1"/>
  <c r="C101"/>
  <c r="D101" s="1"/>
  <c r="L99"/>
  <c r="M99" s="1"/>
  <c r="C99"/>
  <c r="D99" s="1"/>
  <c r="L98"/>
  <c r="M98" s="1"/>
  <c r="C98"/>
  <c r="D98" s="1"/>
  <c r="L97"/>
  <c r="M97" s="1"/>
  <c r="C97"/>
  <c r="D97" s="1"/>
  <c r="L96"/>
  <c r="M96" s="1"/>
  <c r="C96"/>
  <c r="D96" s="1"/>
  <c r="L95"/>
  <c r="M95" s="1"/>
  <c r="C95"/>
  <c r="D95" s="1"/>
  <c r="L94"/>
  <c r="M94" s="1"/>
  <c r="C94"/>
  <c r="D94" s="1"/>
  <c r="L93"/>
  <c r="M93" s="1"/>
  <c r="C93"/>
  <c r="D93" s="1"/>
  <c r="L92"/>
  <c r="M92" s="1"/>
  <c r="C92"/>
  <c r="D92" s="1"/>
  <c r="L91"/>
  <c r="M91" s="1"/>
  <c r="C91"/>
  <c r="D91" s="1"/>
  <c r="L89"/>
  <c r="M89" s="1"/>
  <c r="C89"/>
  <c r="D89" s="1"/>
  <c r="L88"/>
  <c r="M88" s="1"/>
  <c r="C88"/>
  <c r="D88" s="1"/>
  <c r="L87"/>
  <c r="M87" s="1"/>
  <c r="C87"/>
  <c r="D87" s="1"/>
  <c r="L86"/>
  <c r="M86" s="1"/>
  <c r="C86"/>
  <c r="D86" s="1"/>
  <c r="L85"/>
  <c r="M85" s="1"/>
  <c r="C85"/>
  <c r="D85" s="1"/>
  <c r="L84"/>
  <c r="M84" s="1"/>
  <c r="C84"/>
  <c r="D84" s="1"/>
  <c r="L83"/>
  <c r="M83" s="1"/>
  <c r="C83"/>
  <c r="D83" s="1"/>
  <c r="L82"/>
  <c r="M82" s="1"/>
  <c r="C82"/>
  <c r="D82" s="1"/>
  <c r="L80"/>
  <c r="M80" s="1"/>
  <c r="C80"/>
  <c r="D80" s="1"/>
  <c r="L79"/>
  <c r="M79" s="1"/>
  <c r="C79"/>
  <c r="D79" s="1"/>
  <c r="L78"/>
  <c r="M78" s="1"/>
  <c r="C78"/>
  <c r="D78" s="1"/>
  <c r="L77"/>
  <c r="M77" s="1"/>
  <c r="C77"/>
  <c r="D77" s="1"/>
  <c r="L76"/>
  <c r="M76" s="1"/>
  <c r="C76"/>
  <c r="D76" s="1"/>
  <c r="L74"/>
  <c r="M74" s="1"/>
  <c r="C74"/>
  <c r="D74" s="1"/>
  <c r="L73"/>
  <c r="M73" s="1"/>
  <c r="C73"/>
  <c r="D73" s="1"/>
  <c r="L72"/>
  <c r="M72" s="1"/>
  <c r="C72"/>
  <c r="D72" s="1"/>
  <c r="L71"/>
  <c r="M71" s="1"/>
  <c r="C71"/>
  <c r="D71" s="1"/>
  <c r="L70"/>
  <c r="M70" s="1"/>
  <c r="C70"/>
  <c r="D70" s="1"/>
  <c r="L69"/>
  <c r="M69" s="1"/>
  <c r="C69"/>
  <c r="D69" s="1"/>
  <c r="L67"/>
  <c r="M67" s="1"/>
  <c r="C67"/>
  <c r="D67" s="1"/>
  <c r="L66"/>
  <c r="M66" s="1"/>
  <c r="C66"/>
  <c r="D66" s="1"/>
  <c r="L65"/>
  <c r="M65" s="1"/>
  <c r="C65"/>
  <c r="D65" s="1"/>
  <c r="L64"/>
  <c r="M64" s="1"/>
  <c r="C64"/>
  <c r="D64" s="1"/>
  <c r="L63"/>
  <c r="M63" s="1"/>
  <c r="C63"/>
  <c r="D63" s="1"/>
  <c r="L61"/>
  <c r="M61" s="1"/>
  <c r="C61"/>
  <c r="D61" s="1"/>
  <c r="L60"/>
  <c r="M60" s="1"/>
  <c r="C60"/>
  <c r="D60" s="1"/>
  <c r="L59"/>
  <c r="M59" s="1"/>
  <c r="C59"/>
  <c r="D59" s="1"/>
  <c r="L58"/>
  <c r="M58" s="1"/>
  <c r="C58"/>
  <c r="D58" s="1"/>
  <c r="K27" i="7"/>
  <c r="J27"/>
  <c r="L27" s="1"/>
  <c r="Z17"/>
  <c r="S17"/>
  <c r="S379" s="1"/>
  <c r="R17"/>
  <c r="K6"/>
  <c r="L6" s="1"/>
  <c r="J6"/>
  <c r="C55"/>
  <c r="B55"/>
  <c r="C27"/>
  <c r="B27"/>
  <c r="D27"/>
  <c r="C6"/>
  <c r="B6"/>
  <c r="B379" s="1"/>
  <c r="Z27"/>
  <c r="Z6"/>
  <c r="Y17"/>
  <c r="R379"/>
  <c r="C68" i="8"/>
  <c r="D68" s="1"/>
  <c r="Y6" i="7"/>
  <c r="Y27"/>
  <c r="Y55"/>
  <c r="O27"/>
  <c r="N27"/>
  <c r="N6"/>
  <c r="O6"/>
  <c r="J379"/>
  <c r="O379"/>
  <c r="O55"/>
  <c r="N55"/>
  <c r="Z55"/>
  <c r="L68" i="8"/>
  <c r="M68" s="1"/>
  <c r="H6"/>
  <c r="H27"/>
  <c r="H379"/>
  <c r="AD58" i="7" l="1"/>
  <c r="AD55" s="1"/>
  <c r="AB58"/>
  <c r="B58" i="8" s="1"/>
  <c r="AD53" i="7"/>
  <c r="AB53"/>
  <c r="B53" i="8" s="1"/>
  <c r="AD49" i="7"/>
  <c r="AB49"/>
  <c r="AB45"/>
  <c r="AD45"/>
  <c r="AB41"/>
  <c r="AD41"/>
  <c r="AB37"/>
  <c r="AD37"/>
  <c r="AB33"/>
  <c r="AD33"/>
  <c r="AD29"/>
  <c r="AB29"/>
  <c r="B29" i="8" s="1"/>
  <c r="AD50" i="7"/>
  <c r="AB50"/>
  <c r="B50" i="8" s="1"/>
  <c r="AD42" i="7"/>
  <c r="AB42"/>
  <c r="B42" i="8" s="1"/>
  <c r="AB36" i="7"/>
  <c r="AD36"/>
  <c r="AD48"/>
  <c r="AB48"/>
  <c r="B48" i="8" s="1"/>
  <c r="AD38" i="7"/>
  <c r="AB38"/>
  <c r="AB30"/>
  <c r="AD30"/>
  <c r="AB51"/>
  <c r="AD51"/>
  <c r="AD47"/>
  <c r="AB47"/>
  <c r="AD43"/>
  <c r="AB43"/>
  <c r="B43" i="8" s="1"/>
  <c r="AD39" i="7"/>
  <c r="AB39"/>
  <c r="AD35"/>
  <c r="AB35"/>
  <c r="B35" i="8" s="1"/>
  <c r="AB31" i="7"/>
  <c r="AD31"/>
  <c r="AD54"/>
  <c r="AB54"/>
  <c r="AD46"/>
  <c r="AB46"/>
  <c r="AB40"/>
  <c r="AD40"/>
  <c r="AB32"/>
  <c r="AD32"/>
  <c r="AD52"/>
  <c r="AB52"/>
  <c r="AD44"/>
  <c r="AB44"/>
  <c r="AB22"/>
  <c r="AD22"/>
  <c r="AB20"/>
  <c r="AD20"/>
  <c r="AD17" s="1"/>
  <c r="AD24"/>
  <c r="AB24"/>
  <c r="AB26"/>
  <c r="AD26"/>
  <c r="AB8"/>
  <c r="AD8"/>
  <c r="AB12"/>
  <c r="AD12"/>
  <c r="AD9"/>
  <c r="AB9"/>
  <c r="AD13"/>
  <c r="AB13"/>
  <c r="AD14"/>
  <c r="AB14"/>
  <c r="B14" i="8" s="1"/>
  <c r="AD11" i="7"/>
  <c r="AB11"/>
  <c r="B11" i="8" s="1"/>
  <c r="AD15" i="7"/>
  <c r="AB15"/>
  <c r="B15" i="8" s="1"/>
  <c r="AB16" i="7"/>
  <c r="AD16"/>
  <c r="C379"/>
  <c r="Z379"/>
  <c r="P55"/>
  <c r="P6"/>
  <c r="P27"/>
  <c r="Y379"/>
  <c r="T17"/>
  <c r="T379"/>
  <c r="N379"/>
  <c r="P379" s="1"/>
  <c r="L15" i="8"/>
  <c r="M15" s="1"/>
  <c r="L13"/>
  <c r="M13" s="1"/>
  <c r="C261"/>
  <c r="D261" s="1"/>
  <c r="C217"/>
  <c r="D217" s="1"/>
  <c r="C200"/>
  <c r="D200" s="1"/>
  <c r="C170"/>
  <c r="D170" s="1"/>
  <c r="D55" i="7"/>
  <c r="D6"/>
  <c r="D379"/>
  <c r="K379"/>
  <c r="L379" s="1"/>
  <c r="B13" i="8"/>
  <c r="B9"/>
  <c r="B31"/>
  <c r="B39"/>
  <c r="B47"/>
  <c r="B51"/>
  <c r="B10"/>
  <c r="B8"/>
  <c r="B30"/>
  <c r="B34"/>
  <c r="B38"/>
  <c r="B46"/>
  <c r="B54"/>
  <c r="AB60" i="7"/>
  <c r="B60" i="8" s="1"/>
  <c r="AB63" i="7"/>
  <c r="B63" i="8" s="1"/>
  <c r="AB65" i="7"/>
  <c r="B65" i="8" s="1"/>
  <c r="AB67" i="7"/>
  <c r="B67" i="8" s="1"/>
  <c r="AB69" i="7"/>
  <c r="B69" i="8" s="1"/>
  <c r="AB71" i="7"/>
  <c r="B71" i="8" s="1"/>
  <c r="AB73" i="7"/>
  <c r="B73" i="8" s="1"/>
  <c r="AB76" i="7"/>
  <c r="B76" i="8" s="1"/>
  <c r="AB78" i="7"/>
  <c r="B78" i="8" s="1"/>
  <c r="AB80" i="7"/>
  <c r="B80" i="8" s="1"/>
  <c r="AB83" i="7"/>
  <c r="B83" i="8" s="1"/>
  <c r="AB85" i="7"/>
  <c r="B85" i="8" s="1"/>
  <c r="AB87" i="7"/>
  <c r="B87" i="8" s="1"/>
  <c r="AB89" i="7"/>
  <c r="B89" i="8" s="1"/>
  <c r="AB92" i="7"/>
  <c r="B92" i="8" s="1"/>
  <c r="AB94" i="7"/>
  <c r="B94" i="8" s="1"/>
  <c r="AB96" i="7"/>
  <c r="B96" i="8" s="1"/>
  <c r="AB98" i="7"/>
  <c r="B98" i="8" s="1"/>
  <c r="AB101" i="7"/>
  <c r="B101" i="8" s="1"/>
  <c r="AB103" i="7"/>
  <c r="B103" i="8" s="1"/>
  <c r="AB105" i="7"/>
  <c r="B105" i="8" s="1"/>
  <c r="AB107" i="7"/>
  <c r="B107" i="8" s="1"/>
  <c r="AB109" i="7"/>
  <c r="B109" i="8" s="1"/>
  <c r="AB111" i="7"/>
  <c r="B111" i="8" s="1"/>
  <c r="AB113" i="7"/>
  <c r="B113" i="8" s="1"/>
  <c r="AB116" i="7"/>
  <c r="B116" i="8" s="1"/>
  <c r="AB118" i="7"/>
  <c r="B118" i="8" s="1"/>
  <c r="AB120" i="7"/>
  <c r="B120" i="8" s="1"/>
  <c r="AB122" i="7"/>
  <c r="B122" i="8" s="1"/>
  <c r="AB124" i="7"/>
  <c r="B124" i="8" s="1"/>
  <c r="AB126" i="7"/>
  <c r="B126" i="8" s="1"/>
  <c r="AB128" i="7"/>
  <c r="B128" i="8" s="1"/>
  <c r="AB131" i="7"/>
  <c r="B131" i="8" s="1"/>
  <c r="AB133" i="7"/>
  <c r="B133" i="8" s="1"/>
  <c r="AB135" i="7"/>
  <c r="B135" i="8" s="1"/>
  <c r="AB137" i="7"/>
  <c r="B137" i="8" s="1"/>
  <c r="AB140" i="7"/>
  <c r="B140" i="8" s="1"/>
  <c r="AB142" i="7"/>
  <c r="B142" i="8" s="1"/>
  <c r="AB144" i="7"/>
  <c r="B144" i="8" s="1"/>
  <c r="AB146" i="7"/>
  <c r="B146" i="8" s="1"/>
  <c r="AB149" i="7"/>
  <c r="B149" i="8" s="1"/>
  <c r="AB151" i="7"/>
  <c r="B151" i="8" s="1"/>
  <c r="AB153" i="7"/>
  <c r="B153" i="8" s="1"/>
  <c r="AB156" i="7"/>
  <c r="B156" i="8" s="1"/>
  <c r="AB158" i="7"/>
  <c r="B158" i="8" s="1"/>
  <c r="AB160" i="7"/>
  <c r="B160" i="8" s="1"/>
  <c r="AB162" i="7"/>
  <c r="B162" i="8" s="1"/>
  <c r="AB164" i="7"/>
  <c r="B164" i="8" s="1"/>
  <c r="AB166" i="7"/>
  <c r="B166" i="8" s="1"/>
  <c r="AB169" i="7"/>
  <c r="B169" i="8" s="1"/>
  <c r="AB171" i="7"/>
  <c r="B171" i="8" s="1"/>
  <c r="AB173" i="7"/>
  <c r="B173" i="8" s="1"/>
  <c r="AB175" i="7"/>
  <c r="B175" i="8" s="1"/>
  <c r="AB177" i="7"/>
  <c r="B177" i="8" s="1"/>
  <c r="AB179" i="7"/>
  <c r="B179" i="8" s="1"/>
  <c r="AB182" i="7"/>
  <c r="B182" i="8" s="1"/>
  <c r="AB184" i="7"/>
  <c r="B184" i="8" s="1"/>
  <c r="AB186" i="7"/>
  <c r="B186" i="8" s="1"/>
  <c r="AB189" i="7"/>
  <c r="B189" i="8" s="1"/>
  <c r="AB191" i="7"/>
  <c r="B191" i="8" s="1"/>
  <c r="AB193" i="7"/>
  <c r="B193" i="8" s="1"/>
  <c r="AB195" i="7"/>
  <c r="B195" i="8" s="1"/>
  <c r="AB197" i="7"/>
  <c r="B197" i="8" s="1"/>
  <c r="AB199" i="7"/>
  <c r="B199" i="8" s="1"/>
  <c r="AB201" i="7"/>
  <c r="B201" i="8" s="1"/>
  <c r="AB204" i="7"/>
  <c r="B204" i="8" s="1"/>
  <c r="AB206" i="7"/>
  <c r="B206" i="8" s="1"/>
  <c r="AB208" i="7"/>
  <c r="B208" i="8" s="1"/>
  <c r="AB210" i="7"/>
  <c r="B210" i="8" s="1"/>
  <c r="AB212" i="7"/>
  <c r="B212" i="8" s="1"/>
  <c r="AB214" i="7"/>
  <c r="B214" i="8" s="1"/>
  <c r="AB217" i="7"/>
  <c r="B217" i="8" s="1"/>
  <c r="AB219" i="7"/>
  <c r="B219" i="8" s="1"/>
  <c r="AB221" i="7"/>
  <c r="B221" i="8" s="1"/>
  <c r="AB223" i="7"/>
  <c r="B223" i="8" s="1"/>
  <c r="AB225" i="7"/>
  <c r="B225" i="8" s="1"/>
  <c r="AB227" i="7"/>
  <c r="B227" i="8" s="1"/>
  <c r="AB230" i="7"/>
  <c r="B230" i="8" s="1"/>
  <c r="AB232" i="7"/>
  <c r="B232" i="8" s="1"/>
  <c r="AB234" i="7"/>
  <c r="B234" i="8" s="1"/>
  <c r="AB236" i="7"/>
  <c r="B236" i="8" s="1"/>
  <c r="AB238" i="7"/>
  <c r="B238" i="8" s="1"/>
  <c r="AB241" i="7"/>
  <c r="B241" i="8" s="1"/>
  <c r="AB243" i="7"/>
  <c r="B243" i="8" s="1"/>
  <c r="AB245" i="7"/>
  <c r="B245" i="8" s="1"/>
  <c r="AB247" i="7"/>
  <c r="B247" i="8" s="1"/>
  <c r="AB250" i="7"/>
  <c r="B250" i="8" s="1"/>
  <c r="AB252" i="7"/>
  <c r="B252" i="8" s="1"/>
  <c r="AB254" i="7"/>
  <c r="B254" i="8" s="1"/>
  <c r="AB256" i="7"/>
  <c r="B256" i="8" s="1"/>
  <c r="AB258" i="7"/>
  <c r="B258" i="8" s="1"/>
  <c r="AB260" i="7"/>
  <c r="B260" i="8" s="1"/>
  <c r="AB262" i="7"/>
  <c r="B262" i="8" s="1"/>
  <c r="AB265" i="7"/>
  <c r="B265" i="8" s="1"/>
  <c r="AB267" i="7"/>
  <c r="B267" i="8" s="1"/>
  <c r="AB269" i="7"/>
  <c r="B269" i="8" s="1"/>
  <c r="AB271" i="7"/>
  <c r="B271" i="8" s="1"/>
  <c r="AB274" i="7"/>
  <c r="B274" i="8" s="1"/>
  <c r="AB276" i="7"/>
  <c r="B276" i="8" s="1"/>
  <c r="AB278" i="7"/>
  <c r="B278" i="8" s="1"/>
  <c r="AB280" i="7"/>
  <c r="B280" i="8" s="1"/>
  <c r="AB282" i="7"/>
  <c r="B282" i="8" s="1"/>
  <c r="AB284" i="7"/>
  <c r="B284" i="8" s="1"/>
  <c r="AB286" i="7"/>
  <c r="B286" i="8" s="1"/>
  <c r="AB288" i="7"/>
  <c r="B288" i="8" s="1"/>
  <c r="AB291" i="7"/>
  <c r="B291" i="8" s="1"/>
  <c r="AB293" i="7"/>
  <c r="B293" i="8" s="1"/>
  <c r="AB295" i="7"/>
  <c r="B295" i="8" s="1"/>
  <c r="AB297" i="7"/>
  <c r="B297" i="8" s="1"/>
  <c r="AB299" i="7"/>
  <c r="B299" i="8" s="1"/>
  <c r="AB301" i="7"/>
  <c r="B301" i="8" s="1"/>
  <c r="AB303" i="7"/>
  <c r="B303" i="8" s="1"/>
  <c r="AB305" i="7"/>
  <c r="B305" i="8" s="1"/>
  <c r="AB307" i="7"/>
  <c r="B307" i="8" s="1"/>
  <c r="AB309" i="7"/>
  <c r="B309" i="8" s="1"/>
  <c r="AB311" i="7"/>
  <c r="B311" i="8" s="1"/>
  <c r="AB313" i="7"/>
  <c r="B313" i="8" s="1"/>
  <c r="AB316" i="7"/>
  <c r="B316" i="8" s="1"/>
  <c r="AB318" i="7"/>
  <c r="B318" i="8" s="1"/>
  <c r="AB320" i="7"/>
  <c r="B320" i="8" s="1"/>
  <c r="AB322" i="7"/>
  <c r="B322" i="8" s="1"/>
  <c r="AB324" i="7"/>
  <c r="B324" i="8" s="1"/>
  <c r="AB326" i="7"/>
  <c r="B326" i="8" s="1"/>
  <c r="AB328" i="7"/>
  <c r="B328" i="8" s="1"/>
  <c r="AB330" i="7"/>
  <c r="B330" i="8" s="1"/>
  <c r="AB333" i="7"/>
  <c r="B333" i="8" s="1"/>
  <c r="AB335" i="7"/>
  <c r="B335" i="8" s="1"/>
  <c r="AB337" i="7"/>
  <c r="B337" i="8" s="1"/>
  <c r="AB339" i="7"/>
  <c r="B339" i="8" s="1"/>
  <c r="AB341" i="7"/>
  <c r="B341" i="8" s="1"/>
  <c r="AB344" i="7"/>
  <c r="B344" i="8" s="1"/>
  <c r="AB346" i="7"/>
  <c r="B346" i="8" s="1"/>
  <c r="AB348" i="7"/>
  <c r="B348" i="8" s="1"/>
  <c r="AB350" i="7"/>
  <c r="B350" i="8" s="1"/>
  <c r="AB352" i="7"/>
  <c r="B352" i="8" s="1"/>
  <c r="AB354" i="7"/>
  <c r="B354" i="8" s="1"/>
  <c r="AB357" i="7"/>
  <c r="B357" i="8" s="1"/>
  <c r="AB359" i="7"/>
  <c r="B359" i="8" s="1"/>
  <c r="AB361" i="7"/>
  <c r="B361" i="8" s="1"/>
  <c r="AB363" i="7"/>
  <c r="B363" i="8" s="1"/>
  <c r="AB365" i="7"/>
  <c r="B365" i="8" s="1"/>
  <c r="AB368" i="7"/>
  <c r="B368" i="8" s="1"/>
  <c r="AB370" i="7"/>
  <c r="B370" i="8" s="1"/>
  <c r="AB373" i="7"/>
  <c r="B373" i="8" s="1"/>
  <c r="AB375" i="7"/>
  <c r="B375" i="8" s="1"/>
  <c r="AB377" i="7"/>
  <c r="B377" i="8" s="1"/>
  <c r="AB59" i="7"/>
  <c r="B59" i="8" s="1"/>
  <c r="AB61" i="7"/>
  <c r="B61" i="8" s="1"/>
  <c r="AB64" i="7"/>
  <c r="B64" i="8" s="1"/>
  <c r="AB66" i="7"/>
  <c r="B66" i="8" s="1"/>
  <c r="AB68" i="7"/>
  <c r="B68" i="8" s="1"/>
  <c r="AB70" i="7"/>
  <c r="B70" i="8" s="1"/>
  <c r="AB72" i="7"/>
  <c r="B72" i="8" s="1"/>
  <c r="AB74" i="7"/>
  <c r="B74" i="8" s="1"/>
  <c r="AB77" i="7"/>
  <c r="B77" i="8" s="1"/>
  <c r="AB79" i="7"/>
  <c r="B79" i="8" s="1"/>
  <c r="AB82" i="7"/>
  <c r="B82" i="8" s="1"/>
  <c r="AB84" i="7"/>
  <c r="B84" i="8" s="1"/>
  <c r="AB86" i="7"/>
  <c r="B86" i="8" s="1"/>
  <c r="AB88" i="7"/>
  <c r="B88" i="8" s="1"/>
  <c r="AB91" i="7"/>
  <c r="B91" i="8" s="1"/>
  <c r="AB93" i="7"/>
  <c r="B93" i="8" s="1"/>
  <c r="AB95" i="7"/>
  <c r="B95" i="8" s="1"/>
  <c r="AB97" i="7"/>
  <c r="B97" i="8" s="1"/>
  <c r="AB99" i="7"/>
  <c r="B99" i="8" s="1"/>
  <c r="AB102" i="7"/>
  <c r="B102" i="8" s="1"/>
  <c r="AB104" i="7"/>
  <c r="B104" i="8" s="1"/>
  <c r="AB106" i="7"/>
  <c r="B106" i="8" s="1"/>
  <c r="AB108" i="7"/>
  <c r="B108" i="8" s="1"/>
  <c r="AB110" i="7"/>
  <c r="B110" i="8" s="1"/>
  <c r="AB112" i="7"/>
  <c r="B112" i="8" s="1"/>
  <c r="AB115" i="7"/>
  <c r="B115" i="8" s="1"/>
  <c r="AB117" i="7"/>
  <c r="B117" i="8" s="1"/>
  <c r="AB119" i="7"/>
  <c r="B119" i="8" s="1"/>
  <c r="AB121" i="7"/>
  <c r="B121" i="8" s="1"/>
  <c r="AB123" i="7"/>
  <c r="B123" i="8" s="1"/>
  <c r="AB125" i="7"/>
  <c r="B125" i="8" s="1"/>
  <c r="AB127" i="7"/>
  <c r="B127" i="8" s="1"/>
  <c r="AB129" i="7"/>
  <c r="B129" i="8" s="1"/>
  <c r="AB132" i="7"/>
  <c r="B132" i="8" s="1"/>
  <c r="AB134" i="7"/>
  <c r="B134" i="8" s="1"/>
  <c r="AB136" i="7"/>
  <c r="B136" i="8" s="1"/>
  <c r="AB139" i="7"/>
  <c r="B139" i="8" s="1"/>
  <c r="AB141" i="7"/>
  <c r="B141" i="8" s="1"/>
  <c r="AB143" i="7"/>
  <c r="B143" i="8" s="1"/>
  <c r="AB145" i="7"/>
  <c r="B145" i="8" s="1"/>
  <c r="AB148" i="7"/>
  <c r="B148" i="8" s="1"/>
  <c r="AB150" i="7"/>
  <c r="B150" i="8" s="1"/>
  <c r="AB152" i="7"/>
  <c r="B152" i="8" s="1"/>
  <c r="AB155" i="7"/>
  <c r="B155" i="8" s="1"/>
  <c r="AB157" i="7"/>
  <c r="B157" i="8" s="1"/>
  <c r="AB159" i="7"/>
  <c r="B159" i="8" s="1"/>
  <c r="AB161" i="7"/>
  <c r="B161" i="8" s="1"/>
  <c r="AB163" i="7"/>
  <c r="B163" i="8" s="1"/>
  <c r="AB165" i="7"/>
  <c r="B165" i="8" s="1"/>
  <c r="AB168" i="7"/>
  <c r="B168" i="8" s="1"/>
  <c r="AB170" i="7"/>
  <c r="B170" i="8" s="1"/>
  <c r="AB172" i="7"/>
  <c r="B172" i="8" s="1"/>
  <c r="AB174" i="7"/>
  <c r="B174" i="8" s="1"/>
  <c r="AB176" i="7"/>
  <c r="B176" i="8" s="1"/>
  <c r="AB178" i="7"/>
  <c r="B178" i="8" s="1"/>
  <c r="AB180" i="7"/>
  <c r="B180" i="8" s="1"/>
  <c r="AB183" i="7"/>
  <c r="B183" i="8" s="1"/>
  <c r="AB185" i="7"/>
  <c r="B185" i="8" s="1"/>
  <c r="AB187" i="7"/>
  <c r="B187" i="8" s="1"/>
  <c r="AB190" i="7"/>
  <c r="B190" i="8" s="1"/>
  <c r="AB192" i="7"/>
  <c r="B192" i="8" s="1"/>
  <c r="AB194" i="7"/>
  <c r="B194" i="8" s="1"/>
  <c r="AB196" i="7"/>
  <c r="B196" i="8" s="1"/>
  <c r="AB198" i="7"/>
  <c r="B198" i="8" s="1"/>
  <c r="AB200" i="7"/>
  <c r="B200" i="8" s="1"/>
  <c r="AB203" i="7"/>
  <c r="B203" i="8" s="1"/>
  <c r="AB205" i="7"/>
  <c r="B205" i="8" s="1"/>
  <c r="AB207" i="7"/>
  <c r="B207" i="8" s="1"/>
  <c r="AB209" i="7"/>
  <c r="B209" i="8" s="1"/>
  <c r="AB211" i="7"/>
  <c r="B211" i="8" s="1"/>
  <c r="AB213" i="7"/>
  <c r="B213" i="8" s="1"/>
  <c r="AB216" i="7"/>
  <c r="B216" i="8" s="1"/>
  <c r="AB218" i="7"/>
  <c r="B218" i="8" s="1"/>
  <c r="AB220" i="7"/>
  <c r="B220" i="8" s="1"/>
  <c r="AB222" i="7"/>
  <c r="B222" i="8" s="1"/>
  <c r="AB224" i="7"/>
  <c r="B224" i="8" s="1"/>
  <c r="AB226" i="7"/>
  <c r="B226" i="8" s="1"/>
  <c r="AB228" i="7"/>
  <c r="B228" i="8" s="1"/>
  <c r="AB231" i="7"/>
  <c r="B231" i="8" s="1"/>
  <c r="AB233" i="7"/>
  <c r="B233" i="8" s="1"/>
  <c r="AB235" i="7"/>
  <c r="B235" i="8" s="1"/>
  <c r="AB237" i="7"/>
  <c r="B237" i="8" s="1"/>
  <c r="AB240" i="7"/>
  <c r="B240" i="8" s="1"/>
  <c r="AB242" i="7"/>
  <c r="B242" i="8" s="1"/>
  <c r="AB244" i="7"/>
  <c r="B244" i="8" s="1"/>
  <c r="AB246" i="7"/>
  <c r="B246" i="8" s="1"/>
  <c r="AB249" i="7"/>
  <c r="B249" i="8" s="1"/>
  <c r="AB251" i="7"/>
  <c r="B251" i="8" s="1"/>
  <c r="AB253" i="7"/>
  <c r="B253" i="8" s="1"/>
  <c r="AB255" i="7"/>
  <c r="B255" i="8" s="1"/>
  <c r="AB257" i="7"/>
  <c r="B257" i="8" s="1"/>
  <c r="AB259" i="7"/>
  <c r="B259" i="8" s="1"/>
  <c r="AB261" i="7"/>
  <c r="B261" i="8" s="1"/>
  <c r="AB263" i="7"/>
  <c r="B263" i="8" s="1"/>
  <c r="AB266" i="7"/>
  <c r="B266" i="8" s="1"/>
  <c r="AB268" i="7"/>
  <c r="B268" i="8" s="1"/>
  <c r="AB270" i="7"/>
  <c r="B270" i="8" s="1"/>
  <c r="AB273" i="7"/>
  <c r="B273" i="8" s="1"/>
  <c r="AB275" i="7"/>
  <c r="B275" i="8" s="1"/>
  <c r="AB277" i="7"/>
  <c r="B277" i="8" s="1"/>
  <c r="AB279" i="7"/>
  <c r="B279" i="8" s="1"/>
  <c r="AB281" i="7"/>
  <c r="B281" i="8" s="1"/>
  <c r="AB283" i="7"/>
  <c r="B283" i="8" s="1"/>
  <c r="AB285" i="7"/>
  <c r="B285" i="8" s="1"/>
  <c r="AB287" i="7"/>
  <c r="B287" i="8" s="1"/>
  <c r="AB289" i="7"/>
  <c r="B289" i="8" s="1"/>
  <c r="AB292" i="7"/>
  <c r="B292" i="8" s="1"/>
  <c r="AB294" i="7"/>
  <c r="B294" i="8" s="1"/>
  <c r="AB296" i="7"/>
  <c r="B296" i="8" s="1"/>
  <c r="AB298" i="7"/>
  <c r="B298" i="8" s="1"/>
  <c r="AB300" i="7"/>
  <c r="B300" i="8" s="1"/>
  <c r="AB302" i="7"/>
  <c r="B302" i="8" s="1"/>
  <c r="AB304" i="7"/>
  <c r="B304" i="8" s="1"/>
  <c r="AB306" i="7"/>
  <c r="B306" i="8" s="1"/>
  <c r="AB308" i="7"/>
  <c r="B308" i="8" s="1"/>
  <c r="AB310" i="7"/>
  <c r="B310" i="8" s="1"/>
  <c r="AB312" i="7"/>
  <c r="B312" i="8" s="1"/>
  <c r="AB314" i="7"/>
  <c r="B314" i="8" s="1"/>
  <c r="AB317" i="7"/>
  <c r="B317" i="8" s="1"/>
  <c r="AB319" i="7"/>
  <c r="B319" i="8" s="1"/>
  <c r="AB321" i="7"/>
  <c r="B321" i="8" s="1"/>
  <c r="AB323" i="7"/>
  <c r="B323" i="8" s="1"/>
  <c r="AB325" i="7"/>
  <c r="B325" i="8" s="1"/>
  <c r="AB327" i="7"/>
  <c r="B327" i="8" s="1"/>
  <c r="AB329" i="7"/>
  <c r="B329" i="8" s="1"/>
  <c r="AB332" i="7"/>
  <c r="B332" i="8" s="1"/>
  <c r="AB334" i="7"/>
  <c r="B334" i="8" s="1"/>
  <c r="AB336" i="7"/>
  <c r="B336" i="8" s="1"/>
  <c r="AB338" i="7"/>
  <c r="B338" i="8" s="1"/>
  <c r="AB340" i="7"/>
  <c r="B340" i="8" s="1"/>
  <c r="AB342" i="7"/>
  <c r="B342" i="8" s="1"/>
  <c r="AB345" i="7"/>
  <c r="B345" i="8" s="1"/>
  <c r="AB347" i="7"/>
  <c r="B347" i="8" s="1"/>
  <c r="AB349" i="7"/>
  <c r="B349" i="8" s="1"/>
  <c r="AB351" i="7"/>
  <c r="B351" i="8" s="1"/>
  <c r="AB353" i="7"/>
  <c r="B353" i="8" s="1"/>
  <c r="AB356" i="7"/>
  <c r="B356" i="8" s="1"/>
  <c r="AB358" i="7"/>
  <c r="B358" i="8" s="1"/>
  <c r="AB360" i="7"/>
  <c r="B360" i="8" s="1"/>
  <c r="AB362" i="7"/>
  <c r="B362" i="8" s="1"/>
  <c r="AB364" i="7"/>
  <c r="B364" i="8" s="1"/>
  <c r="AB367" i="7"/>
  <c r="B367" i="8" s="1"/>
  <c r="AB369" i="7"/>
  <c r="B369" i="8" s="1"/>
  <c r="AB372" i="7"/>
  <c r="B372" i="8" s="1"/>
  <c r="AB374" i="7"/>
  <c r="B374" i="8" s="1"/>
  <c r="AB376" i="7"/>
  <c r="B376" i="8" s="1"/>
  <c r="AB378" i="7"/>
  <c r="B378" i="8" s="1"/>
  <c r="AB371" i="7"/>
  <c r="B371" i="8" s="1"/>
  <c r="AA27" i="7"/>
  <c r="B32" i="8"/>
  <c r="B36"/>
  <c r="B40"/>
  <c r="B44"/>
  <c r="B52"/>
  <c r="B33"/>
  <c r="B37"/>
  <c r="B41"/>
  <c r="B45"/>
  <c r="B49"/>
  <c r="B19"/>
  <c r="Q19" s="1"/>
  <c r="B21"/>
  <c r="Q21" s="1"/>
  <c r="B23"/>
  <c r="Q23" s="1"/>
  <c r="B25"/>
  <c r="Q25" s="1"/>
  <c r="AA17" i="7"/>
  <c r="B20" i="8"/>
  <c r="Q20" s="1"/>
  <c r="B22"/>
  <c r="Q22" s="1"/>
  <c r="B24"/>
  <c r="Q24" s="1"/>
  <c r="B26"/>
  <c r="Q26" s="1"/>
  <c r="B12"/>
  <c r="B16"/>
  <c r="N58" l="1"/>
  <c r="E58"/>
  <c r="N378"/>
  <c r="E378"/>
  <c r="N369"/>
  <c r="E369"/>
  <c r="N360"/>
  <c r="E360"/>
  <c r="N351"/>
  <c r="E351"/>
  <c r="N342"/>
  <c r="E342"/>
  <c r="N334"/>
  <c r="E334"/>
  <c r="N325"/>
  <c r="E325"/>
  <c r="N317"/>
  <c r="E317"/>
  <c r="N308"/>
  <c r="E308"/>
  <c r="N304"/>
  <c r="E304"/>
  <c r="N296"/>
  <c r="E296"/>
  <c r="N287"/>
  <c r="E287"/>
  <c r="N279"/>
  <c r="E279"/>
  <c r="N270"/>
  <c r="E270"/>
  <c r="N261"/>
  <c r="E261"/>
  <c r="N257"/>
  <c r="E257"/>
  <c r="N249"/>
  <c r="E249"/>
  <c r="N240"/>
  <c r="E240"/>
  <c r="N231"/>
  <c r="E231"/>
  <c r="N222"/>
  <c r="E222"/>
  <c r="N213"/>
  <c r="E213"/>
  <c r="N205"/>
  <c r="E205"/>
  <c r="N196"/>
  <c r="E196"/>
  <c r="N187"/>
  <c r="E187"/>
  <c r="N183"/>
  <c r="E183"/>
  <c r="N174"/>
  <c r="E174"/>
  <c r="N165"/>
  <c r="E165"/>
  <c r="N157"/>
  <c r="E157"/>
  <c r="N143"/>
  <c r="E143"/>
  <c r="N371"/>
  <c r="E371"/>
  <c r="N376"/>
  <c r="E376"/>
  <c r="N372"/>
  <c r="E372"/>
  <c r="N367"/>
  <c r="E367"/>
  <c r="N362"/>
  <c r="E362"/>
  <c r="N358"/>
  <c r="E358"/>
  <c r="N353"/>
  <c r="E353"/>
  <c r="N349"/>
  <c r="E349"/>
  <c r="N345"/>
  <c r="E345"/>
  <c r="N340"/>
  <c r="E340"/>
  <c r="N336"/>
  <c r="E336"/>
  <c r="N332"/>
  <c r="E332"/>
  <c r="N327"/>
  <c r="E327"/>
  <c r="N323"/>
  <c r="E323"/>
  <c r="N319"/>
  <c r="E319"/>
  <c r="N314"/>
  <c r="E314"/>
  <c r="N310"/>
  <c r="E310"/>
  <c r="N306"/>
  <c r="E306"/>
  <c r="N302"/>
  <c r="E302"/>
  <c r="N298"/>
  <c r="E298"/>
  <c r="N294"/>
  <c r="E294"/>
  <c r="N289"/>
  <c r="E289"/>
  <c r="N285"/>
  <c r="E285"/>
  <c r="N281"/>
  <c r="E281"/>
  <c r="N277"/>
  <c r="E277"/>
  <c r="N273"/>
  <c r="E273"/>
  <c r="N268"/>
  <c r="E268"/>
  <c r="N263"/>
  <c r="E263"/>
  <c r="N259"/>
  <c r="E259"/>
  <c r="N255"/>
  <c r="E255"/>
  <c r="N251"/>
  <c r="E251"/>
  <c r="N246"/>
  <c r="E246"/>
  <c r="N242"/>
  <c r="E242"/>
  <c r="N237"/>
  <c r="E237"/>
  <c r="N233"/>
  <c r="E233"/>
  <c r="N228"/>
  <c r="E228"/>
  <c r="N224"/>
  <c r="E224"/>
  <c r="N220"/>
  <c r="E220"/>
  <c r="N216"/>
  <c r="E216"/>
  <c r="N211"/>
  <c r="E211"/>
  <c r="N207"/>
  <c r="E207"/>
  <c r="N203"/>
  <c r="E203"/>
  <c r="N198"/>
  <c r="E198"/>
  <c r="N194"/>
  <c r="E194"/>
  <c r="N190"/>
  <c r="E190"/>
  <c r="N185"/>
  <c r="E185"/>
  <c r="N180"/>
  <c r="E180"/>
  <c r="N176"/>
  <c r="E176"/>
  <c r="N172"/>
  <c r="E172"/>
  <c r="N168"/>
  <c r="E168"/>
  <c r="N163"/>
  <c r="E163"/>
  <c r="N159"/>
  <c r="E159"/>
  <c r="N155"/>
  <c r="E155"/>
  <c r="N150"/>
  <c r="E150"/>
  <c r="N145"/>
  <c r="E145"/>
  <c r="N141"/>
  <c r="E141"/>
  <c r="N136"/>
  <c r="E136"/>
  <c r="N132"/>
  <c r="E132"/>
  <c r="N127"/>
  <c r="E127"/>
  <c r="N123"/>
  <c r="E123"/>
  <c r="N119"/>
  <c r="E119"/>
  <c r="N115"/>
  <c r="E115"/>
  <c r="N110"/>
  <c r="E110"/>
  <c r="N106"/>
  <c r="E106"/>
  <c r="N102"/>
  <c r="E102"/>
  <c r="N97"/>
  <c r="E97"/>
  <c r="N93"/>
  <c r="E93"/>
  <c r="N88"/>
  <c r="E88"/>
  <c r="N84"/>
  <c r="E84"/>
  <c r="N79"/>
  <c r="E79"/>
  <c r="N74"/>
  <c r="E74"/>
  <c r="N70"/>
  <c r="E70"/>
  <c r="N66"/>
  <c r="E66"/>
  <c r="N61"/>
  <c r="E61"/>
  <c r="N377"/>
  <c r="E377"/>
  <c r="N373"/>
  <c r="E373"/>
  <c r="N368"/>
  <c r="E368"/>
  <c r="N363"/>
  <c r="E363"/>
  <c r="N359"/>
  <c r="E359"/>
  <c r="N354"/>
  <c r="E354"/>
  <c r="N350"/>
  <c r="E350"/>
  <c r="N346"/>
  <c r="E346"/>
  <c r="N341"/>
  <c r="E341"/>
  <c r="N337"/>
  <c r="E337"/>
  <c r="N333"/>
  <c r="E333"/>
  <c r="N328"/>
  <c r="E328"/>
  <c r="N324"/>
  <c r="E324"/>
  <c r="N320"/>
  <c r="E320"/>
  <c r="N316"/>
  <c r="E316"/>
  <c r="N311"/>
  <c r="E311"/>
  <c r="N307"/>
  <c r="E307"/>
  <c r="N303"/>
  <c r="E303"/>
  <c r="N299"/>
  <c r="E299"/>
  <c r="N295"/>
  <c r="E295"/>
  <c r="N291"/>
  <c r="E291"/>
  <c r="N286"/>
  <c r="E286"/>
  <c r="N282"/>
  <c r="E282"/>
  <c r="N278"/>
  <c r="E278"/>
  <c r="N274"/>
  <c r="E274"/>
  <c r="N269"/>
  <c r="E269"/>
  <c r="N265"/>
  <c r="E265"/>
  <c r="N260"/>
  <c r="E260"/>
  <c r="N256"/>
  <c r="E256"/>
  <c r="N252"/>
  <c r="E252"/>
  <c r="N247"/>
  <c r="E247"/>
  <c r="N243"/>
  <c r="E243"/>
  <c r="N238"/>
  <c r="E238"/>
  <c r="N234"/>
  <c r="E234"/>
  <c r="N230"/>
  <c r="E230"/>
  <c r="N225"/>
  <c r="E225"/>
  <c r="N221"/>
  <c r="E221"/>
  <c r="N217"/>
  <c r="E217"/>
  <c r="N212"/>
  <c r="E212"/>
  <c r="N208"/>
  <c r="E208"/>
  <c r="N204"/>
  <c r="E204"/>
  <c r="N199"/>
  <c r="E199"/>
  <c r="N195"/>
  <c r="E195"/>
  <c r="N191"/>
  <c r="E191"/>
  <c r="N186"/>
  <c r="E186"/>
  <c r="N182"/>
  <c r="E182"/>
  <c r="N177"/>
  <c r="E177"/>
  <c r="N173"/>
  <c r="E173"/>
  <c r="N169"/>
  <c r="E169"/>
  <c r="N164"/>
  <c r="E164"/>
  <c r="N160"/>
  <c r="E160"/>
  <c r="N156"/>
  <c r="E156"/>
  <c r="N151"/>
  <c r="E151"/>
  <c r="N146"/>
  <c r="E146"/>
  <c r="N142"/>
  <c r="E142"/>
  <c r="N137"/>
  <c r="E137"/>
  <c r="N133"/>
  <c r="E133"/>
  <c r="N128"/>
  <c r="E128"/>
  <c r="N124"/>
  <c r="E124"/>
  <c r="N120"/>
  <c r="E120"/>
  <c r="N116"/>
  <c r="E116"/>
  <c r="N111"/>
  <c r="E111"/>
  <c r="N107"/>
  <c r="E107"/>
  <c r="N103"/>
  <c r="E103"/>
  <c r="N98"/>
  <c r="E98"/>
  <c r="N94"/>
  <c r="E94"/>
  <c r="N89"/>
  <c r="E89"/>
  <c r="N85"/>
  <c r="E85"/>
  <c r="N80"/>
  <c r="E80"/>
  <c r="N76"/>
  <c r="E76"/>
  <c r="N71"/>
  <c r="E71"/>
  <c r="N67"/>
  <c r="E67"/>
  <c r="N63"/>
  <c r="E63"/>
  <c r="N374"/>
  <c r="E374"/>
  <c r="N364"/>
  <c r="E364"/>
  <c r="N356"/>
  <c r="E356"/>
  <c r="N347"/>
  <c r="E347"/>
  <c r="N338"/>
  <c r="E338"/>
  <c r="N329"/>
  <c r="E329"/>
  <c r="N321"/>
  <c r="E321"/>
  <c r="N312"/>
  <c r="E312"/>
  <c r="N300"/>
  <c r="E300"/>
  <c r="N292"/>
  <c r="E292"/>
  <c r="N283"/>
  <c r="E283"/>
  <c r="N275"/>
  <c r="E275"/>
  <c r="N266"/>
  <c r="E266"/>
  <c r="N253"/>
  <c r="E253"/>
  <c r="N244"/>
  <c r="E244"/>
  <c r="N235"/>
  <c r="E235"/>
  <c r="N226"/>
  <c r="E226"/>
  <c r="N218"/>
  <c r="E218"/>
  <c r="N209"/>
  <c r="E209"/>
  <c r="N200"/>
  <c r="E200"/>
  <c r="N192"/>
  <c r="E192"/>
  <c r="N178"/>
  <c r="E178"/>
  <c r="N170"/>
  <c r="E170"/>
  <c r="N161"/>
  <c r="E161"/>
  <c r="N152"/>
  <c r="E152"/>
  <c r="N148"/>
  <c r="E148"/>
  <c r="N139"/>
  <c r="E139"/>
  <c r="N134"/>
  <c r="E134"/>
  <c r="N129"/>
  <c r="E129"/>
  <c r="N125"/>
  <c r="E125"/>
  <c r="N121"/>
  <c r="E121"/>
  <c r="N117"/>
  <c r="E117"/>
  <c r="N112"/>
  <c r="E112"/>
  <c r="N108"/>
  <c r="E108"/>
  <c r="N104"/>
  <c r="E104"/>
  <c r="N99"/>
  <c r="E99"/>
  <c r="N95"/>
  <c r="E95"/>
  <c r="N91"/>
  <c r="E91"/>
  <c r="N86"/>
  <c r="E86"/>
  <c r="N82"/>
  <c r="E82"/>
  <c r="N77"/>
  <c r="E77"/>
  <c r="N72"/>
  <c r="E72"/>
  <c r="N68"/>
  <c r="E68"/>
  <c r="N64"/>
  <c r="E64"/>
  <c r="N59"/>
  <c r="E59"/>
  <c r="N375"/>
  <c r="E375"/>
  <c r="N370"/>
  <c r="E370"/>
  <c r="N365"/>
  <c r="E365"/>
  <c r="N361"/>
  <c r="E361"/>
  <c r="N357"/>
  <c r="E357"/>
  <c r="N352"/>
  <c r="E352"/>
  <c r="N348"/>
  <c r="E348"/>
  <c r="N344"/>
  <c r="E344"/>
  <c r="N339"/>
  <c r="E339"/>
  <c r="N335"/>
  <c r="E335"/>
  <c r="N330"/>
  <c r="E330"/>
  <c r="N326"/>
  <c r="E326"/>
  <c r="N322"/>
  <c r="E322"/>
  <c r="N318"/>
  <c r="E318"/>
  <c r="N313"/>
  <c r="E313"/>
  <c r="N309"/>
  <c r="E309"/>
  <c r="N305"/>
  <c r="E305"/>
  <c r="N301"/>
  <c r="E301"/>
  <c r="N297"/>
  <c r="E297"/>
  <c r="N293"/>
  <c r="E293"/>
  <c r="N288"/>
  <c r="E288"/>
  <c r="N284"/>
  <c r="E284"/>
  <c r="N280"/>
  <c r="E280"/>
  <c r="N276"/>
  <c r="E276"/>
  <c r="N271"/>
  <c r="E271"/>
  <c r="N267"/>
  <c r="E267"/>
  <c r="N262"/>
  <c r="E262"/>
  <c r="N258"/>
  <c r="E258"/>
  <c r="N254"/>
  <c r="E254"/>
  <c r="N250"/>
  <c r="E250"/>
  <c r="N245"/>
  <c r="E245"/>
  <c r="N241"/>
  <c r="E241"/>
  <c r="N236"/>
  <c r="E236"/>
  <c r="N232"/>
  <c r="E232"/>
  <c r="N227"/>
  <c r="E227"/>
  <c r="N223"/>
  <c r="E223"/>
  <c r="N219"/>
  <c r="E219"/>
  <c r="N214"/>
  <c r="E214"/>
  <c r="N210"/>
  <c r="E210"/>
  <c r="N206"/>
  <c r="E206"/>
  <c r="N201"/>
  <c r="E201"/>
  <c r="N197"/>
  <c r="E197"/>
  <c r="N193"/>
  <c r="E193"/>
  <c r="N189"/>
  <c r="E189"/>
  <c r="N184"/>
  <c r="E184"/>
  <c r="N179"/>
  <c r="E179"/>
  <c r="N175"/>
  <c r="E175"/>
  <c r="N171"/>
  <c r="E171"/>
  <c r="N166"/>
  <c r="E166"/>
  <c r="N162"/>
  <c r="E162"/>
  <c r="N158"/>
  <c r="E158"/>
  <c r="N153"/>
  <c r="E153"/>
  <c r="N149"/>
  <c r="E149"/>
  <c r="N144"/>
  <c r="E144"/>
  <c r="N140"/>
  <c r="E140"/>
  <c r="N135"/>
  <c r="E135"/>
  <c r="N131"/>
  <c r="E131"/>
  <c r="N126"/>
  <c r="E126"/>
  <c r="N122"/>
  <c r="E122"/>
  <c r="N118"/>
  <c r="E118"/>
  <c r="N113"/>
  <c r="E113"/>
  <c r="N109"/>
  <c r="E109"/>
  <c r="N105"/>
  <c r="E105"/>
  <c r="N101"/>
  <c r="E101"/>
  <c r="N96"/>
  <c r="E96"/>
  <c r="N92"/>
  <c r="E92"/>
  <c r="N87"/>
  <c r="E87"/>
  <c r="N83"/>
  <c r="E83"/>
  <c r="N78"/>
  <c r="E78"/>
  <c r="N73"/>
  <c r="E73"/>
  <c r="N69"/>
  <c r="E69"/>
  <c r="N65"/>
  <c r="E65"/>
  <c r="N60"/>
  <c r="E60"/>
  <c r="E35"/>
  <c r="N35"/>
  <c r="K35"/>
  <c r="E43"/>
  <c r="N43"/>
  <c r="K43"/>
  <c r="N48"/>
  <c r="K48"/>
  <c r="E48"/>
  <c r="N42"/>
  <c r="K42"/>
  <c r="E42"/>
  <c r="N50"/>
  <c r="K50"/>
  <c r="E50"/>
  <c r="E29"/>
  <c r="N29"/>
  <c r="K29"/>
  <c r="E53"/>
  <c r="N53"/>
  <c r="K53"/>
  <c r="E49"/>
  <c r="N49"/>
  <c r="K49"/>
  <c r="E41"/>
  <c r="N41"/>
  <c r="K41"/>
  <c r="E33"/>
  <c r="N33"/>
  <c r="K33"/>
  <c r="N52"/>
  <c r="K52"/>
  <c r="E52"/>
  <c r="N44"/>
  <c r="K44"/>
  <c r="E44"/>
  <c r="N36"/>
  <c r="K36"/>
  <c r="E36"/>
  <c r="N54"/>
  <c r="K54"/>
  <c r="E54"/>
  <c r="N46"/>
  <c r="K46"/>
  <c r="E46"/>
  <c r="N38"/>
  <c r="K38"/>
  <c r="E38"/>
  <c r="N30"/>
  <c r="K30"/>
  <c r="E30"/>
  <c r="E47"/>
  <c r="N47"/>
  <c r="K47"/>
  <c r="E39"/>
  <c r="N39"/>
  <c r="K39"/>
  <c r="E31"/>
  <c r="N31"/>
  <c r="K31"/>
  <c r="E45"/>
  <c r="N45"/>
  <c r="K45"/>
  <c r="E37"/>
  <c r="N37"/>
  <c r="K37"/>
  <c r="N40"/>
  <c r="K40"/>
  <c r="E40"/>
  <c r="N32"/>
  <c r="K32"/>
  <c r="E32"/>
  <c r="N34"/>
  <c r="K34"/>
  <c r="E34"/>
  <c r="E51"/>
  <c r="N51"/>
  <c r="K51"/>
  <c r="AD27" i="7"/>
  <c r="N15" i="8"/>
  <c r="K15"/>
  <c r="E15"/>
  <c r="N11"/>
  <c r="K11"/>
  <c r="E11"/>
  <c r="K14"/>
  <c r="E14"/>
  <c r="N14"/>
  <c r="K12"/>
  <c r="E12"/>
  <c r="N12"/>
  <c r="K10"/>
  <c r="E10"/>
  <c r="N10"/>
  <c r="N9"/>
  <c r="K9"/>
  <c r="E9"/>
  <c r="N13"/>
  <c r="K13"/>
  <c r="E13"/>
  <c r="K16"/>
  <c r="E16"/>
  <c r="N16"/>
  <c r="K8"/>
  <c r="E8"/>
  <c r="N8"/>
  <c r="AD379" i="7"/>
  <c r="AD6"/>
  <c r="E7" i="8"/>
  <c r="N7"/>
  <c r="K7"/>
  <c r="AA6" i="7"/>
  <c r="AA55"/>
  <c r="AA379" s="1"/>
  <c r="B57" i="8"/>
  <c r="AB55" i="7"/>
  <c r="B55" i="8" s="1"/>
  <c r="T53"/>
  <c r="T49"/>
  <c r="T47"/>
  <c r="T45"/>
  <c r="T43"/>
  <c r="T41"/>
  <c r="T39"/>
  <c r="T37"/>
  <c r="T35"/>
  <c r="T33"/>
  <c r="T31"/>
  <c r="T29"/>
  <c r="AB27" i="7"/>
  <c r="B27" i="8" s="1"/>
  <c r="B28"/>
  <c r="T51"/>
  <c r="T54"/>
  <c r="T52"/>
  <c r="T50"/>
  <c r="T48"/>
  <c r="T46"/>
  <c r="T44"/>
  <c r="T42"/>
  <c r="T40"/>
  <c r="T38"/>
  <c r="T36"/>
  <c r="T34"/>
  <c r="T32"/>
  <c r="T30"/>
  <c r="B18"/>
  <c r="AB17" i="7"/>
  <c r="T10" i="8"/>
  <c r="T12"/>
  <c r="T14"/>
  <c r="T16"/>
  <c r="T8"/>
  <c r="B7"/>
  <c r="AB6" i="7"/>
  <c r="B6" i="8" s="1"/>
  <c r="T9"/>
  <c r="T11"/>
  <c r="T13"/>
  <c r="T15"/>
  <c r="AB379" i="7" l="1"/>
  <c r="N55" i="8"/>
  <c r="E55"/>
  <c r="T28"/>
  <c r="T27" s="1"/>
  <c r="N27"/>
  <c r="K27"/>
  <c r="E28"/>
  <c r="E27" s="1"/>
  <c r="Q18"/>
  <c r="Q17" s="1"/>
  <c r="Q379" s="1"/>
  <c r="B17"/>
  <c r="B379" s="1"/>
  <c r="N6"/>
  <c r="K6"/>
  <c r="T7"/>
  <c r="T6" s="1"/>
  <c r="E6"/>
  <c r="K379" l="1"/>
  <c r="E379"/>
  <c r="N379"/>
  <c r="T379"/>
</calcChain>
</file>

<file path=xl/sharedStrings.xml><?xml version="1.0" encoding="utf-8"?>
<sst xmlns="http://schemas.openxmlformats.org/spreadsheetml/2006/main" count="9344" uniqueCount="417">
  <si>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</si>
  <si>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</si>
  <si>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</si>
  <si>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</si>
  <si>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</si>
  <si>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</si>
  <si>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</si>
  <si>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</si>
  <si>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</si>
  <si>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</si>
  <si>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</si>
  <si>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</si>
  <si>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</si>
  <si>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</si>
  <si>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</si>
  <si>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</si>
  <si>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</si>
  <si>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</si>
  <si>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</si>
  <si>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</si>
  <si>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</si>
  <si>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</si>
  <si>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</si>
  <si>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</si>
  <si>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</si>
  <si>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</si>
  <si>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</si>
  <si>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</si>
  <si>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</si>
  <si>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</si>
  <si>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</si>
  <si>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</si>
  <si>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</si>
  <si>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</si>
  <si>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</si>
  <si>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</si>
  <si>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</si>
  <si>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</si>
  <si>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</si>
  <si>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</si>
  <si>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</si>
  <si>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</si>
  <si>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</si>
  <si>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</si>
  <si>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</si>
  <si>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</si>
  <si>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</si>
  <si>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</si>
  <si>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</si>
  <si>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</si>
  <si>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</si>
  <si>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</si>
  <si>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</si>
  <si>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</si>
  <si>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</si>
  <si>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</si>
  <si>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</si>
  <si>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</si>
  <si>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</si>
  <si>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</si>
  <si>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</si>
  <si>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</si>
  <si>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</si>
  <si>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</si>
  <si>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</si>
  <si>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</si>
  <si>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</si>
  <si>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</si>
  <si>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</si>
  <si>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</si>
  <si>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</si>
  <si>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</si>
  <si>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</si>
  <si>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</si>
  <si>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</si>
  <si>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</si>
  <si>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</si>
  <si>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</si>
  <si>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</si>
  <si>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</si>
  <si>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</si>
  <si>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</si>
  <si>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</si>
  <si>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</si>
  <si>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</si>
  <si>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</si>
  <si>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</si>
  <si>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</si>
  <si>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</si>
  <si>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</si>
  <si>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</si>
  <si>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</si>
  <si>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</si>
  <si>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</si>
  <si>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</si>
  <si>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</si>
  <si>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</si>
  <si>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</si>
  <si>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</si>
  <si>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</si>
  <si>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</si>
  <si>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</si>
  <si>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</si>
  <si>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</si>
  <si>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</si>
  <si>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</si>
  <si>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</si>
  <si>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</si>
  <si>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</si>
  <si>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</si>
  <si>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</si>
  <si>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</si>
  <si>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</si>
  <si>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</si>
  <si>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</si>
  <si>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</si>
  <si>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</si>
  <si>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</si>
  <si>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</si>
  <si>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</si>
  <si>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</si>
  <si>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</si>
  <si>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</si>
  <si>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</si>
  <si>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</si>
  <si>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</si>
  <si>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</si>
  <si>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</si>
  <si>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</si>
  <si>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</si>
  <si>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</si>
  <si>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</si>
  <si>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</si>
  <si>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</si>
  <si>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</si>
  <si>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</si>
  <si>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</si>
  <si>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</si>
  <si>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</si>
  <si>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</si>
  <si>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</si>
  <si>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</si>
  <si>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</si>
  <si>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</si>
  <si>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</si>
  <si>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</si>
  <si>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</si>
  <si>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</si>
  <si>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</si>
  <si>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</si>
  <si>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</si>
  <si>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</si>
  <si>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</si>
  <si>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</si>
  <si>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</si>
  <si>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</si>
  <si>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</si>
  <si>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</si>
  <si>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</si>
  <si>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</si>
  <si>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</si>
  <si>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</si>
  <si>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</si>
  <si>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</si>
  <si>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</si>
  <si>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</si>
  <si>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</si>
  <si>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</si>
  <si>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</si>
  <si>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</si>
  <si>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</si>
  <si>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</si>
  <si>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</si>
  <si>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</si>
  <si>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</si>
  <si>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</si>
  <si>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</si>
  <si>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</si>
  <si>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</si>
  <si>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</si>
  <si>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</si>
  <si>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</si>
  <si>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</si>
  <si>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</si>
  <si>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</si>
  <si>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</si>
  <si>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</si>
  <si>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</si>
  <si>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</si>
  <si>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</si>
  <si>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</si>
  <si>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</si>
  <si>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</si>
  <si>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</si>
  <si>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</si>
  <si>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</si>
  <si>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</si>
  <si>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</si>
  <si>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</si>
  <si>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</si>
  <si>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</si>
  <si>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</si>
  <si>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</si>
  <si>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</si>
  <si>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</si>
  <si>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</si>
  <si>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</si>
  <si>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</si>
  <si>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</si>
  <si>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</si>
  <si>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</si>
  <si>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</si>
  <si>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</si>
  <si>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</si>
  <si>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</si>
  <si>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</si>
  <si>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</si>
  <si>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</si>
  <si>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</si>
  <si>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</si>
  <si>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</si>
  <si>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</si>
  <si>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</si>
  <si>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</si>
  <si>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</si>
  <si>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</si>
  <si>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</si>
  <si>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</si>
  <si>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</si>
  <si>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</si>
  <si>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</si>
  <si>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</si>
  <si>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</si>
  <si>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</si>
  <si>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</si>
  <si>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</si>
  <si>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</si>
  <si>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</si>
  <si>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</si>
  <si>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</si>
  <si>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</si>
  <si>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</si>
  <si>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</si>
  <si>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</si>
  <si>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</si>
  <si>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</si>
  <si>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</si>
  <si>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</si>
  <si>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</si>
  <si>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</si>
  <si>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</si>
  <si>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</si>
  <si>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</si>
  <si>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</si>
  <si>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</si>
  <si>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</si>
  <si>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</si>
  <si>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</si>
  <si>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</si>
  <si>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</si>
  <si>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</si>
  <si>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</si>
  <si>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</si>
  <si>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</si>
  <si>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</si>
  <si>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</si>
  <si>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</si>
  <si>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</si>
  <si>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</si>
  <si>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</si>
  <si>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</si>
  <si>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</si>
  <si>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</si>
  <si>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</si>
  <si>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</si>
  <si>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</si>
  <si>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</si>
  <si>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</si>
  <si>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</si>
  <si>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</si>
  <si>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</si>
  <si>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</si>
  <si>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</si>
  <si>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</si>
  <si>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</si>
  <si>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</si>
  <si>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</si>
  <si>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</si>
  <si>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</si>
  <si>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</si>
  <si>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</si>
  <si>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</si>
  <si>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</si>
  <si>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</si>
  <si>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</si>
  <si>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</si>
  <si>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</si>
  <si>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</si>
  <si>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</si>
  <si>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</si>
  <si>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</si>
  <si>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</si>
  <si>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</si>
  <si>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</si>
  <si>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</si>
  <si>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</si>
  <si>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</si>
  <si>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</si>
  <si>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</si>
  <si>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</si>
  <si>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</si>
  <si>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</si>
  <si>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</si>
  <si>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</si>
  <si>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</si>
  <si>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</si>
  <si>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</si>
  <si>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</si>
  <si>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</si>
  <si>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</si>
  <si>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</si>
  <si>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</si>
  <si>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</si>
  <si>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</si>
  <si>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</si>
  <si>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</si>
  <si>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</si>
  <si>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</si>
  <si>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</si>
  <si>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</si>
  <si>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</si>
  <si>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</si>
  <si>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</si>
  <si>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</si>
  <si>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</si>
  <si>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</si>
  <si>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</si>
  <si>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</si>
  <si>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</si>
  <si>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</si>
  <si>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</si>
  <si>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</si>
  <si>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</si>
  <si>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</si>
  <si>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</si>
  <si>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</si>
  <si>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</si>
  <si>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</si>
  <si>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</si>
  <si>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</si>
  <si>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</si>
  <si>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</si>
  <si>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</si>
  <si>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</si>
  <si>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</si>
  <si>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</si>
  <si>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</si>
  <si>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</si>
  <si>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</si>
  <si>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</si>
  <si>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</si>
  <si>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</si>
  <si>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</si>
  <si>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</si>
  <si>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</si>
  <si>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</si>
  <si>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</si>
  <si>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</si>
  <si>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</si>
  <si>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</si>
  <si>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</si>
  <si>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</si>
  <si>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</si>
  <si>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</si>
  <si>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</si>
  <si>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</si>
  <si>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</si>
  <si>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</si>
  <si>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</si>
  <si>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</si>
  <si>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</si>
  <si>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</si>
  <si>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</si>
  <si>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</si>
  <si>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</si>
  <si>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</si>
  <si>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</si>
  <si>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</si>
  <si>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</si>
  <si>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</si>
  <si>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</si>
  <si>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</si>
  <si>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</si>
  <si>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</si>
  <si>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</si>
  <si>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</si>
  <si>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</si>
  <si>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</si>
  <si>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</si>
  <si>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</si>
  <si>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</si>
  <si>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отчетный период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</si>
  <si>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</si>
  <si>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Численность официально зарегистрированных безработных граждан (на конец периода)</t>
  </si>
  <si>
    <t>Объем налоговых и неналоговых поступлений в бюджет внутригородского района</t>
  </si>
  <si>
    <t xml:space="preserve"> + / -
(20)=(2)*(19)/(21)</t>
  </si>
  <si>
    <t>Отсутствие просроченной кредиторской задолженности местного бюджета
(консолидированного бюджета муниципального района)</t>
  </si>
  <si>
    <t>Исполнение</t>
  </si>
  <si>
    <t>26=25/11мес.</t>
  </si>
  <si>
    <t>27=24*26</t>
  </si>
  <si>
    <t>28=27-26</t>
  </si>
  <si>
    <t>Отсутствие просро-ченной кредиторской задолженности местного бюджета (консолидированного бюджета муниципального района)</t>
  </si>
  <si>
    <t>За январь 2018 года</t>
  </si>
  <si>
    <t>Факторный анализ влияния отдельных показателей на итоговое распределение за январь 2018 года</t>
  </si>
  <si>
    <t xml:space="preserve">Невыполнение целевого показателя "Доведение средней заработной платы работников учреждений культуры до средней заработной платы в Самарской области в соответствии с Указом Президента", установленного Соглашением о взаимодействии в области социально-экономического развития </t>
  </si>
  <si>
    <t>+</t>
  </si>
  <si>
    <t>Распределение за отчётный период с учетом корректировки, удержания и выполнения целевых показателей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</si>
</sst>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3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center"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68" fontId="3" fillId="0" borderId="0" xfId="0" applyNumberFormat="1" applyFont="1" applyFill="1" applyBorder="1" applyAlignment="1">
      <alignment vertical="center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Z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6640625" style="1" customWidth="1"/>
    <col min="15" max="15" width="16.33203125" style="1" customWidth="1"/>
    <col min="16" max="16" width="13" style="1" bestFit="1" customWidth="1"/>
    <col min="17" max="17" width="5.109375" style="1" customWidth="1"/>
    <col min="18" max="19" width="11.6640625" style="1" customWidth="1"/>
    <col min="20" max="20" width="13" style="1" bestFit="1" customWidth="1"/>
    <col min="21" max="21" width="4.88671875" style="1" customWidth="1"/>
    <col min="22" max="22" width="10.33203125" style="1" customWidth="1"/>
    <col min="23" max="23" width="5.88671875" style="1" customWidth="1"/>
    <col min="24" max="24" width="13" style="1" customWidth="1"/>
    <col min="25" max="25" width="11.6640625" style="1" customWidth="1"/>
    <col min="26" max="26" width="13.109375" style="1" customWidth="1"/>
    <col min="27" max="27" width="13.5546875" style="1" customWidth="1"/>
    <col min="28" max="28" width="14.33203125" style="1" customWidth="1"/>
    <col min="29" max="29" width="22.6640625" style="1" customWidth="1"/>
    <col min="30" max="30" width="12.6640625" style="1" customWidth="1"/>
    <col min="31" max="16384" width="9.109375" style="1"/>
  </cols>
  <sheetData>
    <row r="1" spans="1:44" ht="21.75" customHeight="1">
      <c r="A1" s="80" t="s">
        <v>369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44" ht="15.55">
      <c r="A2" s="73" t="s">
        <v>412</v>
      </c>
    </row>
    <row r="3" spans="1:44" ht="107.85" customHeight="1">
      <c r="A3" s="79" t="s">
        <v>15</v>
      </c>
      <c r="B3" s="84" t="s">
        <v>387</v>
      </c>
      <c r="C3" s="84"/>
      <c r="D3" s="84"/>
      <c r="E3" s="84"/>
      <c r="F3" s="84" t="s">
        <v>370</v>
      </c>
      <c r="G3" s="84"/>
      <c r="H3" s="84"/>
      <c r="I3" s="84"/>
      <c r="J3" s="84" t="s">
        <v>380</v>
      </c>
      <c r="K3" s="84"/>
      <c r="L3" s="84"/>
      <c r="M3" s="84"/>
      <c r="N3" s="84" t="s">
        <v>372</v>
      </c>
      <c r="O3" s="84"/>
      <c r="P3" s="84"/>
      <c r="Q3" s="84"/>
      <c r="R3" s="84" t="s">
        <v>400</v>
      </c>
      <c r="S3" s="84"/>
      <c r="T3" s="84"/>
      <c r="U3" s="84"/>
      <c r="V3" s="82" t="s">
        <v>411</v>
      </c>
      <c r="W3" s="83"/>
      <c r="X3" s="81" t="s">
        <v>388</v>
      </c>
      <c r="Y3" s="85" t="s">
        <v>368</v>
      </c>
      <c r="Z3" s="79" t="s">
        <v>371</v>
      </c>
      <c r="AA3" s="79" t="s">
        <v>401</v>
      </c>
      <c r="AB3" s="79" t="s">
        <v>366</v>
      </c>
      <c r="AC3" s="86" t="s">
        <v>414</v>
      </c>
      <c r="AD3" s="79" t="s">
        <v>416</v>
      </c>
    </row>
    <row r="4" spans="1:44" ht="85" customHeight="1">
      <c r="A4" s="79"/>
      <c r="B4" s="63" t="s">
        <v>358</v>
      </c>
      <c r="C4" s="63" t="s">
        <v>359</v>
      </c>
      <c r="D4" s="64" t="s">
        <v>389</v>
      </c>
      <c r="E4" s="63" t="s">
        <v>16</v>
      </c>
      <c r="F4" s="63" t="s">
        <v>358</v>
      </c>
      <c r="G4" s="63" t="s">
        <v>359</v>
      </c>
      <c r="H4" s="64" t="s">
        <v>389</v>
      </c>
      <c r="I4" s="63" t="s">
        <v>16</v>
      </c>
      <c r="J4" s="63" t="s">
        <v>358</v>
      </c>
      <c r="K4" s="63" t="s">
        <v>359</v>
      </c>
      <c r="L4" s="64" t="s">
        <v>389</v>
      </c>
      <c r="M4" s="63" t="s">
        <v>16</v>
      </c>
      <c r="N4" s="63" t="s">
        <v>358</v>
      </c>
      <c r="O4" s="63" t="s">
        <v>359</v>
      </c>
      <c r="P4" s="64" t="s">
        <v>389</v>
      </c>
      <c r="Q4" s="63" t="s">
        <v>16</v>
      </c>
      <c r="R4" s="63" t="s">
        <v>358</v>
      </c>
      <c r="S4" s="63" t="s">
        <v>359</v>
      </c>
      <c r="T4" s="64" t="s">
        <v>389</v>
      </c>
      <c r="U4" s="63" t="s">
        <v>16</v>
      </c>
      <c r="V4" s="71" t="s">
        <v>407</v>
      </c>
      <c r="W4" s="72" t="s">
        <v>16</v>
      </c>
      <c r="X4" s="81"/>
      <c r="Y4" s="85"/>
      <c r="Z4" s="79"/>
      <c r="AA4" s="79"/>
      <c r="AB4" s="79"/>
      <c r="AC4" s="87"/>
      <c r="AD4" s="79"/>
    </row>
    <row r="5" spans="1:44" s="19" customFormat="1" ht="14.15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381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 t="s">
        <v>408</v>
      </c>
      <c r="AA5" s="25" t="s">
        <v>409</v>
      </c>
      <c r="AB5" s="25" t="s">
        <v>410</v>
      </c>
      <c r="AC5" s="25">
        <v>29</v>
      </c>
      <c r="AD5" s="25">
        <v>30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3" customFormat="1" ht="17.149999999999999" customHeight="1">
      <c r="A6" s="36" t="s">
        <v>4</v>
      </c>
      <c r="B6" s="66">
        <f>SUM(B7:B16)</f>
        <v>61717029</v>
      </c>
      <c r="C6" s="66">
        <f>SUM(C7:C16)</f>
        <v>74577293.799999997</v>
      </c>
      <c r="D6" s="6">
        <f>IF(C6/B6&gt;1.2,IF((C6/B6-1.2)*0.1+1.2&gt;1.3,1.3,(C6/B6-1.2)*0.1+1.2),C6/B6)</f>
        <v>1.2008374657827421</v>
      </c>
      <c r="E6" s="21"/>
      <c r="F6" s="37"/>
      <c r="G6" s="37"/>
      <c r="H6" s="6"/>
      <c r="I6" s="21"/>
      <c r="J6" s="20">
        <f>SUM(J7:J16)</f>
        <v>13675</v>
      </c>
      <c r="K6" s="20">
        <f>SUM(K7:K16)</f>
        <v>11425</v>
      </c>
      <c r="L6" s="6">
        <f>IF(J6/K6&gt;1.2,IF((J6/K6-1)*0.1+1.2&gt;1.3,1.3,(J6/K6-1.2)*0.1+1.2),J6/K6)</f>
        <v>1.1969365426695842</v>
      </c>
      <c r="M6" s="21"/>
      <c r="N6" s="34">
        <f>SUM(N7:N16)</f>
        <v>1792656.9999999998</v>
      </c>
      <c r="O6" s="34">
        <f>SUM(O7:O16)</f>
        <v>1766968.7999999998</v>
      </c>
      <c r="P6" s="6">
        <f>IF(O6/N6&gt;1.2,IF((O6/N6-1.2)*0.1+1.2&gt;1.3,1.3,(O6/N6-1.2)*0.1+1.2),O6/N6)</f>
        <v>0.98567032064695037</v>
      </c>
      <c r="Q6" s="21"/>
      <c r="R6" s="38"/>
      <c r="S6" s="38"/>
      <c r="T6" s="38"/>
      <c r="U6" s="21"/>
      <c r="V6" s="21"/>
      <c r="W6" s="21"/>
      <c r="X6" s="22"/>
      <c r="Y6" s="20">
        <f>SUM(Y7:Y16)</f>
        <v>1844239</v>
      </c>
      <c r="Z6" s="34">
        <f>SUM(Z7:Z16)</f>
        <v>167658.09090909088</v>
      </c>
      <c r="AA6" s="34">
        <f>SUM(AA7:AA16)</f>
        <v>166138.69999999998</v>
      </c>
      <c r="AB6" s="34">
        <f>SUM(AB7:AB16)</f>
        <v>-1519.3909090909165</v>
      </c>
      <c r="AC6" s="34"/>
      <c r="AD6" s="34">
        <f>SUM(AD7:AD16)</f>
        <v>147635.6</v>
      </c>
      <c r="AE6" s="1"/>
      <c r="AF6" s="1"/>
      <c r="AG6" s="1"/>
      <c r="AH6" s="1"/>
      <c r="AI6" s="1"/>
      <c r="AJ6" s="1"/>
      <c r="AK6" s="78"/>
      <c r="AL6" s="1"/>
      <c r="AM6" s="1"/>
      <c r="AN6" s="1"/>
      <c r="AO6" s="1"/>
      <c r="AP6" s="1"/>
      <c r="AQ6" s="1"/>
      <c r="AR6" s="1"/>
    </row>
    <row r="7" spans="1:44" s="2" customFormat="1" ht="17.149999999999999" customHeight="1">
      <c r="A7" s="12" t="s">
        <v>5</v>
      </c>
      <c r="B7" s="65">
        <v>19271842</v>
      </c>
      <c r="C7" s="65">
        <v>19636320.300000001</v>
      </c>
      <c r="D7" s="4">
        <f>IF(E7=0,0,IF(B7=0,1,IF(C7&lt;0,0,IF(C7/B7&gt;1.2,IF((C7/B7-1.2)*0.1+1.2&gt;1.3,1.3,(C7/B7-1.2)*0.1+1.2),C7/B7))))</f>
        <v>1.0189124786307402</v>
      </c>
      <c r="E7" s="11">
        <v>5</v>
      </c>
      <c r="F7" s="57" t="s">
        <v>379</v>
      </c>
      <c r="G7" s="57" t="s">
        <v>379</v>
      </c>
      <c r="H7" s="57" t="s">
        <v>379</v>
      </c>
      <c r="I7" s="57" t="s">
        <v>379</v>
      </c>
      <c r="J7" s="44">
        <v>3900</v>
      </c>
      <c r="K7" s="44">
        <v>3408</v>
      </c>
      <c r="L7" s="4">
        <f>IF(M7=0,0,IF(J7=0,1,IF(K7&lt;0,0,IF(J7/K7&gt;1.2,IF((J7/K7-1.2)*0.1+1.2&gt;1.3,1.3,(J7/K7-1.2)*0.1+1.2),J7/K7))))</f>
        <v>1.1443661971830985</v>
      </c>
      <c r="M7" s="11">
        <v>5</v>
      </c>
      <c r="N7" s="35">
        <v>958033.8</v>
      </c>
      <c r="O7" s="35">
        <v>960983.7</v>
      </c>
      <c r="P7" s="4">
        <f>IF(Q7=0,0,IF(N7=0,1,IF(O7&lt;0,0,IF(O7/N7&gt;1.2,IF((O7/N7-1.2)*0.1+1.2&gt;1.3,1.3,(O7/N7-1.2)*0.1+1.2),O7/N7))))</f>
        <v>1.0030791189204389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>
        <v>0</v>
      </c>
      <c r="W7" s="5">
        <v>5</v>
      </c>
      <c r="X7" s="43">
        <f>(D7*E7+L7*M7+P7*Q7+V7*W7)/(E7+M7+Q7+W7)</f>
        <v>0.88222787878508491</v>
      </c>
      <c r="Y7" s="44">
        <v>568173</v>
      </c>
      <c r="Z7" s="35">
        <f>Y7/11</f>
        <v>51652.090909090912</v>
      </c>
      <c r="AA7" s="35">
        <f>ROUND(X7*Z7,1)</f>
        <v>45568.9</v>
      </c>
      <c r="AB7" s="35">
        <f>AA7-Z7</f>
        <v>-6083.1909090909103</v>
      </c>
      <c r="AC7" s="74"/>
      <c r="AD7" s="35">
        <f>IF(AC7="+",0,AA7)</f>
        <v>45568.9</v>
      </c>
      <c r="AE7" s="1"/>
      <c r="AF7" s="1"/>
      <c r="AG7" s="1"/>
      <c r="AH7" s="1"/>
      <c r="AI7" s="1"/>
      <c r="AJ7" s="1"/>
      <c r="AK7" s="78"/>
      <c r="AL7" s="1"/>
      <c r="AM7" s="1"/>
      <c r="AN7" s="1"/>
      <c r="AO7" s="1"/>
      <c r="AP7" s="1"/>
      <c r="AQ7" s="1"/>
      <c r="AR7" s="1"/>
    </row>
    <row r="8" spans="1:44" s="2" customFormat="1" ht="17.149999999999999" customHeight="1">
      <c r="A8" s="12" t="s">
        <v>6</v>
      </c>
      <c r="B8" s="65">
        <v>28270511</v>
      </c>
      <c r="C8" s="65">
        <v>40033031.899999999</v>
      </c>
      <c r="D8" s="4">
        <f t="shared" ref="D8:D16" si="0">IF(E8=0,0,IF(B8=0,1,IF(C8&lt;0,0,IF(C8/B8&gt;1.2,IF((C8/B8-1.2)*0.1+1.2&gt;1.3,1.3,(C8/B8-1.2)*0.1+1.2),C8/B8))))</f>
        <v>1.2216070332085613</v>
      </c>
      <c r="E8" s="11">
        <v>5</v>
      </c>
      <c r="F8" s="57" t="s">
        <v>379</v>
      </c>
      <c r="G8" s="57" t="s">
        <v>379</v>
      </c>
      <c r="H8" s="57" t="s">
        <v>379</v>
      </c>
      <c r="I8" s="57" t="s">
        <v>379</v>
      </c>
      <c r="J8" s="44">
        <v>6450</v>
      </c>
      <c r="K8" s="44">
        <v>4855</v>
      </c>
      <c r="L8" s="4">
        <f t="shared" ref="L8:L15" si="1">IF(M8=0,0,IF(J8=0,1,IF(K8&lt;0,0,IF(J8/K8&gt;1.2,IF((J8/K8-1.2)*0.1+1.2&gt;1.3,1.3,(J8/K8-1.2)*0.1+1.2),J8/K8))))</f>
        <v>1.2128527291452111</v>
      </c>
      <c r="M8" s="11">
        <v>15</v>
      </c>
      <c r="N8" s="35">
        <v>552602</v>
      </c>
      <c r="O8" s="35">
        <v>511798.5</v>
      </c>
      <c r="P8" s="4">
        <f t="shared" ref="P8:P15" si="2">IF(Q8=0,0,IF(N8=0,1,IF(O8&lt;0,0,IF(O8/N8&gt;1.2,IF((O8/N8-1.2)*0.1+1.2&gt;1.3,1.3,(O8/N8-1.2)*0.1+1.2),O8/N8))))</f>
        <v>0.92616114310118314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>
        <v>1</v>
      </c>
      <c r="W8" s="5">
        <v>5</v>
      </c>
      <c r="X8" s="43">
        <f t="shared" ref="X8:X15" si="3">(D8*E8+L8*M8+P8*Q8+V8*W8)/(E8+M8+Q8+W8)</f>
        <v>1.062756643672103</v>
      </c>
      <c r="Y8" s="44">
        <v>408211</v>
      </c>
      <c r="Z8" s="35">
        <f t="shared" ref="Z8:Z54" si="4">Y8/11</f>
        <v>37110.090909090912</v>
      </c>
      <c r="AA8" s="35">
        <f t="shared" ref="AA8:AA54" si="5">ROUND(X8*Z8,1)</f>
        <v>39439</v>
      </c>
      <c r="AB8" s="35">
        <f t="shared" ref="AB8:AB16" si="6">AA8-Z8</f>
        <v>2328.9090909090883</v>
      </c>
      <c r="AC8" s="74"/>
      <c r="AD8" s="35">
        <f t="shared" ref="AD8:AD54" si="7">IF(AC8="+",0,AA8)</f>
        <v>39439</v>
      </c>
      <c r="AE8" s="1"/>
      <c r="AF8" s="1"/>
      <c r="AG8" s="1"/>
      <c r="AH8" s="1"/>
      <c r="AI8" s="1"/>
      <c r="AJ8" s="1"/>
      <c r="AK8" s="78"/>
      <c r="AL8" s="1"/>
      <c r="AM8" s="1"/>
      <c r="AN8" s="1"/>
      <c r="AO8" s="1"/>
      <c r="AP8" s="1"/>
      <c r="AQ8" s="1"/>
      <c r="AR8" s="1"/>
    </row>
    <row r="9" spans="1:44" s="2" customFormat="1" ht="17.149999999999999" customHeight="1">
      <c r="A9" s="12" t="s">
        <v>7</v>
      </c>
      <c r="B9" s="65">
        <v>3788382</v>
      </c>
      <c r="C9" s="65">
        <v>3624279.4</v>
      </c>
      <c r="D9" s="4">
        <f t="shared" si="0"/>
        <v>0.95668266822089221</v>
      </c>
      <c r="E9" s="11">
        <v>5</v>
      </c>
      <c r="F9" s="57" t="s">
        <v>379</v>
      </c>
      <c r="G9" s="57" t="s">
        <v>379</v>
      </c>
      <c r="H9" s="57" t="s">
        <v>379</v>
      </c>
      <c r="I9" s="57" t="s">
        <v>379</v>
      </c>
      <c r="J9" s="44">
        <v>740</v>
      </c>
      <c r="K9" s="44">
        <v>717</v>
      </c>
      <c r="L9" s="4">
        <f t="shared" si="1"/>
        <v>1.0320781032078103</v>
      </c>
      <c r="M9" s="11">
        <v>5</v>
      </c>
      <c r="N9" s="35">
        <v>85730.3</v>
      </c>
      <c r="O9" s="35">
        <v>94013.2</v>
      </c>
      <c r="P9" s="4">
        <f t="shared" si="2"/>
        <v>1.0966157822846765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>
        <v>1</v>
      </c>
      <c r="W9" s="5">
        <v>5</v>
      </c>
      <c r="X9" s="43">
        <f t="shared" si="3"/>
        <v>1.0536034143667727</v>
      </c>
      <c r="Y9" s="44">
        <v>243997</v>
      </c>
      <c r="Z9" s="35">
        <f t="shared" si="4"/>
        <v>22181.545454545456</v>
      </c>
      <c r="AA9" s="35">
        <f t="shared" si="5"/>
        <v>23370.6</v>
      </c>
      <c r="AB9" s="35">
        <f t="shared" si="6"/>
        <v>1189.0545454545427</v>
      </c>
      <c r="AC9" s="74"/>
      <c r="AD9" s="35">
        <f t="shared" si="7"/>
        <v>23370.6</v>
      </c>
      <c r="AE9" s="1"/>
      <c r="AF9" s="1"/>
      <c r="AG9" s="1"/>
      <c r="AH9" s="1"/>
      <c r="AI9" s="1"/>
      <c r="AJ9" s="1"/>
      <c r="AK9" s="78"/>
      <c r="AL9" s="1"/>
      <c r="AM9" s="1"/>
      <c r="AN9" s="1"/>
      <c r="AO9" s="1"/>
      <c r="AP9" s="1"/>
      <c r="AQ9" s="1"/>
      <c r="AR9" s="1"/>
    </row>
    <row r="10" spans="1:44" s="2" customFormat="1" ht="17.149999999999999" customHeight="1">
      <c r="A10" s="12" t="s">
        <v>8</v>
      </c>
      <c r="B10" s="65">
        <v>4582284</v>
      </c>
      <c r="C10" s="65">
        <v>4877525.5</v>
      </c>
      <c r="D10" s="4">
        <f t="shared" si="0"/>
        <v>1.0644310784752757</v>
      </c>
      <c r="E10" s="11">
        <v>5</v>
      </c>
      <c r="F10" s="57" t="s">
        <v>379</v>
      </c>
      <c r="G10" s="57" t="s">
        <v>379</v>
      </c>
      <c r="H10" s="57" t="s">
        <v>379</v>
      </c>
      <c r="I10" s="57" t="s">
        <v>379</v>
      </c>
      <c r="J10" s="44">
        <v>340</v>
      </c>
      <c r="K10" s="44">
        <v>340</v>
      </c>
      <c r="L10" s="4">
        <f t="shared" si="1"/>
        <v>1</v>
      </c>
      <c r="M10" s="11">
        <v>10</v>
      </c>
      <c r="N10" s="35">
        <v>72991.899999999994</v>
      </c>
      <c r="O10" s="35">
        <v>82018.100000000006</v>
      </c>
      <c r="P10" s="4">
        <f t="shared" si="2"/>
        <v>1.1236602965534535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>
        <v>1</v>
      </c>
      <c r="W10" s="5">
        <v>5</v>
      </c>
      <c r="X10" s="43">
        <f t="shared" si="3"/>
        <v>1.0698840330861361</v>
      </c>
      <c r="Y10" s="44">
        <v>70937</v>
      </c>
      <c r="Z10" s="35">
        <f t="shared" si="4"/>
        <v>6448.818181818182</v>
      </c>
      <c r="AA10" s="35">
        <f t="shared" si="5"/>
        <v>6899.5</v>
      </c>
      <c r="AB10" s="35">
        <f t="shared" si="6"/>
        <v>450.68181818181802</v>
      </c>
      <c r="AC10" s="74" t="s">
        <v>415</v>
      </c>
      <c r="AD10" s="35">
        <f t="shared" si="7"/>
        <v>0</v>
      </c>
      <c r="AE10" s="1"/>
      <c r="AF10" s="1"/>
      <c r="AG10" s="1"/>
      <c r="AH10" s="1"/>
      <c r="AI10" s="1"/>
      <c r="AJ10" s="1"/>
      <c r="AK10" s="78"/>
      <c r="AL10" s="1"/>
      <c r="AM10" s="1"/>
      <c r="AN10" s="1"/>
      <c r="AO10" s="1"/>
      <c r="AP10" s="1"/>
      <c r="AQ10" s="1"/>
      <c r="AR10" s="1"/>
    </row>
    <row r="11" spans="1:44" s="2" customFormat="1" ht="17.149999999999999" customHeight="1">
      <c r="A11" s="12" t="s">
        <v>9</v>
      </c>
      <c r="B11" s="65">
        <v>959242</v>
      </c>
      <c r="C11" s="65">
        <v>836415.7</v>
      </c>
      <c r="D11" s="4">
        <f t="shared" si="0"/>
        <v>0.87195483517193784</v>
      </c>
      <c r="E11" s="11">
        <v>5</v>
      </c>
      <c r="F11" s="57" t="s">
        <v>379</v>
      </c>
      <c r="G11" s="57" t="s">
        <v>379</v>
      </c>
      <c r="H11" s="57" t="s">
        <v>379</v>
      </c>
      <c r="I11" s="57" t="s">
        <v>379</v>
      </c>
      <c r="J11" s="44">
        <v>320</v>
      </c>
      <c r="K11" s="44">
        <v>288</v>
      </c>
      <c r="L11" s="4">
        <f t="shared" si="1"/>
        <v>1.1111111111111112</v>
      </c>
      <c r="M11" s="11">
        <v>10</v>
      </c>
      <c r="N11" s="35">
        <v>23586.5</v>
      </c>
      <c r="O11" s="35">
        <v>24528.5</v>
      </c>
      <c r="P11" s="4">
        <f t="shared" si="2"/>
        <v>1.0399381001844274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>
        <v>1</v>
      </c>
      <c r="W11" s="5">
        <v>5</v>
      </c>
      <c r="X11" s="43">
        <f t="shared" si="3"/>
        <v>1.0317411822664837</v>
      </c>
      <c r="Y11" s="44">
        <v>126300</v>
      </c>
      <c r="Z11" s="35">
        <f t="shared" si="4"/>
        <v>11481.818181818182</v>
      </c>
      <c r="AA11" s="35">
        <f t="shared" si="5"/>
        <v>11846.3</v>
      </c>
      <c r="AB11" s="35">
        <f t="shared" si="6"/>
        <v>364.48181818181729</v>
      </c>
      <c r="AC11" s="74"/>
      <c r="AD11" s="35">
        <f t="shared" si="7"/>
        <v>11846.3</v>
      </c>
      <c r="AE11" s="1"/>
      <c r="AF11" s="1"/>
      <c r="AG11" s="1"/>
      <c r="AH11" s="1"/>
      <c r="AI11" s="1"/>
      <c r="AJ11" s="1"/>
      <c r="AK11" s="78"/>
      <c r="AL11" s="1"/>
      <c r="AM11" s="1"/>
      <c r="AN11" s="1"/>
      <c r="AO11" s="1"/>
      <c r="AP11" s="1"/>
      <c r="AQ11" s="1"/>
      <c r="AR11" s="1"/>
    </row>
    <row r="12" spans="1:44" s="2" customFormat="1" ht="17.149999999999999" customHeight="1">
      <c r="A12" s="12" t="s">
        <v>10</v>
      </c>
      <c r="B12" s="65">
        <v>1116157</v>
      </c>
      <c r="C12" s="65">
        <v>1385781.2</v>
      </c>
      <c r="D12" s="4">
        <f t="shared" si="0"/>
        <v>1.2041564761946573</v>
      </c>
      <c r="E12" s="11">
        <v>5</v>
      </c>
      <c r="F12" s="57" t="s">
        <v>379</v>
      </c>
      <c r="G12" s="57" t="s">
        <v>379</v>
      </c>
      <c r="H12" s="57" t="s">
        <v>379</v>
      </c>
      <c r="I12" s="57" t="s">
        <v>379</v>
      </c>
      <c r="J12" s="44">
        <v>300</v>
      </c>
      <c r="K12" s="44">
        <v>276</v>
      </c>
      <c r="L12" s="4">
        <f t="shared" si="1"/>
        <v>1.0869565217391304</v>
      </c>
      <c r="M12" s="11">
        <v>15</v>
      </c>
      <c r="N12" s="35">
        <v>31554.3</v>
      </c>
      <c r="O12" s="35">
        <v>29678.2</v>
      </c>
      <c r="P12" s="4">
        <f t="shared" si="2"/>
        <v>0.94054376107218352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>
        <v>1</v>
      </c>
      <c r="W12" s="5">
        <v>5</v>
      </c>
      <c r="X12" s="43">
        <f t="shared" si="3"/>
        <v>1.0252445650778648</v>
      </c>
      <c r="Y12" s="44">
        <v>55936</v>
      </c>
      <c r="Z12" s="35">
        <f t="shared" si="4"/>
        <v>5085.090909090909</v>
      </c>
      <c r="AA12" s="35">
        <f t="shared" si="5"/>
        <v>5213.5</v>
      </c>
      <c r="AB12" s="35">
        <f t="shared" si="6"/>
        <v>128.40909090909099</v>
      </c>
      <c r="AC12" s="74"/>
      <c r="AD12" s="35">
        <f t="shared" si="7"/>
        <v>5213.5</v>
      </c>
      <c r="AE12" s="1"/>
      <c r="AF12" s="1"/>
      <c r="AG12" s="1"/>
      <c r="AH12" s="1"/>
      <c r="AI12" s="1"/>
      <c r="AJ12" s="1"/>
      <c r="AK12" s="78"/>
      <c r="AL12" s="1"/>
      <c r="AM12" s="1"/>
      <c r="AN12" s="1"/>
      <c r="AO12" s="1"/>
      <c r="AP12" s="1"/>
      <c r="AQ12" s="1"/>
      <c r="AR12" s="1"/>
    </row>
    <row r="13" spans="1:44" s="2" customFormat="1" ht="17.149999999999999" customHeight="1">
      <c r="A13" s="12" t="s">
        <v>11</v>
      </c>
      <c r="B13" s="65">
        <v>3086898</v>
      </c>
      <c r="C13" s="65">
        <v>3653562.9</v>
      </c>
      <c r="D13" s="4">
        <f t="shared" si="0"/>
        <v>1.1835709829090562</v>
      </c>
      <c r="E13" s="11">
        <v>5</v>
      </c>
      <c r="F13" s="57" t="s">
        <v>379</v>
      </c>
      <c r="G13" s="57" t="s">
        <v>379</v>
      </c>
      <c r="H13" s="57" t="s">
        <v>379</v>
      </c>
      <c r="I13" s="57" t="s">
        <v>379</v>
      </c>
      <c r="J13" s="44">
        <v>615</v>
      </c>
      <c r="K13" s="44">
        <v>624</v>
      </c>
      <c r="L13" s="4">
        <f t="shared" si="1"/>
        <v>0.98557692307692313</v>
      </c>
      <c r="M13" s="11">
        <v>10</v>
      </c>
      <c r="N13" s="35">
        <v>27193.7</v>
      </c>
      <c r="O13" s="35">
        <v>23050.9</v>
      </c>
      <c r="P13" s="4">
        <f t="shared" si="2"/>
        <v>0.84765589088649207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>
        <v>1</v>
      </c>
      <c r="W13" s="5">
        <v>5</v>
      </c>
      <c r="X13" s="43">
        <f t="shared" si="3"/>
        <v>0.94316854907610881</v>
      </c>
      <c r="Y13" s="44">
        <v>113204</v>
      </c>
      <c r="Z13" s="35">
        <f t="shared" si="4"/>
        <v>10291.272727272728</v>
      </c>
      <c r="AA13" s="35">
        <f t="shared" si="5"/>
        <v>9706.4</v>
      </c>
      <c r="AB13" s="35">
        <f t="shared" si="6"/>
        <v>-584.8727272727283</v>
      </c>
      <c r="AC13" s="74"/>
      <c r="AD13" s="35">
        <f t="shared" si="7"/>
        <v>9706.4</v>
      </c>
      <c r="AE13" s="1"/>
      <c r="AF13" s="1"/>
      <c r="AG13" s="1"/>
      <c r="AH13" s="1"/>
      <c r="AI13" s="1"/>
      <c r="AJ13" s="1"/>
      <c r="AK13" s="78"/>
      <c r="AL13" s="1"/>
      <c r="AM13" s="1"/>
      <c r="AN13" s="1"/>
      <c r="AO13" s="1"/>
      <c r="AP13" s="1"/>
      <c r="AQ13" s="1"/>
      <c r="AR13" s="1"/>
    </row>
    <row r="14" spans="1:44" s="2" customFormat="1" ht="17.149999999999999" customHeight="1">
      <c r="A14" s="68" t="s">
        <v>12</v>
      </c>
      <c r="B14" s="65">
        <v>45050</v>
      </c>
      <c r="C14" s="65">
        <v>56897.8</v>
      </c>
      <c r="D14" s="4">
        <f t="shared" si="0"/>
        <v>1.2062992230854606</v>
      </c>
      <c r="E14" s="11">
        <v>5</v>
      </c>
      <c r="F14" s="57" t="s">
        <v>379</v>
      </c>
      <c r="G14" s="57" t="s">
        <v>379</v>
      </c>
      <c r="H14" s="57" t="s">
        <v>379</v>
      </c>
      <c r="I14" s="57" t="s">
        <v>379</v>
      </c>
      <c r="J14" s="44">
        <v>400</v>
      </c>
      <c r="K14" s="44">
        <v>340</v>
      </c>
      <c r="L14" s="4">
        <f t="shared" si="1"/>
        <v>1.1764705882352942</v>
      </c>
      <c r="M14" s="11">
        <v>15</v>
      </c>
      <c r="N14" s="35">
        <v>7740.7</v>
      </c>
      <c r="O14" s="35">
        <v>8340</v>
      </c>
      <c r="P14" s="4">
        <f t="shared" si="2"/>
        <v>1.0774219385843657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>
        <v>1</v>
      </c>
      <c r="W14" s="5">
        <v>5</v>
      </c>
      <c r="X14" s="43">
        <f t="shared" si="3"/>
        <v>1.1161554157920897</v>
      </c>
      <c r="Y14" s="44">
        <v>76340</v>
      </c>
      <c r="Z14" s="35">
        <f t="shared" si="4"/>
        <v>6940</v>
      </c>
      <c r="AA14" s="35">
        <f t="shared" si="5"/>
        <v>7746.1</v>
      </c>
      <c r="AB14" s="35">
        <f t="shared" si="6"/>
        <v>806.10000000000036</v>
      </c>
      <c r="AC14" s="74"/>
      <c r="AD14" s="35">
        <f t="shared" si="7"/>
        <v>7746.1</v>
      </c>
      <c r="AE14" s="1"/>
      <c r="AF14" s="1"/>
      <c r="AG14" s="1"/>
      <c r="AH14" s="1"/>
      <c r="AI14" s="1"/>
      <c r="AJ14" s="1"/>
      <c r="AK14" s="78"/>
      <c r="AL14" s="1"/>
      <c r="AM14" s="1"/>
      <c r="AN14" s="1"/>
      <c r="AO14" s="1"/>
      <c r="AP14" s="1"/>
      <c r="AQ14" s="1"/>
      <c r="AR14" s="1"/>
    </row>
    <row r="15" spans="1:44" s="2" customFormat="1" ht="17.149999999999999" customHeight="1">
      <c r="A15" s="12" t="s">
        <v>13</v>
      </c>
      <c r="B15" s="65">
        <v>521568</v>
      </c>
      <c r="C15" s="65">
        <v>391956.3</v>
      </c>
      <c r="D15" s="4">
        <f t="shared" si="0"/>
        <v>0.75149606570955274</v>
      </c>
      <c r="E15" s="11">
        <v>5</v>
      </c>
      <c r="F15" s="57" t="s">
        <v>379</v>
      </c>
      <c r="G15" s="57" t="s">
        <v>379</v>
      </c>
      <c r="H15" s="57" t="s">
        <v>379</v>
      </c>
      <c r="I15" s="57" t="s">
        <v>379</v>
      </c>
      <c r="J15" s="44">
        <v>430</v>
      </c>
      <c r="K15" s="44">
        <v>396</v>
      </c>
      <c r="L15" s="4">
        <f t="shared" si="1"/>
        <v>1.0858585858585859</v>
      </c>
      <c r="M15" s="11">
        <v>10</v>
      </c>
      <c r="N15" s="35">
        <v>21242.400000000001</v>
      </c>
      <c r="O15" s="35">
        <v>23308.5</v>
      </c>
      <c r="P15" s="4">
        <f t="shared" si="2"/>
        <v>1.097263021127556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>
        <v>1</v>
      </c>
      <c r="W15" s="5">
        <v>5</v>
      </c>
      <c r="X15" s="43">
        <f t="shared" si="3"/>
        <v>1.0390331652421185</v>
      </c>
      <c r="Y15" s="44">
        <v>122845</v>
      </c>
      <c r="Z15" s="35">
        <f>Y15/11</f>
        <v>11167.727272727272</v>
      </c>
      <c r="AA15" s="35">
        <f t="shared" si="5"/>
        <v>11603.6</v>
      </c>
      <c r="AB15" s="35">
        <f t="shared" si="6"/>
        <v>435.8727272727283</v>
      </c>
      <c r="AC15" s="74" t="s">
        <v>415</v>
      </c>
      <c r="AD15" s="35">
        <f t="shared" si="7"/>
        <v>0</v>
      </c>
      <c r="AE15" s="1"/>
      <c r="AF15" s="1"/>
      <c r="AG15" s="1"/>
      <c r="AH15" s="1"/>
      <c r="AI15" s="1"/>
      <c r="AJ15" s="1"/>
      <c r="AK15" s="78"/>
      <c r="AL15" s="1"/>
      <c r="AM15" s="1"/>
      <c r="AN15" s="1"/>
      <c r="AO15" s="1"/>
      <c r="AP15" s="1"/>
      <c r="AQ15" s="1"/>
      <c r="AR15" s="1"/>
    </row>
    <row r="16" spans="1:44" s="2" customFormat="1" ht="17.149999999999999" customHeight="1">
      <c r="A16" s="12" t="s">
        <v>14</v>
      </c>
      <c r="B16" s="65">
        <v>75095</v>
      </c>
      <c r="C16" s="65">
        <v>81522.8</v>
      </c>
      <c r="D16" s="4">
        <f t="shared" si="0"/>
        <v>1.0855955789333511</v>
      </c>
      <c r="E16" s="11">
        <v>5</v>
      </c>
      <c r="F16" s="57" t="s">
        <v>379</v>
      </c>
      <c r="G16" s="57" t="s">
        <v>379</v>
      </c>
      <c r="H16" s="57" t="s">
        <v>379</v>
      </c>
      <c r="I16" s="57" t="s">
        <v>379</v>
      </c>
      <c r="J16" s="44">
        <v>180</v>
      </c>
      <c r="K16" s="44">
        <v>181</v>
      </c>
      <c r="L16" s="4">
        <f>IF(M16=0,0,IF(J16=0,1,IF(K16&lt;0,0,IF(J16/K16&gt;1.2,IF((J16/K16-1.2)*0.1+1.2&gt;1.3,1.3,(J16/K16-1.2)*0.1+1.2),J16/K16))))</f>
        <v>0.99447513812154698</v>
      </c>
      <c r="M16" s="11">
        <v>10</v>
      </c>
      <c r="N16" s="35">
        <v>11981.4</v>
      </c>
      <c r="O16" s="35">
        <v>9249.2000000000007</v>
      </c>
      <c r="P16" s="4">
        <f>IF(Q16=0,0,IF(N16=0,1,IF(O16&lt;0,0,IF(O16/N16&gt;1.2,IF((O16/N16-1.2)*0.1+1.2&gt;1.3,1.3,(O16/N16-1.2)*0.1+1.2),O16/N16))))</f>
        <v>0.77196320964161125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>
        <v>1</v>
      </c>
      <c r="W16" s="5">
        <v>5</v>
      </c>
      <c r="X16" s="43">
        <f>(D16*E16+L16*M16+P16*Q16+V16*W16)/(E16+M16+Q16+W16)</f>
        <v>0.89529983671786117</v>
      </c>
      <c r="Y16" s="44">
        <v>58296</v>
      </c>
      <c r="Z16" s="35">
        <f t="shared" si="4"/>
        <v>5299.636363636364</v>
      </c>
      <c r="AA16" s="35">
        <f t="shared" si="5"/>
        <v>4744.8</v>
      </c>
      <c r="AB16" s="35">
        <f t="shared" si="6"/>
        <v>-554.83636363636379</v>
      </c>
      <c r="AC16" s="74"/>
      <c r="AD16" s="35">
        <f t="shared" si="7"/>
        <v>4744.8</v>
      </c>
      <c r="AE16" s="1"/>
      <c r="AF16" s="1"/>
      <c r="AG16" s="1"/>
      <c r="AH16" s="1"/>
      <c r="AI16" s="1"/>
      <c r="AJ16" s="1"/>
      <c r="AK16" s="78"/>
      <c r="AL16" s="1"/>
      <c r="AM16" s="1"/>
      <c r="AN16" s="1"/>
      <c r="AO16" s="1"/>
      <c r="AP16" s="1"/>
      <c r="AQ16" s="1"/>
      <c r="AR16" s="1"/>
    </row>
    <row r="17" spans="1:44" s="2" customFormat="1" ht="17.149999999999999" customHeight="1">
      <c r="A17" s="36" t="s">
        <v>390</v>
      </c>
      <c r="B17" s="67"/>
      <c r="C17" s="6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41854</v>
      </c>
      <c r="S17" s="34">
        <f>SUM(S18:S26)</f>
        <v>37016.100000000006</v>
      </c>
      <c r="T17" s="6">
        <f>IF(S17/R17&gt;1.2,IF((S17/R17-1.2)*0.1+1.2&gt;1.3,1.3,(S17/R17-1.2)*0.1+1.2),S17/R17)</f>
        <v>0.88441009222535494</v>
      </c>
      <c r="U17" s="37"/>
      <c r="V17" s="37"/>
      <c r="W17" s="37"/>
      <c r="X17" s="37"/>
      <c r="Y17" s="20">
        <f>SUM(Y18:Y26)</f>
        <v>13905</v>
      </c>
      <c r="Z17" s="34">
        <f>SUM(Z18:Z26)</f>
        <v>1264.0909090909092</v>
      </c>
      <c r="AA17" s="34">
        <f>SUM(AA18:AA26)</f>
        <v>930.5</v>
      </c>
      <c r="AB17" s="34">
        <f>SUM(AB18:AB26)</f>
        <v>-333.59090909090912</v>
      </c>
      <c r="AC17" s="34"/>
      <c r="AD17" s="34">
        <f>SUM(AD18:AD26)</f>
        <v>930.5</v>
      </c>
      <c r="AE17" s="1"/>
      <c r="AF17" s="1"/>
      <c r="AG17" s="1"/>
      <c r="AH17" s="1"/>
      <c r="AI17" s="1"/>
      <c r="AJ17" s="1"/>
      <c r="AK17" s="78"/>
      <c r="AL17" s="1"/>
      <c r="AM17" s="1"/>
      <c r="AN17" s="1"/>
      <c r="AO17" s="1"/>
      <c r="AP17" s="1"/>
      <c r="AQ17" s="1"/>
      <c r="AR17" s="1"/>
    </row>
    <row r="18" spans="1:44" s="2" customFormat="1" ht="17.149999999999999" customHeight="1">
      <c r="A18" s="12" t="s">
        <v>391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35">
        <v>4511</v>
      </c>
      <c r="S18" s="35">
        <v>3673.5</v>
      </c>
      <c r="T18" s="4">
        <f>IF(U18=0,0,IF(R18=0,1,IF(S18&lt;0,0,IF(S18/R18&gt;1.2,IF((S18/R18-1.2)*0.1+1.2&gt;1.3,1.3,(S18/R18-1.2)*0.1+1.2),S18/R18))))</f>
        <v>0.81434271780093104</v>
      </c>
      <c r="U18" s="5">
        <v>20</v>
      </c>
      <c r="V18" s="5" t="s">
        <v>360</v>
      </c>
      <c r="W18" s="5" t="s">
        <v>360</v>
      </c>
      <c r="X18" s="43">
        <f>(T18*U18)/U18</f>
        <v>0.81434271780093115</v>
      </c>
      <c r="Y18" s="44">
        <v>0</v>
      </c>
      <c r="Z18" s="35">
        <f t="shared" si="4"/>
        <v>0</v>
      </c>
      <c r="AA18" s="35">
        <f t="shared" si="5"/>
        <v>0</v>
      </c>
      <c r="AB18" s="35">
        <f t="shared" ref="AB18:AB26" si="8">AA18-Z18</f>
        <v>0</v>
      </c>
      <c r="AC18" s="74"/>
      <c r="AD18" s="35">
        <f t="shared" si="7"/>
        <v>0</v>
      </c>
      <c r="AE18" s="1"/>
      <c r="AF18" s="1"/>
      <c r="AG18" s="1"/>
      <c r="AH18" s="1"/>
      <c r="AI18" s="1"/>
      <c r="AJ18" s="1"/>
      <c r="AK18" s="78"/>
      <c r="AL18" s="1"/>
      <c r="AM18" s="1"/>
      <c r="AN18" s="1"/>
      <c r="AO18" s="1"/>
      <c r="AP18" s="1"/>
      <c r="AQ18" s="1"/>
      <c r="AR18" s="1"/>
    </row>
    <row r="19" spans="1:44" s="2" customFormat="1" ht="17.149999999999999" customHeight="1">
      <c r="A19" s="12" t="s">
        <v>392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35">
        <v>4595</v>
      </c>
      <c r="S19" s="35">
        <v>4514.7</v>
      </c>
      <c r="T19" s="4">
        <f t="shared" ref="T19:T26" si="9">IF(U19=0,0,IF(R19=0,1,IF(S19&lt;0,0,IF(S19/R19&gt;1.2,IF((S19/R19-1.2)*0.1+1.2&gt;1.3,1.3,(S19/R19-1.2)*0.1+1.2),S19/R19))))</f>
        <v>0.98252448313384111</v>
      </c>
      <c r="U19" s="5">
        <v>20</v>
      </c>
      <c r="V19" s="5" t="s">
        <v>360</v>
      </c>
      <c r="W19" s="5" t="s">
        <v>360</v>
      </c>
      <c r="X19" s="43">
        <f t="shared" ref="X19:X26" si="10">(T19*U19)/U19</f>
        <v>0.98252448313384111</v>
      </c>
      <c r="Y19" s="44">
        <v>3654</v>
      </c>
      <c r="Z19" s="35">
        <f t="shared" si="4"/>
        <v>332.18181818181819</v>
      </c>
      <c r="AA19" s="35">
        <f t="shared" si="5"/>
        <v>326.39999999999998</v>
      </c>
      <c r="AB19" s="35">
        <f t="shared" si="8"/>
        <v>-5.7818181818182097</v>
      </c>
      <c r="AC19" s="74"/>
      <c r="AD19" s="35">
        <f t="shared" si="7"/>
        <v>326.39999999999998</v>
      </c>
      <c r="AE19" s="1"/>
      <c r="AF19" s="1"/>
      <c r="AG19" s="1"/>
      <c r="AH19" s="1"/>
      <c r="AI19" s="1"/>
      <c r="AJ19" s="1"/>
      <c r="AK19" s="78"/>
      <c r="AL19" s="1"/>
      <c r="AM19" s="1"/>
      <c r="AN19" s="1"/>
      <c r="AO19" s="1"/>
      <c r="AP19" s="1"/>
      <c r="AQ19" s="1"/>
      <c r="AR19" s="1"/>
    </row>
    <row r="20" spans="1:44" s="2" customFormat="1" ht="17.149999999999999" customHeight="1">
      <c r="A20" s="12" t="s">
        <v>393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35">
        <v>2650</v>
      </c>
      <c r="S20" s="35">
        <v>4032.2</v>
      </c>
      <c r="T20" s="4">
        <f t="shared" si="9"/>
        <v>1.2321584905660377</v>
      </c>
      <c r="U20" s="5">
        <v>20</v>
      </c>
      <c r="V20" s="5" t="s">
        <v>360</v>
      </c>
      <c r="W20" s="5" t="s">
        <v>360</v>
      </c>
      <c r="X20" s="43">
        <f t="shared" si="10"/>
        <v>1.2321584905660377</v>
      </c>
      <c r="Y20" s="44">
        <v>998</v>
      </c>
      <c r="Z20" s="35">
        <f t="shared" si="4"/>
        <v>90.727272727272734</v>
      </c>
      <c r="AA20" s="35">
        <f t="shared" si="5"/>
        <v>111.8</v>
      </c>
      <c r="AB20" s="35">
        <f t="shared" si="8"/>
        <v>21.072727272727263</v>
      </c>
      <c r="AC20" s="74"/>
      <c r="AD20" s="35">
        <f t="shared" si="7"/>
        <v>111.8</v>
      </c>
      <c r="AE20" s="1"/>
      <c r="AF20" s="1"/>
      <c r="AG20" s="1"/>
      <c r="AH20" s="1"/>
      <c r="AI20" s="1"/>
      <c r="AJ20" s="1"/>
      <c r="AK20" s="78"/>
      <c r="AL20" s="1"/>
      <c r="AM20" s="1"/>
      <c r="AN20" s="1"/>
      <c r="AO20" s="1"/>
      <c r="AP20" s="1"/>
      <c r="AQ20" s="1"/>
      <c r="AR20" s="1"/>
    </row>
    <row r="21" spans="1:44" s="2" customFormat="1" ht="17.149999999999999" customHeight="1">
      <c r="A21" s="12" t="s">
        <v>394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35">
        <v>4105</v>
      </c>
      <c r="S21" s="35">
        <v>3880.3</v>
      </c>
      <c r="T21" s="4">
        <f t="shared" si="9"/>
        <v>0.94526187576126675</v>
      </c>
      <c r="U21" s="5">
        <v>20</v>
      </c>
      <c r="V21" s="5" t="s">
        <v>360</v>
      </c>
      <c r="W21" s="5" t="s">
        <v>360</v>
      </c>
      <c r="X21" s="43">
        <f t="shared" si="10"/>
        <v>0.94526187576126675</v>
      </c>
      <c r="Y21" s="44">
        <v>348</v>
      </c>
      <c r="Z21" s="35">
        <f t="shared" si="4"/>
        <v>31.636363636363637</v>
      </c>
      <c r="AA21" s="35">
        <f t="shared" si="5"/>
        <v>29.9</v>
      </c>
      <c r="AB21" s="35">
        <f>AA21-Z21</f>
        <v>-1.7363636363636381</v>
      </c>
      <c r="AC21" s="74"/>
      <c r="AD21" s="35">
        <f t="shared" si="7"/>
        <v>29.9</v>
      </c>
      <c r="AE21" s="1"/>
      <c r="AF21" s="1"/>
      <c r="AG21" s="1"/>
      <c r="AH21" s="1"/>
      <c r="AI21" s="1"/>
      <c r="AJ21" s="1"/>
      <c r="AK21" s="78"/>
      <c r="AL21" s="1"/>
      <c r="AM21" s="1"/>
      <c r="AN21" s="1"/>
      <c r="AO21" s="1"/>
      <c r="AP21" s="1"/>
      <c r="AQ21" s="1"/>
      <c r="AR21" s="1"/>
    </row>
    <row r="22" spans="1:44" s="2" customFormat="1" ht="17.149999999999999" customHeight="1">
      <c r="A22" s="12" t="s">
        <v>395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35">
        <v>5025</v>
      </c>
      <c r="S22" s="35">
        <v>6196.5</v>
      </c>
      <c r="T22" s="4">
        <f t="shared" si="9"/>
        <v>1.2033134328358208</v>
      </c>
      <c r="U22" s="5">
        <v>20</v>
      </c>
      <c r="V22" s="5" t="s">
        <v>360</v>
      </c>
      <c r="W22" s="5" t="s">
        <v>360</v>
      </c>
      <c r="X22" s="43">
        <f t="shared" si="10"/>
        <v>1.2033134328358208</v>
      </c>
      <c r="Y22" s="44">
        <v>0</v>
      </c>
      <c r="Z22" s="35">
        <f t="shared" si="4"/>
        <v>0</v>
      </c>
      <c r="AA22" s="35">
        <f t="shared" si="5"/>
        <v>0</v>
      </c>
      <c r="AB22" s="35">
        <f t="shared" si="8"/>
        <v>0</v>
      </c>
      <c r="AC22" s="74"/>
      <c r="AD22" s="35">
        <f t="shared" si="7"/>
        <v>0</v>
      </c>
      <c r="AE22" s="1"/>
      <c r="AF22" s="1"/>
      <c r="AG22" s="1"/>
      <c r="AH22" s="1"/>
      <c r="AI22" s="1"/>
      <c r="AJ22" s="1"/>
      <c r="AK22" s="78"/>
      <c r="AL22" s="1"/>
      <c r="AM22" s="1"/>
      <c r="AN22" s="1"/>
      <c r="AO22" s="1"/>
      <c r="AP22" s="1"/>
      <c r="AQ22" s="1"/>
      <c r="AR22" s="1"/>
    </row>
    <row r="23" spans="1:44" s="2" customFormat="1" ht="17.149999999999999" customHeight="1">
      <c r="A23" s="12" t="s">
        <v>396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35">
        <v>4031</v>
      </c>
      <c r="S23" s="35">
        <v>4610</v>
      </c>
      <c r="T23" s="4">
        <f t="shared" si="9"/>
        <v>1.1436368146861822</v>
      </c>
      <c r="U23" s="5">
        <v>20</v>
      </c>
      <c r="V23" s="5" t="s">
        <v>360</v>
      </c>
      <c r="W23" s="5" t="s">
        <v>360</v>
      </c>
      <c r="X23" s="43">
        <f t="shared" si="10"/>
        <v>1.1436368146861822</v>
      </c>
      <c r="Y23" s="44">
        <v>0</v>
      </c>
      <c r="Z23" s="35">
        <f t="shared" si="4"/>
        <v>0</v>
      </c>
      <c r="AA23" s="35">
        <f t="shared" si="5"/>
        <v>0</v>
      </c>
      <c r="AB23" s="35">
        <f t="shared" si="8"/>
        <v>0</v>
      </c>
      <c r="AC23" s="74"/>
      <c r="AD23" s="35">
        <f t="shared" si="7"/>
        <v>0</v>
      </c>
      <c r="AE23" s="1"/>
      <c r="AF23" s="1"/>
      <c r="AG23" s="1"/>
      <c r="AH23" s="1"/>
      <c r="AI23" s="1"/>
      <c r="AJ23" s="1"/>
      <c r="AK23" s="78"/>
      <c r="AL23" s="1"/>
      <c r="AM23" s="1"/>
      <c r="AN23" s="1"/>
      <c r="AO23" s="1"/>
      <c r="AP23" s="1"/>
      <c r="AQ23" s="1"/>
      <c r="AR23" s="1"/>
    </row>
    <row r="24" spans="1:44" s="2" customFormat="1" ht="17.149999999999999" customHeight="1">
      <c r="A24" s="12" t="s">
        <v>397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35">
        <v>7638</v>
      </c>
      <c r="S24" s="35">
        <v>5156.1000000000004</v>
      </c>
      <c r="T24" s="4">
        <f t="shared" si="9"/>
        <v>0.67505891594658296</v>
      </c>
      <c r="U24" s="5">
        <v>20</v>
      </c>
      <c r="V24" s="5" t="s">
        <v>360</v>
      </c>
      <c r="W24" s="5" t="s">
        <v>360</v>
      </c>
      <c r="X24" s="43">
        <f t="shared" si="10"/>
        <v>0.67505891594658296</v>
      </c>
      <c r="Y24" s="44">
        <v>5944</v>
      </c>
      <c r="Z24" s="35">
        <f t="shared" si="4"/>
        <v>540.36363636363637</v>
      </c>
      <c r="AA24" s="35">
        <f t="shared" si="5"/>
        <v>364.8</v>
      </c>
      <c r="AB24" s="35">
        <f t="shared" si="8"/>
        <v>-175.56363636363636</v>
      </c>
      <c r="AC24" s="74"/>
      <c r="AD24" s="35">
        <f t="shared" si="7"/>
        <v>364.8</v>
      </c>
      <c r="AE24" s="1"/>
      <c r="AF24" s="1"/>
      <c r="AG24" s="1"/>
      <c r="AH24" s="1"/>
      <c r="AI24" s="1"/>
      <c r="AJ24" s="1"/>
      <c r="AK24" s="78"/>
      <c r="AL24" s="1"/>
      <c r="AM24" s="1"/>
      <c r="AN24" s="1"/>
      <c r="AO24" s="1"/>
      <c r="AP24" s="1"/>
      <c r="AQ24" s="1"/>
      <c r="AR24" s="1"/>
    </row>
    <row r="25" spans="1:44" s="2" customFormat="1" ht="17.149999999999999" customHeight="1">
      <c r="A25" s="12" t="s">
        <v>399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35">
        <v>1708</v>
      </c>
      <c r="S25" s="35">
        <v>2200.3000000000002</v>
      </c>
      <c r="T25" s="4">
        <f t="shared" si="9"/>
        <v>1.2088231850117095</v>
      </c>
      <c r="U25" s="5">
        <v>20</v>
      </c>
      <c r="V25" s="5" t="s">
        <v>360</v>
      </c>
      <c r="W25" s="5" t="s">
        <v>360</v>
      </c>
      <c r="X25" s="43">
        <f t="shared" si="10"/>
        <v>1.2088231850117095</v>
      </c>
      <c r="Y25" s="44">
        <v>0</v>
      </c>
      <c r="Z25" s="35">
        <f t="shared" si="4"/>
        <v>0</v>
      </c>
      <c r="AA25" s="35">
        <f t="shared" si="5"/>
        <v>0</v>
      </c>
      <c r="AB25" s="35">
        <f t="shared" si="8"/>
        <v>0</v>
      </c>
      <c r="AC25" s="74"/>
      <c r="AD25" s="35">
        <f t="shared" si="7"/>
        <v>0</v>
      </c>
      <c r="AE25" s="1"/>
      <c r="AF25" s="1"/>
      <c r="AG25" s="1"/>
      <c r="AH25" s="1"/>
      <c r="AI25" s="1"/>
      <c r="AJ25" s="1"/>
      <c r="AK25" s="78"/>
      <c r="AL25" s="1"/>
      <c r="AM25" s="1"/>
      <c r="AN25" s="1"/>
      <c r="AO25" s="1"/>
      <c r="AP25" s="1"/>
      <c r="AQ25" s="1"/>
      <c r="AR25" s="1"/>
    </row>
    <row r="26" spans="1:44" s="2" customFormat="1" ht="17.149999999999999" customHeight="1">
      <c r="A26" s="12" t="s">
        <v>398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35">
        <v>7591</v>
      </c>
      <c r="S26" s="35">
        <v>2752.5</v>
      </c>
      <c r="T26" s="4">
        <f t="shared" si="9"/>
        <v>0.36260044789882756</v>
      </c>
      <c r="U26" s="5">
        <v>20</v>
      </c>
      <c r="V26" s="5" t="s">
        <v>360</v>
      </c>
      <c r="W26" s="5" t="s">
        <v>360</v>
      </c>
      <c r="X26" s="43">
        <f t="shared" si="10"/>
        <v>0.36260044789882756</v>
      </c>
      <c r="Y26" s="44">
        <v>2961</v>
      </c>
      <c r="Z26" s="35">
        <f t="shared" si="4"/>
        <v>269.18181818181819</v>
      </c>
      <c r="AA26" s="35">
        <f t="shared" si="5"/>
        <v>97.6</v>
      </c>
      <c r="AB26" s="35">
        <f t="shared" si="8"/>
        <v>-171.58181818181819</v>
      </c>
      <c r="AC26" s="74"/>
      <c r="AD26" s="35">
        <f t="shared" si="7"/>
        <v>97.6</v>
      </c>
      <c r="AE26" s="1"/>
      <c r="AF26" s="1"/>
      <c r="AG26" s="1"/>
      <c r="AH26" s="1"/>
      <c r="AI26" s="1"/>
      <c r="AJ26" s="1"/>
      <c r="AK26" s="78"/>
      <c r="AL26" s="1"/>
      <c r="AM26" s="1"/>
      <c r="AN26" s="1"/>
      <c r="AO26" s="1"/>
      <c r="AP26" s="1"/>
      <c r="AQ26" s="1"/>
      <c r="AR26" s="1"/>
    </row>
    <row r="27" spans="1:44" s="2" customFormat="1" ht="17.149999999999999" customHeight="1">
      <c r="A27" s="15" t="s">
        <v>18</v>
      </c>
      <c r="B27" s="34">
        <f>SUM(B28:B54)</f>
        <v>8478306</v>
      </c>
      <c r="C27" s="34">
        <f>SUM(C28:C54)</f>
        <v>9915927.4000000022</v>
      </c>
      <c r="D27" s="6">
        <f>IF(C27/B27&gt;1.2,IF((C27/B27-1.2)*0.1+1.2&gt;1.3,1.3,(C27/B27-1.2)*0.1+1.2),C27/B27)</f>
        <v>1.1695646984197081</v>
      </c>
      <c r="E27" s="21"/>
      <c r="F27" s="20"/>
      <c r="G27" s="20"/>
      <c r="H27" s="6"/>
      <c r="I27" s="21"/>
      <c r="J27" s="20">
        <f>SUM(J28:J54)</f>
        <v>6000</v>
      </c>
      <c r="K27" s="20">
        <f>SUM(K28:K54)</f>
        <v>5497</v>
      </c>
      <c r="L27" s="6">
        <f>IF(J27/K27&gt;1.2,IF((J27/K27-1)*0.1+1.2&gt;1.3,1.3,(J27/K27-1.2)*0.1+1.2),J27/K27)</f>
        <v>1.0915044569765326</v>
      </c>
      <c r="M27" s="21"/>
      <c r="N27" s="34">
        <f>SUM(N28:N54)</f>
        <v>340287.90000000008</v>
      </c>
      <c r="O27" s="34">
        <f>SUM(O28:O54)</f>
        <v>321547.7</v>
      </c>
      <c r="P27" s="6">
        <f>IF(O27/N27&gt;1.2,IF((O27/N27-1.2)*0.1+1.2&gt;1.3,1.3,(O27/N27-1.2)*0.1+1.2),O27/N27)</f>
        <v>0.94492839739526424</v>
      </c>
      <c r="Q27" s="21"/>
      <c r="R27" s="34"/>
      <c r="S27" s="34"/>
      <c r="T27" s="6"/>
      <c r="U27" s="21"/>
      <c r="V27" s="21"/>
      <c r="W27" s="21"/>
      <c r="X27" s="22"/>
      <c r="Y27" s="20">
        <f>SUM(Y28:Y54)</f>
        <v>872468</v>
      </c>
      <c r="Z27" s="34">
        <f>SUM(Z28:Z54)</f>
        <v>79315.272727272721</v>
      </c>
      <c r="AA27" s="34">
        <f>SUM(AA28:AA54)</f>
        <v>79390.400000000009</v>
      </c>
      <c r="AB27" s="34">
        <f>SUM(AB28:AB54)</f>
        <v>75.127272727272384</v>
      </c>
      <c r="AC27" s="34"/>
      <c r="AD27" s="34">
        <f>SUM(AD28:AD54)</f>
        <v>58692.7</v>
      </c>
      <c r="AE27" s="1"/>
      <c r="AF27" s="1"/>
      <c r="AG27" s="1"/>
      <c r="AH27" s="1"/>
      <c r="AI27" s="1"/>
      <c r="AJ27" s="1"/>
      <c r="AK27" s="78"/>
      <c r="AL27" s="1"/>
      <c r="AM27" s="1"/>
      <c r="AN27" s="1"/>
      <c r="AO27" s="1"/>
      <c r="AP27" s="1"/>
      <c r="AQ27" s="1"/>
      <c r="AR27" s="1"/>
    </row>
    <row r="28" spans="1:44" s="2" customFormat="1" ht="17.149999999999999" customHeight="1">
      <c r="A28" s="13" t="s">
        <v>0</v>
      </c>
      <c r="B28" s="65">
        <v>6882</v>
      </c>
      <c r="C28" s="65">
        <v>9196.6</v>
      </c>
      <c r="D28" s="4">
        <f t="shared" ref="D28:D54" si="11">IF(E28=0,0,IF(B28=0,1,IF(C28&lt;0,0,IF(C28/B28&gt;1.2,IF((C28/B28-1.2)*0.1+1.2&gt;1.3,1.3,(C28/B28-1.2)*0.1+1.2),C28/B28))))</f>
        <v>1.2136326649229874</v>
      </c>
      <c r="E28" s="11">
        <v>5</v>
      </c>
      <c r="F28" s="57" t="s">
        <v>379</v>
      </c>
      <c r="G28" s="57" t="s">
        <v>379</v>
      </c>
      <c r="H28" s="57" t="s">
        <v>379</v>
      </c>
      <c r="I28" s="57" t="s">
        <v>379</v>
      </c>
      <c r="J28" s="44">
        <v>165</v>
      </c>
      <c r="K28" s="44">
        <v>158</v>
      </c>
      <c r="L28" s="4">
        <f t="shared" ref="L28:L54" si="12">IF(M28=0,0,IF(J28=0,1,IF(K28&lt;0,0,IF(J28/K28&gt;1.2,IF((J28/K28-1.2)*0.1+1.2&gt;1.3,1.3,(J28/K28-1.2)*0.1+1.2),J28/K28))))</f>
        <v>1.0443037974683544</v>
      </c>
      <c r="M28" s="11">
        <v>15</v>
      </c>
      <c r="N28" s="35">
        <v>3054.2</v>
      </c>
      <c r="O28" s="35">
        <v>2852.8</v>
      </c>
      <c r="P28" s="4">
        <f t="shared" ref="P28:P54" si="13">IF(Q28=0,0,IF(N28=0,1,IF(O28&lt;0,0,IF(O28/N28&gt;1.2,IF((O28/N28-1.2)*0.1+1.2&gt;1.3,1.3,(O28/N28-1.2)*0.1+1.2),O28/N28))))</f>
        <v>0.93405801846637426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>
        <v>1</v>
      </c>
      <c r="W28" s="5">
        <v>5</v>
      </c>
      <c r="X28" s="43">
        <f>(D28*E28+L28*M28+P28*Q28+V28*W28)/(E28+M28+Q28+W28)</f>
        <v>1.0091973479103944</v>
      </c>
      <c r="Y28" s="44">
        <v>26514</v>
      </c>
      <c r="Z28" s="35">
        <f t="shared" si="4"/>
        <v>2410.3636363636365</v>
      </c>
      <c r="AA28" s="35">
        <f t="shared" si="5"/>
        <v>2432.5</v>
      </c>
      <c r="AB28" s="35">
        <f t="shared" ref="AB28:AB54" si="14">AA28-Z28</f>
        <v>22.136363636363512</v>
      </c>
      <c r="AC28" s="74"/>
      <c r="AD28" s="35">
        <f t="shared" si="7"/>
        <v>2432.5</v>
      </c>
      <c r="AE28" s="1"/>
      <c r="AF28" s="1"/>
      <c r="AG28" s="1"/>
      <c r="AH28" s="1"/>
      <c r="AI28" s="1"/>
      <c r="AJ28" s="1"/>
      <c r="AK28" s="78"/>
      <c r="AL28" s="1"/>
      <c r="AM28" s="1"/>
      <c r="AN28" s="1"/>
      <c r="AO28" s="1"/>
      <c r="AP28" s="1"/>
      <c r="AQ28" s="1"/>
      <c r="AR28" s="1"/>
    </row>
    <row r="29" spans="1:44" s="2" customFormat="1" ht="17.149999999999999" customHeight="1">
      <c r="A29" s="13" t="s">
        <v>19</v>
      </c>
      <c r="B29" s="65">
        <v>791725</v>
      </c>
      <c r="C29" s="65">
        <v>1086383.3999999999</v>
      </c>
      <c r="D29" s="4">
        <f t="shared" si="11"/>
        <v>1.2172172660961824</v>
      </c>
      <c r="E29" s="11">
        <v>5</v>
      </c>
      <c r="F29" s="57" t="s">
        <v>379</v>
      </c>
      <c r="G29" s="57" t="s">
        <v>379</v>
      </c>
      <c r="H29" s="57" t="s">
        <v>379</v>
      </c>
      <c r="I29" s="57" t="s">
        <v>379</v>
      </c>
      <c r="J29" s="44">
        <v>150</v>
      </c>
      <c r="K29" s="44">
        <v>147</v>
      </c>
      <c r="L29" s="4">
        <f t="shared" si="12"/>
        <v>1.0204081632653061</v>
      </c>
      <c r="M29" s="11">
        <v>5</v>
      </c>
      <c r="N29" s="35">
        <v>15165.7</v>
      </c>
      <c r="O29" s="35">
        <v>14312.4</v>
      </c>
      <c r="P29" s="4">
        <f t="shared" si="13"/>
        <v>0.9437348754096414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>
        <v>1</v>
      </c>
      <c r="W29" s="5">
        <v>5</v>
      </c>
      <c r="X29" s="43">
        <f t="shared" ref="X29:X53" si="15">(D29*E29+L29*M29+P29*Q29+V29*W29)/(E29+M29+Q29+W29)</f>
        <v>1.0017949901428649</v>
      </c>
      <c r="Y29" s="44">
        <v>37025</v>
      </c>
      <c r="Z29" s="35">
        <f t="shared" si="4"/>
        <v>3365.909090909091</v>
      </c>
      <c r="AA29" s="35">
        <f t="shared" si="5"/>
        <v>3372</v>
      </c>
      <c r="AB29" s="35">
        <f t="shared" si="14"/>
        <v>6.0909090909090082</v>
      </c>
      <c r="AC29" s="74"/>
      <c r="AD29" s="35">
        <f t="shared" si="7"/>
        <v>3372</v>
      </c>
      <c r="AE29" s="1"/>
      <c r="AF29" s="1"/>
      <c r="AG29" s="1"/>
      <c r="AH29" s="1"/>
      <c r="AI29" s="1"/>
      <c r="AJ29" s="1"/>
      <c r="AK29" s="78"/>
      <c r="AL29" s="1"/>
      <c r="AM29" s="1"/>
      <c r="AN29" s="1"/>
      <c r="AO29" s="1"/>
      <c r="AP29" s="1"/>
      <c r="AQ29" s="1"/>
      <c r="AR29" s="1"/>
    </row>
    <row r="30" spans="1:44" s="2" customFormat="1" ht="17.149999999999999" customHeight="1">
      <c r="A30" s="13" t="s">
        <v>20</v>
      </c>
      <c r="B30" s="65">
        <v>295303</v>
      </c>
      <c r="C30" s="65">
        <v>492411.3</v>
      </c>
      <c r="D30" s="4">
        <f t="shared" si="11"/>
        <v>1.2467478149561637</v>
      </c>
      <c r="E30" s="11">
        <v>5</v>
      </c>
      <c r="F30" s="57" t="s">
        <v>379</v>
      </c>
      <c r="G30" s="57" t="s">
        <v>379</v>
      </c>
      <c r="H30" s="57" t="s">
        <v>379</v>
      </c>
      <c r="I30" s="57" t="s">
        <v>379</v>
      </c>
      <c r="J30" s="44">
        <v>130</v>
      </c>
      <c r="K30" s="44">
        <v>125</v>
      </c>
      <c r="L30" s="4">
        <f t="shared" si="12"/>
        <v>1.04</v>
      </c>
      <c r="M30" s="11">
        <v>10</v>
      </c>
      <c r="N30" s="35">
        <v>5154.6000000000004</v>
      </c>
      <c r="O30" s="35">
        <v>5967.5</v>
      </c>
      <c r="P30" s="4">
        <f t="shared" si="13"/>
        <v>1.157703798548869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>
        <v>1</v>
      </c>
      <c r="W30" s="5">
        <v>5</v>
      </c>
      <c r="X30" s="43">
        <f t="shared" si="15"/>
        <v>1.119695376143955</v>
      </c>
      <c r="Y30" s="44">
        <v>25863</v>
      </c>
      <c r="Z30" s="35">
        <f t="shared" si="4"/>
        <v>2351.181818181818</v>
      </c>
      <c r="AA30" s="35">
        <f t="shared" si="5"/>
        <v>2632.6</v>
      </c>
      <c r="AB30" s="35">
        <f t="shared" si="14"/>
        <v>281.41818181818189</v>
      </c>
      <c r="AC30" s="74" t="s">
        <v>415</v>
      </c>
      <c r="AD30" s="35">
        <f t="shared" si="7"/>
        <v>0</v>
      </c>
      <c r="AE30" s="1"/>
      <c r="AF30" s="1"/>
      <c r="AG30" s="1"/>
      <c r="AH30" s="1"/>
      <c r="AI30" s="1"/>
      <c r="AJ30" s="1"/>
      <c r="AK30" s="78"/>
      <c r="AL30" s="1"/>
      <c r="AM30" s="1"/>
      <c r="AN30" s="1"/>
      <c r="AO30" s="1"/>
      <c r="AP30" s="1"/>
      <c r="AQ30" s="1"/>
      <c r="AR30" s="1"/>
    </row>
    <row r="31" spans="1:44" s="2" customFormat="1" ht="17.149999999999999" customHeight="1">
      <c r="A31" s="13" t="s">
        <v>21</v>
      </c>
      <c r="B31" s="65">
        <v>21688</v>
      </c>
      <c r="C31" s="65">
        <v>20933.3</v>
      </c>
      <c r="D31" s="4">
        <f t="shared" si="11"/>
        <v>0.96520195499815564</v>
      </c>
      <c r="E31" s="11">
        <v>5</v>
      </c>
      <c r="F31" s="57" t="s">
        <v>379</v>
      </c>
      <c r="G31" s="57" t="s">
        <v>379</v>
      </c>
      <c r="H31" s="57" t="s">
        <v>379</v>
      </c>
      <c r="I31" s="57" t="s">
        <v>379</v>
      </c>
      <c r="J31" s="44">
        <v>380</v>
      </c>
      <c r="K31" s="44">
        <v>336</v>
      </c>
      <c r="L31" s="4">
        <f t="shared" si="12"/>
        <v>1.1309523809523809</v>
      </c>
      <c r="M31" s="11">
        <v>10</v>
      </c>
      <c r="N31" s="35">
        <v>6152.2</v>
      </c>
      <c r="O31" s="35">
        <v>6508.4</v>
      </c>
      <c r="P31" s="4">
        <f t="shared" si="13"/>
        <v>1.057897987711713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>
        <v>1</v>
      </c>
      <c r="W31" s="5">
        <v>5</v>
      </c>
      <c r="X31" s="43">
        <f t="shared" si="15"/>
        <v>1.0573373334687211</v>
      </c>
      <c r="Y31" s="44">
        <v>27739</v>
      </c>
      <c r="Z31" s="35">
        <f t="shared" si="4"/>
        <v>2521.7272727272725</v>
      </c>
      <c r="AA31" s="35">
        <f t="shared" si="5"/>
        <v>2666.3</v>
      </c>
      <c r="AB31" s="35">
        <f t="shared" si="14"/>
        <v>144.57272727272766</v>
      </c>
      <c r="AC31" s="74"/>
      <c r="AD31" s="35">
        <f t="shared" si="7"/>
        <v>2666.3</v>
      </c>
      <c r="AE31" s="1"/>
      <c r="AF31" s="1"/>
      <c r="AG31" s="1"/>
      <c r="AH31" s="1"/>
      <c r="AI31" s="1"/>
      <c r="AJ31" s="1"/>
      <c r="AK31" s="78"/>
      <c r="AL31" s="1"/>
      <c r="AM31" s="1"/>
      <c r="AN31" s="1"/>
      <c r="AO31" s="1"/>
      <c r="AP31" s="1"/>
      <c r="AQ31" s="1"/>
      <c r="AR31" s="1"/>
    </row>
    <row r="32" spans="1:44" s="2" customFormat="1" ht="17.149999999999999" customHeight="1">
      <c r="A32" s="13" t="s">
        <v>22</v>
      </c>
      <c r="B32" s="65">
        <v>29864</v>
      </c>
      <c r="C32" s="65">
        <v>30904</v>
      </c>
      <c r="D32" s="4">
        <f t="shared" si="11"/>
        <v>1.0348245379051701</v>
      </c>
      <c r="E32" s="11">
        <v>5</v>
      </c>
      <c r="F32" s="57" t="s">
        <v>379</v>
      </c>
      <c r="G32" s="57" t="s">
        <v>379</v>
      </c>
      <c r="H32" s="57" t="s">
        <v>379</v>
      </c>
      <c r="I32" s="57" t="s">
        <v>379</v>
      </c>
      <c r="J32" s="44">
        <v>450</v>
      </c>
      <c r="K32" s="44">
        <v>406</v>
      </c>
      <c r="L32" s="4">
        <f t="shared" si="12"/>
        <v>1.1083743842364533</v>
      </c>
      <c r="M32" s="11">
        <v>10</v>
      </c>
      <c r="N32" s="35">
        <v>7889.3</v>
      </c>
      <c r="O32" s="35">
        <v>5959.6</v>
      </c>
      <c r="P32" s="4">
        <f t="shared" si="13"/>
        <v>0.75540288745516082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>
        <v>1</v>
      </c>
      <c r="W32" s="5">
        <v>5</v>
      </c>
      <c r="X32" s="43">
        <f t="shared" si="15"/>
        <v>0.90914810702484006</v>
      </c>
      <c r="Y32" s="44">
        <v>40759</v>
      </c>
      <c r="Z32" s="35">
        <f t="shared" si="4"/>
        <v>3705.3636363636365</v>
      </c>
      <c r="AA32" s="35">
        <f t="shared" si="5"/>
        <v>3368.7</v>
      </c>
      <c r="AB32" s="35">
        <f t="shared" si="14"/>
        <v>-336.66363636363667</v>
      </c>
      <c r="AC32" s="74"/>
      <c r="AD32" s="35">
        <f t="shared" si="7"/>
        <v>3368.7</v>
      </c>
      <c r="AE32" s="1"/>
      <c r="AF32" s="1"/>
      <c r="AG32" s="1"/>
      <c r="AH32" s="1"/>
      <c r="AI32" s="1"/>
      <c r="AJ32" s="1"/>
      <c r="AK32" s="78"/>
      <c r="AL32" s="1"/>
      <c r="AM32" s="1"/>
      <c r="AN32" s="1"/>
      <c r="AO32" s="1"/>
      <c r="AP32" s="1"/>
      <c r="AQ32" s="1"/>
      <c r="AR32" s="1"/>
    </row>
    <row r="33" spans="1:44" s="2" customFormat="1" ht="17.149999999999999" customHeight="1">
      <c r="A33" s="13" t="s">
        <v>23</v>
      </c>
      <c r="B33" s="65">
        <v>19235</v>
      </c>
      <c r="C33" s="65">
        <v>13451.9</v>
      </c>
      <c r="D33" s="4">
        <f t="shared" si="11"/>
        <v>0.69934494411229531</v>
      </c>
      <c r="E33" s="11">
        <v>5</v>
      </c>
      <c r="F33" s="57" t="s">
        <v>379</v>
      </c>
      <c r="G33" s="57" t="s">
        <v>379</v>
      </c>
      <c r="H33" s="57" t="s">
        <v>379</v>
      </c>
      <c r="I33" s="57" t="s">
        <v>379</v>
      </c>
      <c r="J33" s="44">
        <v>260</v>
      </c>
      <c r="K33" s="44">
        <v>251</v>
      </c>
      <c r="L33" s="4">
        <f t="shared" si="12"/>
        <v>1.0358565737051793</v>
      </c>
      <c r="M33" s="11">
        <v>15</v>
      </c>
      <c r="N33" s="35">
        <v>5166.8</v>
      </c>
      <c r="O33" s="35">
        <v>4706.5</v>
      </c>
      <c r="P33" s="4">
        <f t="shared" si="13"/>
        <v>0.91091197646512345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>
        <v>1</v>
      </c>
      <c r="W33" s="5">
        <v>5</v>
      </c>
      <c r="X33" s="43">
        <f t="shared" si="15"/>
        <v>0.93895139678759187</v>
      </c>
      <c r="Y33" s="44">
        <v>36635</v>
      </c>
      <c r="Z33" s="35">
        <f t="shared" si="4"/>
        <v>3330.4545454545455</v>
      </c>
      <c r="AA33" s="35">
        <f t="shared" si="5"/>
        <v>3127.1</v>
      </c>
      <c r="AB33" s="35">
        <f>AA33-Z33</f>
        <v>-203.35454545454559</v>
      </c>
      <c r="AC33" s="74"/>
      <c r="AD33" s="35">
        <f t="shared" si="7"/>
        <v>3127.1</v>
      </c>
      <c r="AE33" s="1"/>
      <c r="AF33" s="1"/>
      <c r="AG33" s="1"/>
      <c r="AH33" s="1"/>
      <c r="AI33" s="1"/>
      <c r="AJ33" s="1"/>
      <c r="AK33" s="78"/>
      <c r="AL33" s="1"/>
      <c r="AM33" s="1"/>
      <c r="AN33" s="1"/>
      <c r="AO33" s="1"/>
      <c r="AP33" s="1"/>
      <c r="AQ33" s="1"/>
      <c r="AR33" s="1"/>
    </row>
    <row r="34" spans="1:44" s="2" customFormat="1" ht="17.149999999999999" customHeight="1">
      <c r="A34" s="13" t="s">
        <v>24</v>
      </c>
      <c r="B34" s="65">
        <v>2119823</v>
      </c>
      <c r="C34" s="65">
        <v>2302149.9</v>
      </c>
      <c r="D34" s="4">
        <f t="shared" si="11"/>
        <v>1.0860104357769493</v>
      </c>
      <c r="E34" s="11">
        <v>5</v>
      </c>
      <c r="F34" s="57" t="s">
        <v>379</v>
      </c>
      <c r="G34" s="57" t="s">
        <v>379</v>
      </c>
      <c r="H34" s="57" t="s">
        <v>379</v>
      </c>
      <c r="I34" s="57" t="s">
        <v>379</v>
      </c>
      <c r="J34" s="44">
        <v>185</v>
      </c>
      <c r="K34" s="44">
        <v>178</v>
      </c>
      <c r="L34" s="4">
        <f t="shared" si="12"/>
        <v>1.0393258426966292</v>
      </c>
      <c r="M34" s="11">
        <v>5</v>
      </c>
      <c r="N34" s="35">
        <v>68068.2</v>
      </c>
      <c r="O34" s="35">
        <v>70464.5</v>
      </c>
      <c r="P34" s="4">
        <f t="shared" si="13"/>
        <v>1.035204397942064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>
        <v>1</v>
      </c>
      <c r="W34" s="5">
        <v>5</v>
      </c>
      <c r="X34" s="43">
        <f t="shared" si="15"/>
        <v>1.0380219814631191</v>
      </c>
      <c r="Y34" s="44">
        <v>25973</v>
      </c>
      <c r="Z34" s="35">
        <f t="shared" si="4"/>
        <v>2361.181818181818</v>
      </c>
      <c r="AA34" s="35">
        <f t="shared" si="5"/>
        <v>2451</v>
      </c>
      <c r="AB34" s="35">
        <f>AA34-Z34</f>
        <v>89.818181818181984</v>
      </c>
      <c r="AC34" s="74" t="s">
        <v>415</v>
      </c>
      <c r="AD34" s="35">
        <f t="shared" si="7"/>
        <v>0</v>
      </c>
      <c r="AE34" s="1"/>
      <c r="AF34" s="1"/>
      <c r="AG34" s="1"/>
      <c r="AH34" s="1"/>
      <c r="AI34" s="1"/>
      <c r="AJ34" s="1"/>
      <c r="AK34" s="78"/>
      <c r="AL34" s="1"/>
      <c r="AM34" s="1"/>
      <c r="AN34" s="1"/>
      <c r="AO34" s="1"/>
      <c r="AP34" s="1"/>
      <c r="AQ34" s="1"/>
      <c r="AR34" s="1"/>
    </row>
    <row r="35" spans="1:44" s="2" customFormat="1" ht="17.149999999999999" customHeight="1">
      <c r="A35" s="13" t="s">
        <v>25</v>
      </c>
      <c r="B35" s="65">
        <v>29739</v>
      </c>
      <c r="C35" s="65">
        <v>31723.200000000001</v>
      </c>
      <c r="D35" s="4">
        <f t="shared" si="11"/>
        <v>1.0667204680722284</v>
      </c>
      <c r="E35" s="11">
        <v>5</v>
      </c>
      <c r="F35" s="57" t="s">
        <v>379</v>
      </c>
      <c r="G35" s="57" t="s">
        <v>379</v>
      </c>
      <c r="H35" s="57" t="s">
        <v>379</v>
      </c>
      <c r="I35" s="57" t="s">
        <v>379</v>
      </c>
      <c r="J35" s="44">
        <v>80</v>
      </c>
      <c r="K35" s="44">
        <v>72</v>
      </c>
      <c r="L35" s="4">
        <f t="shared" si="12"/>
        <v>1.1111111111111112</v>
      </c>
      <c r="M35" s="11">
        <v>10</v>
      </c>
      <c r="N35" s="35">
        <v>3284.8</v>
      </c>
      <c r="O35" s="35">
        <v>2576.6999999999998</v>
      </c>
      <c r="P35" s="4">
        <f t="shared" si="13"/>
        <v>0.78443132001948357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>
        <v>1</v>
      </c>
      <c r="W35" s="5">
        <v>5</v>
      </c>
      <c r="X35" s="43">
        <f t="shared" si="15"/>
        <v>0.92833349629654816</v>
      </c>
      <c r="Y35" s="44">
        <v>17966</v>
      </c>
      <c r="Z35" s="35">
        <f t="shared" si="4"/>
        <v>1633.2727272727273</v>
      </c>
      <c r="AA35" s="35">
        <f t="shared" si="5"/>
        <v>1516.2</v>
      </c>
      <c r="AB35" s="35">
        <f t="shared" si="14"/>
        <v>-117.07272727272721</v>
      </c>
      <c r="AC35" s="74"/>
      <c r="AD35" s="35">
        <f t="shared" si="7"/>
        <v>1516.2</v>
      </c>
      <c r="AE35" s="1"/>
      <c r="AF35" s="1"/>
      <c r="AG35" s="1"/>
      <c r="AH35" s="1"/>
      <c r="AI35" s="1"/>
      <c r="AJ35" s="1"/>
      <c r="AK35" s="78"/>
      <c r="AL35" s="1"/>
      <c r="AM35" s="1"/>
      <c r="AN35" s="1"/>
      <c r="AO35" s="1"/>
      <c r="AP35" s="1"/>
      <c r="AQ35" s="1"/>
      <c r="AR35" s="1"/>
    </row>
    <row r="36" spans="1:44" s="2" customFormat="1" ht="17.149999999999999" customHeight="1">
      <c r="A36" s="13" t="s">
        <v>26</v>
      </c>
      <c r="B36" s="65">
        <v>7812</v>
      </c>
      <c r="C36" s="65">
        <v>8361.7000000000007</v>
      </c>
      <c r="D36" s="4">
        <f t="shared" si="11"/>
        <v>1.0703661034306196</v>
      </c>
      <c r="E36" s="11">
        <v>5</v>
      </c>
      <c r="F36" s="57" t="s">
        <v>379</v>
      </c>
      <c r="G36" s="57" t="s">
        <v>379</v>
      </c>
      <c r="H36" s="57" t="s">
        <v>379</v>
      </c>
      <c r="I36" s="57" t="s">
        <v>379</v>
      </c>
      <c r="J36" s="44">
        <v>185</v>
      </c>
      <c r="K36" s="44">
        <v>175</v>
      </c>
      <c r="L36" s="4">
        <f t="shared" si="12"/>
        <v>1.0571428571428572</v>
      </c>
      <c r="M36" s="11">
        <v>15</v>
      </c>
      <c r="N36" s="35">
        <v>4118.2</v>
      </c>
      <c r="O36" s="35">
        <v>3953.6</v>
      </c>
      <c r="P36" s="4">
        <f t="shared" si="13"/>
        <v>0.96003108154047889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>
        <v>1</v>
      </c>
      <c r="W36" s="5">
        <v>5</v>
      </c>
      <c r="X36" s="43">
        <f t="shared" si="15"/>
        <v>1.0091021112245673</v>
      </c>
      <c r="Y36" s="44">
        <v>38692</v>
      </c>
      <c r="Z36" s="35">
        <f t="shared" si="4"/>
        <v>3517.4545454545455</v>
      </c>
      <c r="AA36" s="35">
        <f t="shared" si="5"/>
        <v>3549.5</v>
      </c>
      <c r="AB36" s="35">
        <f t="shared" si="14"/>
        <v>32.045454545454504</v>
      </c>
      <c r="AC36" s="74"/>
      <c r="AD36" s="35">
        <f t="shared" si="7"/>
        <v>3549.5</v>
      </c>
      <c r="AE36" s="1"/>
      <c r="AF36" s="1"/>
      <c r="AG36" s="1"/>
      <c r="AH36" s="1"/>
      <c r="AI36" s="1"/>
      <c r="AJ36" s="1"/>
      <c r="AK36" s="78"/>
      <c r="AL36" s="1"/>
      <c r="AM36" s="1"/>
      <c r="AN36" s="1"/>
      <c r="AO36" s="1"/>
      <c r="AP36" s="1"/>
      <c r="AQ36" s="1"/>
      <c r="AR36" s="1"/>
    </row>
    <row r="37" spans="1:44" s="2" customFormat="1" ht="17.149999999999999" customHeight="1">
      <c r="A37" s="13" t="s">
        <v>27</v>
      </c>
      <c r="B37" s="65">
        <v>5405</v>
      </c>
      <c r="C37" s="65">
        <v>5429.3</v>
      </c>
      <c r="D37" s="4">
        <f t="shared" si="11"/>
        <v>1.004495837187789</v>
      </c>
      <c r="E37" s="11">
        <v>5</v>
      </c>
      <c r="F37" s="57" t="s">
        <v>379</v>
      </c>
      <c r="G37" s="57" t="s">
        <v>379</v>
      </c>
      <c r="H37" s="57" t="s">
        <v>379</v>
      </c>
      <c r="I37" s="57" t="s">
        <v>379</v>
      </c>
      <c r="J37" s="44">
        <v>135</v>
      </c>
      <c r="K37" s="44">
        <v>130</v>
      </c>
      <c r="L37" s="4">
        <f t="shared" si="12"/>
        <v>1.0384615384615385</v>
      </c>
      <c r="M37" s="11">
        <v>15</v>
      </c>
      <c r="N37" s="35">
        <v>2343.3000000000002</v>
      </c>
      <c r="O37" s="35">
        <v>2114.3000000000002</v>
      </c>
      <c r="P37" s="4">
        <f t="shared" si="13"/>
        <v>0.90227457005078304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>
        <v>1</v>
      </c>
      <c r="W37" s="5">
        <v>5</v>
      </c>
      <c r="X37" s="43">
        <f t="shared" si="15"/>
        <v>0.96988652586394852</v>
      </c>
      <c r="Y37" s="44">
        <v>19492</v>
      </c>
      <c r="Z37" s="35">
        <f t="shared" si="4"/>
        <v>1772</v>
      </c>
      <c r="AA37" s="35">
        <f t="shared" si="5"/>
        <v>1718.6</v>
      </c>
      <c r="AB37" s="35">
        <f t="shared" si="14"/>
        <v>-53.400000000000091</v>
      </c>
      <c r="AC37" s="74" t="s">
        <v>415</v>
      </c>
      <c r="AD37" s="35">
        <f t="shared" si="7"/>
        <v>0</v>
      </c>
      <c r="AE37" s="1"/>
      <c r="AF37" s="1"/>
      <c r="AG37" s="1"/>
      <c r="AH37" s="1"/>
      <c r="AI37" s="1"/>
      <c r="AJ37" s="1"/>
      <c r="AK37" s="78"/>
      <c r="AL37" s="1"/>
      <c r="AM37" s="1"/>
      <c r="AN37" s="1"/>
      <c r="AO37" s="1"/>
      <c r="AP37" s="1"/>
      <c r="AQ37" s="1"/>
      <c r="AR37" s="1"/>
    </row>
    <row r="38" spans="1:44" s="2" customFormat="1" ht="17.149999999999999" customHeight="1">
      <c r="A38" s="13" t="s">
        <v>28</v>
      </c>
      <c r="B38" s="65">
        <v>739081</v>
      </c>
      <c r="C38" s="65">
        <v>936388.6</v>
      </c>
      <c r="D38" s="4">
        <f t="shared" si="11"/>
        <v>1.2066963431613043</v>
      </c>
      <c r="E38" s="11">
        <v>5</v>
      </c>
      <c r="F38" s="57" t="s">
        <v>379</v>
      </c>
      <c r="G38" s="57" t="s">
        <v>379</v>
      </c>
      <c r="H38" s="57" t="s">
        <v>379</v>
      </c>
      <c r="I38" s="57" t="s">
        <v>379</v>
      </c>
      <c r="J38" s="44">
        <v>180</v>
      </c>
      <c r="K38" s="44">
        <v>135</v>
      </c>
      <c r="L38" s="4">
        <f t="shared" si="12"/>
        <v>1.2133333333333334</v>
      </c>
      <c r="M38" s="11">
        <v>10</v>
      </c>
      <c r="N38" s="35">
        <v>15058.2</v>
      </c>
      <c r="O38" s="35">
        <v>12922.7</v>
      </c>
      <c r="P38" s="4">
        <f t="shared" si="13"/>
        <v>0.85818358103890235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>
        <v>1</v>
      </c>
      <c r="W38" s="5">
        <v>5</v>
      </c>
      <c r="X38" s="43">
        <f t="shared" si="15"/>
        <v>1.0082621667479477</v>
      </c>
      <c r="Y38" s="44">
        <v>13934</v>
      </c>
      <c r="Z38" s="35">
        <f t="shared" si="4"/>
        <v>1266.7272727272727</v>
      </c>
      <c r="AA38" s="35">
        <f t="shared" si="5"/>
        <v>1277.2</v>
      </c>
      <c r="AB38" s="35">
        <f t="shared" si="14"/>
        <v>10.472727272727298</v>
      </c>
      <c r="AC38" s="74"/>
      <c r="AD38" s="35">
        <f t="shared" si="7"/>
        <v>1277.2</v>
      </c>
      <c r="AE38" s="1"/>
      <c r="AF38" s="1"/>
      <c r="AG38" s="1"/>
      <c r="AH38" s="1"/>
      <c r="AI38" s="1"/>
      <c r="AJ38" s="1"/>
      <c r="AK38" s="78"/>
      <c r="AL38" s="1"/>
      <c r="AM38" s="1"/>
      <c r="AN38" s="1"/>
      <c r="AO38" s="1"/>
      <c r="AP38" s="1"/>
      <c r="AQ38" s="1"/>
      <c r="AR38" s="1"/>
    </row>
    <row r="39" spans="1:44" s="2" customFormat="1" ht="17.149999999999999" customHeight="1">
      <c r="A39" s="13" t="s">
        <v>29</v>
      </c>
      <c r="B39" s="65">
        <v>364340</v>
      </c>
      <c r="C39" s="65">
        <v>313472.5</v>
      </c>
      <c r="D39" s="4">
        <f t="shared" si="11"/>
        <v>0.86038453093264533</v>
      </c>
      <c r="E39" s="11">
        <v>5</v>
      </c>
      <c r="F39" s="57" t="s">
        <v>379</v>
      </c>
      <c r="G39" s="57" t="s">
        <v>379</v>
      </c>
      <c r="H39" s="57" t="s">
        <v>379</v>
      </c>
      <c r="I39" s="57" t="s">
        <v>379</v>
      </c>
      <c r="J39" s="44">
        <v>180</v>
      </c>
      <c r="K39" s="44">
        <v>186</v>
      </c>
      <c r="L39" s="4">
        <f t="shared" si="12"/>
        <v>0.967741935483871</v>
      </c>
      <c r="M39" s="11">
        <v>5</v>
      </c>
      <c r="N39" s="35">
        <v>17057.7</v>
      </c>
      <c r="O39" s="35">
        <v>13911.1</v>
      </c>
      <c r="P39" s="4">
        <f t="shared" si="13"/>
        <v>0.81553198848613817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>
        <v>1</v>
      </c>
      <c r="W39" s="5">
        <v>5</v>
      </c>
      <c r="X39" s="43">
        <f t="shared" si="15"/>
        <v>0.87003634576586697</v>
      </c>
      <c r="Y39" s="44">
        <v>23545</v>
      </c>
      <c r="Z39" s="35">
        <f t="shared" si="4"/>
        <v>2140.4545454545455</v>
      </c>
      <c r="AA39" s="35">
        <f t="shared" si="5"/>
        <v>1862.3</v>
      </c>
      <c r="AB39" s="35">
        <f t="shared" si="14"/>
        <v>-278.15454545454554</v>
      </c>
      <c r="AC39" s="74" t="s">
        <v>415</v>
      </c>
      <c r="AD39" s="35">
        <f t="shared" si="7"/>
        <v>0</v>
      </c>
      <c r="AE39" s="1"/>
      <c r="AF39" s="1"/>
      <c r="AG39" s="1"/>
      <c r="AH39" s="1"/>
      <c r="AI39" s="1"/>
      <c r="AJ39" s="1"/>
      <c r="AK39" s="78"/>
      <c r="AL39" s="1"/>
      <c r="AM39" s="1"/>
      <c r="AN39" s="1"/>
      <c r="AO39" s="1"/>
      <c r="AP39" s="1"/>
      <c r="AQ39" s="1"/>
      <c r="AR39" s="1"/>
    </row>
    <row r="40" spans="1:44" s="2" customFormat="1" ht="17.149999999999999" customHeight="1">
      <c r="A40" s="13" t="s">
        <v>30</v>
      </c>
      <c r="B40" s="65">
        <v>23818</v>
      </c>
      <c r="C40" s="65">
        <v>23310.5</v>
      </c>
      <c r="D40" s="4">
        <f t="shared" si="11"/>
        <v>0.97869258543958348</v>
      </c>
      <c r="E40" s="11">
        <v>5</v>
      </c>
      <c r="F40" s="57" t="s">
        <v>379</v>
      </c>
      <c r="G40" s="57" t="s">
        <v>379</v>
      </c>
      <c r="H40" s="57" t="s">
        <v>379</v>
      </c>
      <c r="I40" s="57" t="s">
        <v>379</v>
      </c>
      <c r="J40" s="44">
        <v>185</v>
      </c>
      <c r="K40" s="44">
        <v>150</v>
      </c>
      <c r="L40" s="4">
        <f t="shared" si="12"/>
        <v>1.2033333333333334</v>
      </c>
      <c r="M40" s="11">
        <v>10</v>
      </c>
      <c r="N40" s="35">
        <v>6174.7</v>
      </c>
      <c r="O40" s="35">
        <v>3895.7</v>
      </c>
      <c r="P40" s="4">
        <f t="shared" si="13"/>
        <v>0.63091324274863558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>
        <v>1</v>
      </c>
      <c r="W40" s="5">
        <v>5</v>
      </c>
      <c r="X40" s="43">
        <f t="shared" si="15"/>
        <v>0.86362652788759908</v>
      </c>
      <c r="Y40" s="44">
        <v>19484</v>
      </c>
      <c r="Z40" s="35">
        <f t="shared" si="4"/>
        <v>1771.2727272727273</v>
      </c>
      <c r="AA40" s="35">
        <f t="shared" si="5"/>
        <v>1529.7</v>
      </c>
      <c r="AB40" s="35">
        <f t="shared" si="14"/>
        <v>-241.57272727272721</v>
      </c>
      <c r="AC40" s="74"/>
      <c r="AD40" s="35">
        <f t="shared" si="7"/>
        <v>1529.7</v>
      </c>
      <c r="AE40" s="1"/>
      <c r="AF40" s="1"/>
      <c r="AG40" s="1"/>
      <c r="AH40" s="1"/>
      <c r="AI40" s="1"/>
      <c r="AJ40" s="1"/>
      <c r="AK40" s="78"/>
      <c r="AL40" s="1"/>
      <c r="AM40" s="1"/>
      <c r="AN40" s="1"/>
      <c r="AO40" s="1"/>
      <c r="AP40" s="1"/>
      <c r="AQ40" s="1"/>
      <c r="AR40" s="1"/>
    </row>
    <row r="41" spans="1:44" s="2" customFormat="1" ht="17.149999999999999" customHeight="1">
      <c r="A41" s="13" t="s">
        <v>31</v>
      </c>
      <c r="B41" s="65">
        <v>265691</v>
      </c>
      <c r="C41" s="65">
        <v>389755.5</v>
      </c>
      <c r="D41" s="4">
        <f t="shared" si="11"/>
        <v>1.2266950329518125</v>
      </c>
      <c r="E41" s="11">
        <v>5</v>
      </c>
      <c r="F41" s="57" t="s">
        <v>379</v>
      </c>
      <c r="G41" s="57" t="s">
        <v>379</v>
      </c>
      <c r="H41" s="57" t="s">
        <v>379</v>
      </c>
      <c r="I41" s="57" t="s">
        <v>379</v>
      </c>
      <c r="J41" s="44">
        <v>235</v>
      </c>
      <c r="K41" s="44">
        <v>225</v>
      </c>
      <c r="L41" s="4">
        <f t="shared" si="12"/>
        <v>1.0444444444444445</v>
      </c>
      <c r="M41" s="11">
        <v>10</v>
      </c>
      <c r="N41" s="35">
        <v>8303.6</v>
      </c>
      <c r="O41" s="35">
        <v>8393</v>
      </c>
      <c r="P41" s="4">
        <f t="shared" si="13"/>
        <v>1.0107664145671755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>
        <v>1</v>
      </c>
      <c r="W41" s="5">
        <v>5</v>
      </c>
      <c r="X41" s="43">
        <f t="shared" si="15"/>
        <v>1.0448311975136755</v>
      </c>
      <c r="Y41" s="44">
        <v>37144</v>
      </c>
      <c r="Z41" s="35">
        <f t="shared" si="4"/>
        <v>3376.7272727272725</v>
      </c>
      <c r="AA41" s="35">
        <f t="shared" si="5"/>
        <v>3528.1</v>
      </c>
      <c r="AB41" s="35">
        <f t="shared" si="14"/>
        <v>151.37272727272739</v>
      </c>
      <c r="AC41" s="74"/>
      <c r="AD41" s="35">
        <f t="shared" si="7"/>
        <v>3528.1</v>
      </c>
      <c r="AE41" s="1"/>
      <c r="AF41" s="1"/>
      <c r="AG41" s="1"/>
      <c r="AH41" s="1"/>
      <c r="AI41" s="1"/>
      <c r="AJ41" s="1"/>
      <c r="AK41" s="78"/>
      <c r="AL41" s="1"/>
      <c r="AM41" s="1"/>
      <c r="AN41" s="1"/>
      <c r="AO41" s="1"/>
      <c r="AP41" s="1"/>
      <c r="AQ41" s="1"/>
      <c r="AR41" s="1"/>
    </row>
    <row r="42" spans="1:44" s="2" customFormat="1" ht="17.149999999999999" customHeight="1">
      <c r="A42" s="13" t="s">
        <v>32</v>
      </c>
      <c r="B42" s="65">
        <v>15194</v>
      </c>
      <c r="C42" s="65">
        <v>15846.4</v>
      </c>
      <c r="D42" s="4">
        <f t="shared" si="11"/>
        <v>1.0429380018428327</v>
      </c>
      <c r="E42" s="11">
        <v>5</v>
      </c>
      <c r="F42" s="57" t="s">
        <v>379</v>
      </c>
      <c r="G42" s="57" t="s">
        <v>379</v>
      </c>
      <c r="H42" s="57" t="s">
        <v>379</v>
      </c>
      <c r="I42" s="57" t="s">
        <v>379</v>
      </c>
      <c r="J42" s="44">
        <v>195</v>
      </c>
      <c r="K42" s="44">
        <v>187</v>
      </c>
      <c r="L42" s="4">
        <f t="shared" si="12"/>
        <v>1.0427807486631016</v>
      </c>
      <c r="M42" s="11">
        <v>15</v>
      </c>
      <c r="N42" s="35">
        <v>5461</v>
      </c>
      <c r="O42" s="35">
        <v>12298.7</v>
      </c>
      <c r="P42" s="4">
        <f t="shared" si="13"/>
        <v>1.3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>
        <v>1</v>
      </c>
      <c r="W42" s="5">
        <v>5</v>
      </c>
      <c r="X42" s="43">
        <f t="shared" si="15"/>
        <v>1.1523644719813486</v>
      </c>
      <c r="Y42" s="44">
        <v>28823</v>
      </c>
      <c r="Z42" s="35">
        <f t="shared" si="4"/>
        <v>2620.2727272727275</v>
      </c>
      <c r="AA42" s="35">
        <f t="shared" si="5"/>
        <v>3019.5</v>
      </c>
      <c r="AB42" s="35">
        <f t="shared" si="14"/>
        <v>399.22727272727252</v>
      </c>
      <c r="AC42" s="74"/>
      <c r="AD42" s="35">
        <f t="shared" si="7"/>
        <v>3019.5</v>
      </c>
      <c r="AE42" s="1"/>
      <c r="AF42" s="1"/>
      <c r="AG42" s="1"/>
      <c r="AH42" s="1"/>
      <c r="AI42" s="1"/>
      <c r="AJ42" s="1"/>
      <c r="AK42" s="78"/>
      <c r="AL42" s="1"/>
      <c r="AM42" s="1"/>
      <c r="AN42" s="1"/>
      <c r="AO42" s="1"/>
      <c r="AP42" s="1"/>
      <c r="AQ42" s="1"/>
      <c r="AR42" s="1"/>
    </row>
    <row r="43" spans="1:44" s="2" customFormat="1" ht="17.149999999999999" customHeight="1">
      <c r="A43" s="13" t="s">
        <v>1</v>
      </c>
      <c r="B43" s="65">
        <v>621013</v>
      </c>
      <c r="C43" s="65">
        <v>588416</v>
      </c>
      <c r="D43" s="4">
        <f t="shared" si="11"/>
        <v>0.94750995550817774</v>
      </c>
      <c r="E43" s="11">
        <v>5</v>
      </c>
      <c r="F43" s="57" t="s">
        <v>379</v>
      </c>
      <c r="G43" s="57" t="s">
        <v>379</v>
      </c>
      <c r="H43" s="57" t="s">
        <v>379</v>
      </c>
      <c r="I43" s="57" t="s">
        <v>379</v>
      </c>
      <c r="J43" s="44">
        <v>210</v>
      </c>
      <c r="K43" s="44">
        <v>218</v>
      </c>
      <c r="L43" s="4">
        <f t="shared" si="12"/>
        <v>0.96330275229357798</v>
      </c>
      <c r="M43" s="11">
        <v>10</v>
      </c>
      <c r="N43" s="35">
        <v>36085.1</v>
      </c>
      <c r="O43" s="35">
        <v>28337.599999999999</v>
      </c>
      <c r="P43" s="4">
        <f t="shared" si="13"/>
        <v>0.78529919551282934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>
        <v>1</v>
      </c>
      <c r="W43" s="5">
        <v>5</v>
      </c>
      <c r="X43" s="43">
        <f t="shared" si="15"/>
        <v>0.87691403026833137</v>
      </c>
      <c r="Y43" s="44">
        <v>53201</v>
      </c>
      <c r="Z43" s="35">
        <f t="shared" si="4"/>
        <v>4836.454545454545</v>
      </c>
      <c r="AA43" s="35">
        <f t="shared" si="5"/>
        <v>4241.2</v>
      </c>
      <c r="AB43" s="35">
        <f t="shared" si="14"/>
        <v>-595.25454545454522</v>
      </c>
      <c r="AC43" s="74"/>
      <c r="AD43" s="35">
        <f t="shared" si="7"/>
        <v>4241.2</v>
      </c>
      <c r="AE43" s="1"/>
      <c r="AF43" s="1"/>
      <c r="AG43" s="1"/>
      <c r="AH43" s="1"/>
      <c r="AI43" s="1"/>
      <c r="AJ43" s="1"/>
      <c r="AK43" s="78"/>
      <c r="AL43" s="1"/>
      <c r="AM43" s="1"/>
      <c r="AN43" s="1"/>
      <c r="AO43" s="1"/>
      <c r="AP43" s="1"/>
      <c r="AQ43" s="1"/>
      <c r="AR43" s="1"/>
    </row>
    <row r="44" spans="1:44" s="2" customFormat="1" ht="17.149999999999999" customHeight="1">
      <c r="A44" s="13" t="s">
        <v>33</v>
      </c>
      <c r="B44" s="65">
        <v>1027665</v>
      </c>
      <c r="C44" s="65">
        <v>1274500.8</v>
      </c>
      <c r="D44" s="4">
        <f t="shared" si="11"/>
        <v>1.2040190918246705</v>
      </c>
      <c r="E44" s="11">
        <v>5</v>
      </c>
      <c r="F44" s="57" t="s">
        <v>379</v>
      </c>
      <c r="G44" s="57" t="s">
        <v>379</v>
      </c>
      <c r="H44" s="57" t="s">
        <v>379</v>
      </c>
      <c r="I44" s="57" t="s">
        <v>379</v>
      </c>
      <c r="J44" s="44">
        <v>210</v>
      </c>
      <c r="K44" s="44">
        <v>219</v>
      </c>
      <c r="L44" s="4">
        <f t="shared" si="12"/>
        <v>0.95890410958904104</v>
      </c>
      <c r="M44" s="11">
        <v>10</v>
      </c>
      <c r="N44" s="35">
        <v>14000.4</v>
      </c>
      <c r="O44" s="35">
        <v>18792.5</v>
      </c>
      <c r="P44" s="4">
        <f t="shared" si="13"/>
        <v>1.2142283077626352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>
        <v>1</v>
      </c>
      <c r="W44" s="5">
        <v>5</v>
      </c>
      <c r="X44" s="43">
        <f t="shared" si="15"/>
        <v>1.1223425677566616</v>
      </c>
      <c r="Y44" s="44">
        <v>33636</v>
      </c>
      <c r="Z44" s="35">
        <f t="shared" si="4"/>
        <v>3057.818181818182</v>
      </c>
      <c r="AA44" s="35">
        <f t="shared" si="5"/>
        <v>3431.9</v>
      </c>
      <c r="AB44" s="35">
        <f t="shared" si="14"/>
        <v>374.08181818181811</v>
      </c>
      <c r="AC44" s="74" t="s">
        <v>415</v>
      </c>
      <c r="AD44" s="35">
        <f t="shared" si="7"/>
        <v>0</v>
      </c>
      <c r="AE44" s="1"/>
      <c r="AF44" s="1"/>
      <c r="AG44" s="1"/>
      <c r="AH44" s="1"/>
      <c r="AI44" s="1"/>
      <c r="AJ44" s="1"/>
      <c r="AK44" s="78"/>
      <c r="AL44" s="1"/>
      <c r="AM44" s="1"/>
      <c r="AN44" s="1"/>
      <c r="AO44" s="1"/>
      <c r="AP44" s="1"/>
      <c r="AQ44" s="1"/>
      <c r="AR44" s="1"/>
    </row>
    <row r="45" spans="1:44" s="2" customFormat="1" ht="17.149999999999999" customHeight="1">
      <c r="A45" s="13" t="s">
        <v>34</v>
      </c>
      <c r="B45" s="65">
        <v>128549</v>
      </c>
      <c r="C45" s="65">
        <v>119670.2</v>
      </c>
      <c r="D45" s="4">
        <f t="shared" si="11"/>
        <v>0.93093061789667753</v>
      </c>
      <c r="E45" s="11">
        <v>5</v>
      </c>
      <c r="F45" s="57" t="s">
        <v>379</v>
      </c>
      <c r="G45" s="57" t="s">
        <v>379</v>
      </c>
      <c r="H45" s="57" t="s">
        <v>379</v>
      </c>
      <c r="I45" s="57" t="s">
        <v>379</v>
      </c>
      <c r="J45" s="44">
        <v>250</v>
      </c>
      <c r="K45" s="44">
        <v>240</v>
      </c>
      <c r="L45" s="4">
        <f t="shared" si="12"/>
        <v>1.0416666666666667</v>
      </c>
      <c r="M45" s="11">
        <v>15</v>
      </c>
      <c r="N45" s="35">
        <v>6587.4</v>
      </c>
      <c r="O45" s="35">
        <v>6456</v>
      </c>
      <c r="P45" s="4">
        <f t="shared" si="13"/>
        <v>0.98005282812642325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>
        <v>1</v>
      </c>
      <c r="W45" s="5">
        <v>5</v>
      </c>
      <c r="X45" s="43">
        <f t="shared" si="15"/>
        <v>0.99734910337804128</v>
      </c>
      <c r="Y45" s="44">
        <v>25042</v>
      </c>
      <c r="Z45" s="35">
        <f t="shared" si="4"/>
        <v>2276.5454545454545</v>
      </c>
      <c r="AA45" s="35">
        <f t="shared" si="5"/>
        <v>2270.5</v>
      </c>
      <c r="AB45" s="35">
        <f t="shared" si="14"/>
        <v>-6.0454545454545041</v>
      </c>
      <c r="AC45" s="74"/>
      <c r="AD45" s="35">
        <f t="shared" si="7"/>
        <v>2270.5</v>
      </c>
      <c r="AE45" s="1"/>
      <c r="AF45" s="1"/>
      <c r="AG45" s="1"/>
      <c r="AH45" s="1"/>
      <c r="AI45" s="1"/>
      <c r="AJ45" s="1"/>
      <c r="AK45" s="78"/>
      <c r="AL45" s="1"/>
      <c r="AM45" s="1"/>
      <c r="AN45" s="1"/>
      <c r="AO45" s="1"/>
      <c r="AP45" s="1"/>
      <c r="AQ45" s="1"/>
      <c r="AR45" s="1"/>
    </row>
    <row r="46" spans="1:44" s="2" customFormat="1" ht="17.149999999999999" customHeight="1">
      <c r="A46" s="13" t="s">
        <v>35</v>
      </c>
      <c r="B46" s="65">
        <v>16736</v>
      </c>
      <c r="C46" s="65">
        <v>16747.400000000001</v>
      </c>
      <c r="D46" s="4">
        <f t="shared" si="11"/>
        <v>1.0006811663479924</v>
      </c>
      <c r="E46" s="11">
        <v>5</v>
      </c>
      <c r="F46" s="57" t="s">
        <v>379</v>
      </c>
      <c r="G46" s="57" t="s">
        <v>379</v>
      </c>
      <c r="H46" s="57" t="s">
        <v>379</v>
      </c>
      <c r="I46" s="57" t="s">
        <v>379</v>
      </c>
      <c r="J46" s="44">
        <v>240</v>
      </c>
      <c r="K46" s="44">
        <v>230</v>
      </c>
      <c r="L46" s="4">
        <f t="shared" si="12"/>
        <v>1.0434782608695652</v>
      </c>
      <c r="M46" s="11">
        <v>15</v>
      </c>
      <c r="N46" s="35">
        <v>6388.5</v>
      </c>
      <c r="O46" s="35">
        <v>6732.4</v>
      </c>
      <c r="P46" s="4">
        <f t="shared" si="13"/>
        <v>1.0538311027627769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>
        <v>1</v>
      </c>
      <c r="W46" s="5">
        <v>5</v>
      </c>
      <c r="X46" s="43">
        <f t="shared" si="15"/>
        <v>1.0384933733341994</v>
      </c>
      <c r="Y46" s="44">
        <v>43485</v>
      </c>
      <c r="Z46" s="35">
        <f t="shared" si="4"/>
        <v>3953.181818181818</v>
      </c>
      <c r="AA46" s="35">
        <f t="shared" si="5"/>
        <v>4105.3999999999996</v>
      </c>
      <c r="AB46" s="35">
        <f t="shared" si="14"/>
        <v>152.21818181818162</v>
      </c>
      <c r="AC46" s="74"/>
      <c r="AD46" s="35">
        <f t="shared" si="7"/>
        <v>4105.3999999999996</v>
      </c>
      <c r="AE46" s="1"/>
      <c r="AF46" s="1"/>
      <c r="AG46" s="1"/>
      <c r="AH46" s="1"/>
      <c r="AI46" s="1"/>
      <c r="AJ46" s="1"/>
      <c r="AK46" s="78"/>
      <c r="AL46" s="1"/>
      <c r="AM46" s="1"/>
      <c r="AN46" s="1"/>
      <c r="AO46" s="1"/>
      <c r="AP46" s="1"/>
      <c r="AQ46" s="1"/>
      <c r="AR46" s="1"/>
    </row>
    <row r="47" spans="1:44" s="2" customFormat="1" ht="17.149999999999999" customHeight="1">
      <c r="A47" s="13" t="s">
        <v>36</v>
      </c>
      <c r="B47" s="65">
        <v>15647</v>
      </c>
      <c r="C47" s="65">
        <v>14251.6</v>
      </c>
      <c r="D47" s="4">
        <f t="shared" si="11"/>
        <v>0.91081996548859212</v>
      </c>
      <c r="E47" s="11">
        <v>5</v>
      </c>
      <c r="F47" s="57" t="s">
        <v>379</v>
      </c>
      <c r="G47" s="57" t="s">
        <v>379</v>
      </c>
      <c r="H47" s="57" t="s">
        <v>379</v>
      </c>
      <c r="I47" s="57" t="s">
        <v>379</v>
      </c>
      <c r="J47" s="44">
        <v>445</v>
      </c>
      <c r="K47" s="44">
        <v>385</v>
      </c>
      <c r="L47" s="4">
        <f t="shared" si="12"/>
        <v>1.1558441558441559</v>
      </c>
      <c r="M47" s="11">
        <v>15</v>
      </c>
      <c r="N47" s="35">
        <v>5599.9</v>
      </c>
      <c r="O47" s="35">
        <v>5613.3</v>
      </c>
      <c r="P47" s="4">
        <f t="shared" si="13"/>
        <v>1.0023928998732121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>
        <v>1</v>
      </c>
      <c r="W47" s="5">
        <v>5</v>
      </c>
      <c r="X47" s="43">
        <f t="shared" si="15"/>
        <v>1.0431026702793231</v>
      </c>
      <c r="Y47" s="44">
        <v>40379</v>
      </c>
      <c r="Z47" s="35">
        <f t="shared" si="4"/>
        <v>3670.818181818182</v>
      </c>
      <c r="AA47" s="35">
        <f t="shared" si="5"/>
        <v>3829</v>
      </c>
      <c r="AB47" s="35">
        <f t="shared" si="14"/>
        <v>158.18181818181802</v>
      </c>
      <c r="AC47" s="74"/>
      <c r="AD47" s="35">
        <f t="shared" si="7"/>
        <v>3829</v>
      </c>
      <c r="AE47" s="1"/>
      <c r="AF47" s="1"/>
      <c r="AG47" s="1"/>
      <c r="AH47" s="1"/>
      <c r="AI47" s="1"/>
      <c r="AJ47" s="1"/>
      <c r="AK47" s="78"/>
      <c r="AL47" s="1"/>
      <c r="AM47" s="1"/>
      <c r="AN47" s="1"/>
      <c r="AO47" s="1"/>
      <c r="AP47" s="1"/>
      <c r="AQ47" s="1"/>
      <c r="AR47" s="1"/>
    </row>
    <row r="48" spans="1:44" s="2" customFormat="1" ht="17.149999999999999" customHeight="1">
      <c r="A48" s="13" t="s">
        <v>37</v>
      </c>
      <c r="B48" s="65">
        <v>117633</v>
      </c>
      <c r="C48" s="65">
        <v>131614.70000000001</v>
      </c>
      <c r="D48" s="4">
        <f t="shared" si="11"/>
        <v>1.1188586536091063</v>
      </c>
      <c r="E48" s="11">
        <v>5</v>
      </c>
      <c r="F48" s="57" t="s">
        <v>379</v>
      </c>
      <c r="G48" s="57" t="s">
        <v>379</v>
      </c>
      <c r="H48" s="57" t="s">
        <v>379</v>
      </c>
      <c r="I48" s="57" t="s">
        <v>379</v>
      </c>
      <c r="J48" s="44">
        <v>345</v>
      </c>
      <c r="K48" s="44">
        <v>255</v>
      </c>
      <c r="L48" s="4">
        <f t="shared" si="12"/>
        <v>1.2152941176470589</v>
      </c>
      <c r="M48" s="11">
        <v>10</v>
      </c>
      <c r="N48" s="35">
        <v>28805</v>
      </c>
      <c r="O48" s="35">
        <v>23627.3</v>
      </c>
      <c r="P48" s="4">
        <f t="shared" si="13"/>
        <v>0.82024995660475608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>
        <v>1</v>
      </c>
      <c r="W48" s="5">
        <v>5</v>
      </c>
      <c r="X48" s="43">
        <f t="shared" si="15"/>
        <v>0.97880583941528099</v>
      </c>
      <c r="Y48" s="44">
        <v>31622</v>
      </c>
      <c r="Z48" s="35">
        <f t="shared" si="4"/>
        <v>2874.7272727272725</v>
      </c>
      <c r="AA48" s="35">
        <f t="shared" si="5"/>
        <v>2813.8</v>
      </c>
      <c r="AB48" s="35">
        <f t="shared" si="14"/>
        <v>-60.927272727272339</v>
      </c>
      <c r="AC48" s="74"/>
      <c r="AD48" s="35">
        <f t="shared" si="7"/>
        <v>2813.8</v>
      </c>
      <c r="AE48" s="1"/>
      <c r="AF48" s="1"/>
      <c r="AG48" s="1"/>
      <c r="AH48" s="1"/>
      <c r="AI48" s="1"/>
      <c r="AJ48" s="1"/>
      <c r="AK48" s="78"/>
      <c r="AL48" s="1"/>
      <c r="AM48" s="1"/>
      <c r="AN48" s="1"/>
      <c r="AO48" s="1"/>
      <c r="AP48" s="1"/>
      <c r="AQ48" s="1"/>
      <c r="AR48" s="1"/>
    </row>
    <row r="49" spans="1:182" s="2" customFormat="1" ht="17.149999999999999" customHeight="1">
      <c r="A49" s="13" t="s">
        <v>38</v>
      </c>
      <c r="B49" s="65">
        <v>1661256</v>
      </c>
      <c r="C49" s="65">
        <v>1927736.8</v>
      </c>
      <c r="D49" s="4">
        <f t="shared" si="11"/>
        <v>1.1604092325324935</v>
      </c>
      <c r="E49" s="11">
        <v>5</v>
      </c>
      <c r="F49" s="57" t="s">
        <v>379</v>
      </c>
      <c r="G49" s="57" t="s">
        <v>379</v>
      </c>
      <c r="H49" s="57" t="s">
        <v>379</v>
      </c>
      <c r="I49" s="57" t="s">
        <v>379</v>
      </c>
      <c r="J49" s="44">
        <v>390</v>
      </c>
      <c r="K49" s="44">
        <v>331</v>
      </c>
      <c r="L49" s="4">
        <f t="shared" si="12"/>
        <v>1.1782477341389728</v>
      </c>
      <c r="M49" s="11">
        <v>5</v>
      </c>
      <c r="N49" s="35">
        <v>47583.7</v>
      </c>
      <c r="O49" s="35">
        <v>37755.199999999997</v>
      </c>
      <c r="P49" s="4">
        <f t="shared" si="13"/>
        <v>0.79344817658147637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>
        <v>1</v>
      </c>
      <c r="W49" s="5">
        <v>5</v>
      </c>
      <c r="X49" s="43">
        <f t="shared" si="15"/>
        <v>0.93034995328533876</v>
      </c>
      <c r="Y49" s="44">
        <v>68938</v>
      </c>
      <c r="Z49" s="35">
        <f t="shared" si="4"/>
        <v>6267.090909090909</v>
      </c>
      <c r="AA49" s="35">
        <f t="shared" si="5"/>
        <v>5830.6</v>
      </c>
      <c r="AB49" s="35">
        <f t="shared" si="14"/>
        <v>-436.49090909090864</v>
      </c>
      <c r="AC49" s="74"/>
      <c r="AD49" s="35">
        <f t="shared" si="7"/>
        <v>5830.6</v>
      </c>
      <c r="AE49" s="1"/>
      <c r="AF49" s="1"/>
      <c r="AG49" s="1"/>
      <c r="AH49" s="1"/>
      <c r="AI49" s="1"/>
      <c r="AJ49" s="1"/>
      <c r="AK49" s="78"/>
      <c r="AL49" s="1"/>
      <c r="AM49" s="1"/>
      <c r="AN49" s="1"/>
      <c r="AO49" s="1"/>
      <c r="AP49" s="1"/>
      <c r="AQ49" s="1"/>
      <c r="AR49" s="1"/>
    </row>
    <row r="50" spans="1:182" s="2" customFormat="1" ht="17.149999999999999" customHeight="1">
      <c r="A50" s="13" t="s">
        <v>39</v>
      </c>
      <c r="B50" s="65">
        <v>45448</v>
      </c>
      <c r="C50" s="65">
        <v>43517.3</v>
      </c>
      <c r="D50" s="4">
        <f t="shared" si="11"/>
        <v>0.9575184826615033</v>
      </c>
      <c r="E50" s="11">
        <v>5</v>
      </c>
      <c r="F50" s="57" t="s">
        <v>379</v>
      </c>
      <c r="G50" s="57" t="s">
        <v>379</v>
      </c>
      <c r="H50" s="57" t="s">
        <v>379</v>
      </c>
      <c r="I50" s="57" t="s">
        <v>379</v>
      </c>
      <c r="J50" s="44">
        <v>115</v>
      </c>
      <c r="K50" s="44">
        <v>94</v>
      </c>
      <c r="L50" s="4">
        <f t="shared" si="12"/>
        <v>1.2023404255319148</v>
      </c>
      <c r="M50" s="11">
        <v>5</v>
      </c>
      <c r="N50" s="35">
        <v>8368.7999999999993</v>
      </c>
      <c r="O50" s="35">
        <v>8439.4</v>
      </c>
      <c r="P50" s="4">
        <f t="shared" si="13"/>
        <v>1.0084360959755283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>
        <v>1</v>
      </c>
      <c r="W50" s="5">
        <v>5</v>
      </c>
      <c r="X50" s="43">
        <f t="shared" si="15"/>
        <v>1.0276576131565045</v>
      </c>
      <c r="Y50" s="44">
        <v>36080</v>
      </c>
      <c r="Z50" s="35">
        <f t="shared" si="4"/>
        <v>3280</v>
      </c>
      <c r="AA50" s="35">
        <f t="shared" si="5"/>
        <v>3370.7</v>
      </c>
      <c r="AB50" s="35">
        <f t="shared" si="14"/>
        <v>90.699999999999818</v>
      </c>
      <c r="AC50" s="74" t="s">
        <v>415</v>
      </c>
      <c r="AD50" s="35">
        <f t="shared" si="7"/>
        <v>0</v>
      </c>
      <c r="AE50" s="1"/>
      <c r="AF50" s="1"/>
      <c r="AG50" s="1"/>
      <c r="AH50" s="1"/>
      <c r="AI50" s="1"/>
      <c r="AJ50" s="1"/>
      <c r="AK50" s="78"/>
      <c r="AL50" s="1"/>
      <c r="AM50" s="1"/>
      <c r="AN50" s="1"/>
      <c r="AO50" s="1"/>
      <c r="AP50" s="1"/>
      <c r="AQ50" s="1"/>
      <c r="AR50" s="1"/>
    </row>
    <row r="51" spans="1:182" s="2" customFormat="1" ht="17.149999999999999" customHeight="1">
      <c r="A51" s="13" t="s">
        <v>2</v>
      </c>
      <c r="B51" s="65">
        <v>14795</v>
      </c>
      <c r="C51" s="65">
        <v>15622.6</v>
      </c>
      <c r="D51" s="4">
        <f t="shared" si="11"/>
        <v>1.0559378168300102</v>
      </c>
      <c r="E51" s="11">
        <v>5</v>
      </c>
      <c r="F51" s="57" t="s">
        <v>379</v>
      </c>
      <c r="G51" s="57" t="s">
        <v>379</v>
      </c>
      <c r="H51" s="57" t="s">
        <v>379</v>
      </c>
      <c r="I51" s="57" t="s">
        <v>379</v>
      </c>
      <c r="J51" s="44">
        <v>240</v>
      </c>
      <c r="K51" s="44">
        <v>218</v>
      </c>
      <c r="L51" s="4">
        <f t="shared" si="12"/>
        <v>1.1009174311926606</v>
      </c>
      <c r="M51" s="11">
        <v>15</v>
      </c>
      <c r="N51" s="35">
        <v>3684</v>
      </c>
      <c r="O51" s="35">
        <v>3284.1</v>
      </c>
      <c r="P51" s="4">
        <f t="shared" si="13"/>
        <v>0.89144951140065143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>
        <v>1</v>
      </c>
      <c r="W51" s="5">
        <v>5</v>
      </c>
      <c r="X51" s="43">
        <f t="shared" si="15"/>
        <v>0.99160979511228864</v>
      </c>
      <c r="Y51" s="44">
        <v>27483</v>
      </c>
      <c r="Z51" s="35">
        <f t="shared" si="4"/>
        <v>2498.4545454545455</v>
      </c>
      <c r="AA51" s="35">
        <f t="shared" si="5"/>
        <v>2477.5</v>
      </c>
      <c r="AB51" s="35">
        <f t="shared" si="14"/>
        <v>-20.954545454545496</v>
      </c>
      <c r="AC51" s="74" t="s">
        <v>415</v>
      </c>
      <c r="AD51" s="35">
        <f t="shared" si="7"/>
        <v>0</v>
      </c>
      <c r="AE51" s="1"/>
      <c r="AF51" s="1"/>
      <c r="AG51" s="1"/>
      <c r="AH51" s="1"/>
      <c r="AI51" s="1"/>
      <c r="AJ51" s="1"/>
      <c r="AK51" s="78"/>
      <c r="AL51" s="1"/>
      <c r="AM51" s="1"/>
      <c r="AN51" s="1"/>
      <c r="AO51" s="1"/>
      <c r="AP51" s="1"/>
      <c r="AQ51" s="1"/>
      <c r="AR51" s="1"/>
    </row>
    <row r="52" spans="1:182" s="2" customFormat="1" ht="17.149999999999999" customHeight="1">
      <c r="A52" s="13" t="s">
        <v>40</v>
      </c>
      <c r="B52" s="65">
        <v>24892</v>
      </c>
      <c r="C52" s="65">
        <v>35511.5</v>
      </c>
      <c r="D52" s="4">
        <f t="shared" si="11"/>
        <v>1.2226623011409288</v>
      </c>
      <c r="E52" s="11">
        <v>5</v>
      </c>
      <c r="F52" s="57" t="s">
        <v>379</v>
      </c>
      <c r="G52" s="57" t="s">
        <v>379</v>
      </c>
      <c r="H52" s="57" t="s">
        <v>379</v>
      </c>
      <c r="I52" s="57" t="s">
        <v>379</v>
      </c>
      <c r="J52" s="44">
        <v>190</v>
      </c>
      <c r="K52" s="44">
        <v>185</v>
      </c>
      <c r="L52" s="4">
        <f t="shared" si="12"/>
        <v>1.027027027027027</v>
      </c>
      <c r="M52" s="11">
        <v>10</v>
      </c>
      <c r="N52" s="35">
        <v>3589.2</v>
      </c>
      <c r="O52" s="35">
        <v>3753.7</v>
      </c>
      <c r="P52" s="4">
        <f t="shared" si="13"/>
        <v>1.0458319402652401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>
        <v>1</v>
      </c>
      <c r="W52" s="5">
        <v>5</v>
      </c>
      <c r="X52" s="43">
        <f t="shared" si="15"/>
        <v>1.0575055145319929</v>
      </c>
      <c r="Y52" s="44">
        <v>28597</v>
      </c>
      <c r="Z52" s="35">
        <f t="shared" si="4"/>
        <v>2599.7272727272725</v>
      </c>
      <c r="AA52" s="35">
        <f t="shared" si="5"/>
        <v>2749.2</v>
      </c>
      <c r="AB52" s="35">
        <f t="shared" si="14"/>
        <v>149.4727272727273</v>
      </c>
      <c r="AC52" s="74"/>
      <c r="AD52" s="35">
        <f t="shared" si="7"/>
        <v>2749.2</v>
      </c>
      <c r="AE52" s="1"/>
      <c r="AF52" s="1"/>
      <c r="AG52" s="1"/>
      <c r="AH52" s="1"/>
      <c r="AI52" s="1"/>
      <c r="AJ52" s="1"/>
      <c r="AK52" s="78"/>
      <c r="AL52" s="1"/>
      <c r="AM52" s="1"/>
      <c r="AN52" s="1"/>
      <c r="AO52" s="1"/>
      <c r="AP52" s="1"/>
      <c r="AQ52" s="1"/>
      <c r="AR52" s="1"/>
    </row>
    <row r="53" spans="1:182" s="2" customFormat="1" ht="17.149999999999999" customHeight="1">
      <c r="A53" s="13" t="s">
        <v>3</v>
      </c>
      <c r="B53" s="65">
        <v>48986</v>
      </c>
      <c r="C53" s="65">
        <v>48775.5</v>
      </c>
      <c r="D53" s="4">
        <f t="shared" si="11"/>
        <v>0.99570285387661783</v>
      </c>
      <c r="E53" s="11">
        <v>5</v>
      </c>
      <c r="F53" s="57" t="s">
        <v>379</v>
      </c>
      <c r="G53" s="57" t="s">
        <v>379</v>
      </c>
      <c r="H53" s="57" t="s">
        <v>379</v>
      </c>
      <c r="I53" s="57" t="s">
        <v>379</v>
      </c>
      <c r="J53" s="44">
        <v>115</v>
      </c>
      <c r="K53" s="44">
        <v>110</v>
      </c>
      <c r="L53" s="4">
        <f t="shared" si="12"/>
        <v>1.0454545454545454</v>
      </c>
      <c r="M53" s="11">
        <v>10</v>
      </c>
      <c r="N53" s="35">
        <v>3029.7</v>
      </c>
      <c r="O53" s="35">
        <v>3570</v>
      </c>
      <c r="P53" s="4">
        <f t="shared" si="13"/>
        <v>1.1783344885632241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>
        <v>1</v>
      </c>
      <c r="W53" s="5">
        <v>5</v>
      </c>
      <c r="X53" s="43">
        <f t="shared" si="15"/>
        <v>1.0999937373798256</v>
      </c>
      <c r="Y53" s="44">
        <v>27531</v>
      </c>
      <c r="Z53" s="35">
        <f t="shared" si="4"/>
        <v>2502.818181818182</v>
      </c>
      <c r="AA53" s="35">
        <f t="shared" si="5"/>
        <v>2753.1</v>
      </c>
      <c r="AB53" s="35">
        <f t="shared" si="14"/>
        <v>250.28181818181793</v>
      </c>
      <c r="AC53" s="74" t="s">
        <v>415</v>
      </c>
      <c r="AD53" s="35">
        <f t="shared" si="7"/>
        <v>0</v>
      </c>
      <c r="AE53" s="1"/>
      <c r="AF53" s="1"/>
      <c r="AG53" s="1"/>
      <c r="AH53" s="1"/>
      <c r="AI53" s="1"/>
      <c r="AJ53" s="1"/>
      <c r="AK53" s="78"/>
      <c r="AL53" s="1"/>
      <c r="AM53" s="1"/>
      <c r="AN53" s="1"/>
      <c r="AO53" s="1"/>
      <c r="AP53" s="1"/>
      <c r="AQ53" s="1"/>
      <c r="AR53" s="1"/>
    </row>
    <row r="54" spans="1:182" s="2" customFormat="1" ht="17.149999999999999" customHeight="1">
      <c r="A54" s="13" t="s">
        <v>41</v>
      </c>
      <c r="B54" s="65">
        <v>20086</v>
      </c>
      <c r="C54" s="65">
        <v>19844.900000000001</v>
      </c>
      <c r="D54" s="4">
        <f t="shared" si="11"/>
        <v>0.98799661455740329</v>
      </c>
      <c r="E54" s="11">
        <v>5</v>
      </c>
      <c r="F54" s="57" t="s">
        <v>379</v>
      </c>
      <c r="G54" s="57" t="s">
        <v>379</v>
      </c>
      <c r="H54" s="57" t="s">
        <v>379</v>
      </c>
      <c r="I54" s="57" t="s">
        <v>379</v>
      </c>
      <c r="J54" s="44">
        <v>155</v>
      </c>
      <c r="K54" s="44">
        <v>151</v>
      </c>
      <c r="L54" s="4">
        <f t="shared" si="12"/>
        <v>1.0264900662251655</v>
      </c>
      <c r="M54" s="11">
        <v>10</v>
      </c>
      <c r="N54" s="35">
        <v>4113.7</v>
      </c>
      <c r="O54" s="35">
        <v>4348.7</v>
      </c>
      <c r="P54" s="4">
        <f t="shared" si="13"/>
        <v>1.0571261881031675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>
        <v>1</v>
      </c>
      <c r="W54" s="5">
        <v>5</v>
      </c>
      <c r="X54" s="43">
        <f>(D54*E54+L54*M54+P54*Q54+V54*W54)/(E54+M54+Q54+W54)</f>
        <v>1.0336851874275506</v>
      </c>
      <c r="Y54" s="44">
        <v>36886</v>
      </c>
      <c r="Z54" s="35">
        <f t="shared" si="4"/>
        <v>3353.2727272727275</v>
      </c>
      <c r="AA54" s="35">
        <f t="shared" si="5"/>
        <v>3466.2</v>
      </c>
      <c r="AB54" s="35">
        <f t="shared" si="14"/>
        <v>112.92727272727234</v>
      </c>
      <c r="AC54" s="74"/>
      <c r="AD54" s="35">
        <f t="shared" si="7"/>
        <v>3466.2</v>
      </c>
      <c r="AE54" s="1"/>
      <c r="AF54" s="1"/>
      <c r="AG54" s="1"/>
      <c r="AH54" s="1"/>
      <c r="AI54" s="1"/>
      <c r="AJ54" s="1"/>
      <c r="AK54" s="78"/>
      <c r="AL54" s="1"/>
      <c r="AM54" s="1"/>
      <c r="AN54" s="1"/>
      <c r="AO54" s="1"/>
      <c r="AP54" s="1"/>
      <c r="AQ54" s="1"/>
      <c r="AR54" s="1"/>
    </row>
    <row r="55" spans="1:182" s="2" customFormat="1" ht="17.149999999999999" customHeight="1">
      <c r="A55" s="17" t="s">
        <v>42</v>
      </c>
      <c r="B55" s="34">
        <f>SUM(B56:B378)</f>
        <v>8478307</v>
      </c>
      <c r="C55" s="34">
        <f>SUM(C56:C378)</f>
        <v>9915927.4000000004</v>
      </c>
      <c r="D55" s="6">
        <f>IF(C55/B55&gt;1.2,IF((C55/B55-1.2)*0.1+1.2&gt;1.3,1.3,(C55/B55-1.2)*0.1+1.2),C55/B55)</f>
        <v>1.1695645604718017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143380.4</v>
      </c>
      <c r="O55" s="34">
        <f>SUM(O56:O378)</f>
        <v>125443.80000000005</v>
      </c>
      <c r="P55" s="6">
        <f>IF(O55/N55&gt;1.2,IF((O55/N55-1.2)*0.1+1.2&gt;1.3,1.3,(O55/N55-1.2)*0.1+1.2),O55/N55)</f>
        <v>0.87490200892172187</v>
      </c>
      <c r="Q55" s="16"/>
      <c r="R55" s="34"/>
      <c r="S55" s="34"/>
      <c r="T55" s="6"/>
      <c r="U55" s="16"/>
      <c r="V55" s="16"/>
      <c r="W55" s="16"/>
      <c r="X55" s="8"/>
      <c r="Y55" s="20">
        <f>SUM(Y56:Y378)</f>
        <v>448086</v>
      </c>
      <c r="Z55" s="34">
        <f t="shared" ref="Z55:AA55" si="16">SUM(Z56:Z378)</f>
        <v>40735.090909090919</v>
      </c>
      <c r="AA55" s="34">
        <f t="shared" si="16"/>
        <v>35168.999999999985</v>
      </c>
      <c r="AB55" s="34">
        <f>SUM(AB56:AB378)</f>
        <v>-5566.0909090909081</v>
      </c>
      <c r="AC55" s="34"/>
      <c r="AD55" s="34">
        <f t="shared" ref="AD55" si="17">SUM(AD56:AD378)</f>
        <v>35168.999999999985</v>
      </c>
      <c r="AE55" s="1"/>
      <c r="AF55" s="1"/>
      <c r="AG55" s="1"/>
      <c r="AH55" s="1"/>
      <c r="AI55" s="1"/>
      <c r="AJ55" s="1"/>
      <c r="AK55" s="78"/>
      <c r="AL55" s="1"/>
      <c r="AM55" s="1"/>
      <c r="AN55" s="1"/>
      <c r="AO55" s="1"/>
      <c r="AP55" s="1"/>
      <c r="AQ55" s="1"/>
      <c r="AR55" s="1"/>
    </row>
    <row r="56" spans="1:182" s="2" customFormat="1" ht="17.149999999999999" customHeight="1">
      <c r="A56" s="18" t="s">
        <v>43</v>
      </c>
      <c r="B56" s="6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35"/>
      <c r="AE56" s="1"/>
      <c r="AF56" s="1"/>
      <c r="AG56" s="1"/>
      <c r="AH56" s="1"/>
      <c r="AI56" s="1"/>
      <c r="AJ56" s="1"/>
      <c r="AK56" s="78"/>
      <c r="AL56" s="1"/>
      <c r="AM56" s="1"/>
      <c r="AN56" s="1"/>
      <c r="AO56" s="1"/>
      <c r="AP56" s="1"/>
      <c r="AQ56" s="1"/>
      <c r="AR56" s="1"/>
    </row>
    <row r="57" spans="1:182" s="2" customFormat="1" ht="17.149999999999999" customHeight="1">
      <c r="A57" s="14" t="s">
        <v>44</v>
      </c>
      <c r="B57" s="65">
        <v>22</v>
      </c>
      <c r="C57" s="65">
        <v>70</v>
      </c>
      <c r="D57" s="4">
        <f t="shared" ref="D57:D120" si="18">IF(E57=0,0,IF(B57=0,1,IF(C57&lt;0,0,IF(C57/B57&gt;1.2,IF((C57/B57-1.2)*0.1+1.2&gt;1.3,1.3,(C57/B57-1.2)*0.1+1.2),C57/B57))))</f>
        <v>1.3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377</v>
      </c>
      <c r="O57" s="35">
        <v>101.2</v>
      </c>
      <c r="P57" s="4">
        <f t="shared" ref="P57:P120" si="19">IF(Q57=0,0,IF(N57=0,1,IF(O57&lt;0,0,IF(O57/N57&gt;1.2,IF((O57/N57-1.2)*0.1+1.2&gt;1.3,1.3,(O57/N57-1.2)*0.1+1.2),O57/N57))))</f>
        <v>0.2684350132625995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360</v>
      </c>
      <c r="W57" s="5" t="s">
        <v>360</v>
      </c>
      <c r="X57" s="43">
        <f>(D57*E57+P57*Q57)/(E57+Q57)</f>
        <v>0.4747480106100796</v>
      </c>
      <c r="Y57" s="44">
        <v>1491</v>
      </c>
      <c r="Z57" s="35">
        <f t="shared" ref="Z57:Z120" si="20">Y57/11</f>
        <v>135.54545454545453</v>
      </c>
      <c r="AA57" s="35">
        <f t="shared" ref="AA57:AA120" si="21">ROUND(X57*Z57,1)</f>
        <v>64.3</v>
      </c>
      <c r="AB57" s="35">
        <f>AA57-Z57</f>
        <v>-71.245454545454535</v>
      </c>
      <c r="AC57" s="35"/>
      <c r="AD57" s="35">
        <f t="shared" ref="AD57:AD120" si="22">IF(AC57="+",0,AA57)</f>
        <v>64.3</v>
      </c>
      <c r="AE57" s="1"/>
      <c r="AF57" s="1"/>
      <c r="AG57" s="1"/>
      <c r="AH57" s="1"/>
      <c r="AI57" s="1"/>
      <c r="AJ57" s="1"/>
      <c r="AK57" s="78"/>
      <c r="AL57" s="1"/>
      <c r="AM57" s="1"/>
      <c r="AN57" s="1"/>
      <c r="AO57" s="1"/>
      <c r="AP57" s="1"/>
      <c r="AQ57" s="1"/>
      <c r="AR57" s="1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0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10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10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10"/>
      <c r="FY57" s="9"/>
      <c r="FZ57" s="9"/>
    </row>
    <row r="58" spans="1:182" s="2" customFormat="1" ht="17.149999999999999" customHeight="1">
      <c r="A58" s="14" t="s">
        <v>45</v>
      </c>
      <c r="B58" s="65">
        <v>6230</v>
      </c>
      <c r="C58" s="65">
        <v>8523.1</v>
      </c>
      <c r="D58" s="4">
        <f t="shared" si="18"/>
        <v>1.2168073836276083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692.7</v>
      </c>
      <c r="O58" s="35">
        <v>578.4</v>
      </c>
      <c r="P58" s="4">
        <f t="shared" si="19"/>
        <v>0.83499350368124725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360</v>
      </c>
      <c r="W58" s="5" t="s">
        <v>360</v>
      </c>
      <c r="X58" s="43">
        <f t="shared" ref="X58:X121" si="23">(D58*E58+P58*Q58)/(E58+Q58)</f>
        <v>0.91135627967051935</v>
      </c>
      <c r="Y58" s="44">
        <v>1835</v>
      </c>
      <c r="Z58" s="35">
        <f t="shared" si="20"/>
        <v>166.81818181818181</v>
      </c>
      <c r="AA58" s="35">
        <f t="shared" si="21"/>
        <v>152</v>
      </c>
      <c r="AB58" s="35">
        <f>AA58-Z58</f>
        <v>-14.818181818181813</v>
      </c>
      <c r="AC58" s="35"/>
      <c r="AD58" s="35">
        <f t="shared" si="22"/>
        <v>152</v>
      </c>
      <c r="AE58" s="1"/>
      <c r="AF58" s="1"/>
      <c r="AG58" s="1"/>
      <c r="AH58" s="1"/>
      <c r="AI58" s="1"/>
      <c r="AJ58" s="1"/>
      <c r="AK58" s="78"/>
      <c r="AL58" s="1"/>
      <c r="AM58" s="1"/>
      <c r="AN58" s="1"/>
      <c r="AO58" s="1"/>
      <c r="AP58" s="1"/>
      <c r="AQ58" s="1"/>
      <c r="AR58" s="1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0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10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10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10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10"/>
      <c r="FY58" s="9"/>
      <c r="FZ58" s="9"/>
    </row>
    <row r="59" spans="1:182" s="2" customFormat="1" ht="17.149999999999999" customHeight="1">
      <c r="A59" s="14" t="s">
        <v>46</v>
      </c>
      <c r="B59" s="65">
        <v>510</v>
      </c>
      <c r="C59" s="65">
        <v>603.5</v>
      </c>
      <c r="D59" s="4">
        <f t="shared" si="18"/>
        <v>1.1833333333333333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141.19999999999999</v>
      </c>
      <c r="O59" s="35">
        <v>146.4</v>
      </c>
      <c r="P59" s="4">
        <f t="shared" si="19"/>
        <v>1.0368271954674222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360</v>
      </c>
      <c r="W59" s="5" t="s">
        <v>360</v>
      </c>
      <c r="X59" s="43">
        <f t="shared" si="23"/>
        <v>1.0661284230406045</v>
      </c>
      <c r="Y59" s="44">
        <v>1478</v>
      </c>
      <c r="Z59" s="35">
        <f t="shared" si="20"/>
        <v>134.36363636363637</v>
      </c>
      <c r="AA59" s="35">
        <f t="shared" si="21"/>
        <v>143.19999999999999</v>
      </c>
      <c r="AB59" s="35">
        <f t="shared" ref="AB59:AB120" si="24">AA59-Z59</f>
        <v>8.8363636363636147</v>
      </c>
      <c r="AC59" s="35"/>
      <c r="AD59" s="35">
        <f t="shared" si="22"/>
        <v>143.19999999999999</v>
      </c>
      <c r="AE59" s="1"/>
      <c r="AF59" s="1"/>
      <c r="AG59" s="1"/>
      <c r="AH59" s="1"/>
      <c r="AI59" s="1"/>
      <c r="AJ59" s="1"/>
      <c r="AK59" s="78"/>
      <c r="AL59" s="1"/>
      <c r="AM59" s="1"/>
      <c r="AN59" s="1"/>
      <c r="AO59" s="1"/>
      <c r="AP59" s="1"/>
      <c r="AQ59" s="1"/>
      <c r="AR59" s="1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10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10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10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10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10"/>
      <c r="FY59" s="9"/>
      <c r="FZ59" s="9"/>
    </row>
    <row r="60" spans="1:182" s="2" customFormat="1" ht="17.149999999999999" customHeight="1">
      <c r="A60" s="14" t="s">
        <v>47</v>
      </c>
      <c r="B60" s="65">
        <v>0</v>
      </c>
      <c r="C60" s="65">
        <v>0</v>
      </c>
      <c r="D60" s="4">
        <f t="shared" si="18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27.5</v>
      </c>
      <c r="O60" s="35">
        <v>62.6</v>
      </c>
      <c r="P60" s="4">
        <f t="shared" si="19"/>
        <v>1.3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360</v>
      </c>
      <c r="W60" s="5" t="s">
        <v>360</v>
      </c>
      <c r="X60" s="43">
        <f t="shared" si="23"/>
        <v>1.3</v>
      </c>
      <c r="Y60" s="44">
        <v>940</v>
      </c>
      <c r="Z60" s="35">
        <f t="shared" si="20"/>
        <v>85.454545454545453</v>
      </c>
      <c r="AA60" s="35">
        <f t="shared" si="21"/>
        <v>111.1</v>
      </c>
      <c r="AB60" s="35">
        <f t="shared" si="24"/>
        <v>25.645454545454541</v>
      </c>
      <c r="AC60" s="35"/>
      <c r="AD60" s="35">
        <f t="shared" si="22"/>
        <v>111.1</v>
      </c>
      <c r="AE60" s="1"/>
      <c r="AF60" s="1"/>
      <c r="AG60" s="1"/>
      <c r="AH60" s="1"/>
      <c r="AI60" s="1"/>
      <c r="AJ60" s="1"/>
      <c r="AK60" s="78"/>
      <c r="AL60" s="1"/>
      <c r="AM60" s="1"/>
      <c r="AN60" s="1"/>
      <c r="AO60" s="1"/>
      <c r="AP60" s="1"/>
      <c r="AQ60" s="1"/>
      <c r="AR60" s="1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0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10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10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10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10"/>
      <c r="FY60" s="9"/>
      <c r="FZ60" s="9"/>
    </row>
    <row r="61" spans="1:182" s="2" customFormat="1" ht="17.149999999999999" customHeight="1">
      <c r="A61" s="14" t="s">
        <v>48</v>
      </c>
      <c r="B61" s="65">
        <v>120</v>
      </c>
      <c r="C61" s="65">
        <v>0</v>
      </c>
      <c r="D61" s="4">
        <f t="shared" si="18"/>
        <v>0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100.5</v>
      </c>
      <c r="O61" s="35">
        <v>58.8</v>
      </c>
      <c r="P61" s="4">
        <f t="shared" si="19"/>
        <v>0.58507462686567158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360</v>
      </c>
      <c r="W61" s="5" t="s">
        <v>360</v>
      </c>
      <c r="X61" s="43">
        <f t="shared" si="23"/>
        <v>0.46805970149253723</v>
      </c>
      <c r="Y61" s="44">
        <v>1954</v>
      </c>
      <c r="Z61" s="35">
        <f t="shared" si="20"/>
        <v>177.63636363636363</v>
      </c>
      <c r="AA61" s="35">
        <f t="shared" si="21"/>
        <v>83.1</v>
      </c>
      <c r="AB61" s="35">
        <f t="shared" si="24"/>
        <v>-94.536363636363632</v>
      </c>
      <c r="AC61" s="35"/>
      <c r="AD61" s="35">
        <f t="shared" si="22"/>
        <v>83.1</v>
      </c>
      <c r="AE61" s="1"/>
      <c r="AF61" s="1"/>
      <c r="AG61" s="1"/>
      <c r="AH61" s="1"/>
      <c r="AI61" s="1"/>
      <c r="AJ61" s="1"/>
      <c r="AK61" s="78"/>
      <c r="AL61" s="1"/>
      <c r="AM61" s="1"/>
      <c r="AN61" s="1"/>
      <c r="AO61" s="1"/>
      <c r="AP61" s="1"/>
      <c r="AQ61" s="1"/>
      <c r="AR61" s="1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0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10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10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10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10"/>
      <c r="FY61" s="9"/>
      <c r="FZ61" s="9"/>
    </row>
    <row r="62" spans="1:182" s="2" customFormat="1" ht="17.149999999999999" customHeight="1">
      <c r="A62" s="18" t="s">
        <v>49</v>
      </c>
      <c r="B62" s="6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35"/>
      <c r="AE62" s="1"/>
      <c r="AF62" s="1"/>
      <c r="AG62" s="1"/>
      <c r="AH62" s="1"/>
      <c r="AI62" s="1"/>
      <c r="AJ62" s="1"/>
      <c r="AK62" s="78"/>
      <c r="AL62" s="1"/>
      <c r="AM62" s="1"/>
      <c r="AN62" s="1"/>
      <c r="AO62" s="1"/>
      <c r="AP62" s="1"/>
      <c r="AQ62" s="1"/>
      <c r="AR62" s="1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10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10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1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10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10"/>
      <c r="FY62" s="9"/>
      <c r="FZ62" s="9"/>
    </row>
    <row r="63" spans="1:182" s="2" customFormat="1" ht="17.149999999999999" customHeight="1">
      <c r="A63" s="14" t="s">
        <v>50</v>
      </c>
      <c r="B63" s="65">
        <v>783225</v>
      </c>
      <c r="C63" s="65">
        <v>1080345.3</v>
      </c>
      <c r="D63" s="4">
        <f t="shared" si="18"/>
        <v>1.217935497462415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3582.1</v>
      </c>
      <c r="O63" s="35">
        <v>2083.4</v>
      </c>
      <c r="P63" s="4">
        <f t="shared" si="19"/>
        <v>0.58161413695876729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360</v>
      </c>
      <c r="W63" s="5" t="s">
        <v>360</v>
      </c>
      <c r="X63" s="43">
        <f t="shared" si="23"/>
        <v>0.70887840905949673</v>
      </c>
      <c r="Y63" s="44">
        <v>57</v>
      </c>
      <c r="Z63" s="35">
        <f t="shared" si="20"/>
        <v>5.1818181818181817</v>
      </c>
      <c r="AA63" s="35">
        <f t="shared" si="21"/>
        <v>3.7</v>
      </c>
      <c r="AB63" s="35">
        <f t="shared" si="24"/>
        <v>-1.4818181818181815</v>
      </c>
      <c r="AC63" s="35"/>
      <c r="AD63" s="35">
        <f t="shared" si="22"/>
        <v>3.7</v>
      </c>
      <c r="AE63" s="1"/>
      <c r="AF63" s="1"/>
      <c r="AG63" s="1"/>
      <c r="AH63" s="1"/>
      <c r="AI63" s="1"/>
      <c r="AJ63" s="1"/>
      <c r="AK63" s="78"/>
      <c r="AL63" s="1"/>
      <c r="AM63" s="1"/>
      <c r="AN63" s="1"/>
      <c r="AO63" s="1"/>
      <c r="AP63" s="1"/>
      <c r="AQ63" s="1"/>
      <c r="AR63" s="1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10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10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10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10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10"/>
      <c r="FY63" s="9"/>
      <c r="FZ63" s="9"/>
    </row>
    <row r="64" spans="1:182" s="2" customFormat="1" ht="17.149999999999999" customHeight="1">
      <c r="A64" s="14" t="s">
        <v>51</v>
      </c>
      <c r="B64" s="65">
        <v>0</v>
      </c>
      <c r="C64" s="65">
        <v>0</v>
      </c>
      <c r="D64" s="4">
        <f t="shared" si="18"/>
        <v>1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13.9</v>
      </c>
      <c r="O64" s="35">
        <v>17.600000000000001</v>
      </c>
      <c r="P64" s="4">
        <f t="shared" si="19"/>
        <v>1.2066187050359711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360</v>
      </c>
      <c r="W64" s="5" t="s">
        <v>360</v>
      </c>
      <c r="X64" s="43">
        <f t="shared" si="23"/>
        <v>1.1652949640287771</v>
      </c>
      <c r="Y64" s="44">
        <v>683</v>
      </c>
      <c r="Z64" s="35">
        <f t="shared" si="20"/>
        <v>62.090909090909093</v>
      </c>
      <c r="AA64" s="35">
        <f t="shared" si="21"/>
        <v>72.400000000000006</v>
      </c>
      <c r="AB64" s="35">
        <f t="shared" si="24"/>
        <v>10.309090909090912</v>
      </c>
      <c r="AC64" s="35"/>
      <c r="AD64" s="35">
        <f t="shared" si="22"/>
        <v>72.400000000000006</v>
      </c>
      <c r="AE64" s="1"/>
      <c r="AF64" s="1"/>
      <c r="AG64" s="1"/>
      <c r="AH64" s="1"/>
      <c r="AI64" s="1"/>
      <c r="AJ64" s="1"/>
      <c r="AK64" s="78"/>
      <c r="AL64" s="1"/>
      <c r="AM64" s="1"/>
      <c r="AN64" s="1"/>
      <c r="AO64" s="1"/>
      <c r="AP64" s="1"/>
      <c r="AQ64" s="1"/>
      <c r="AR64" s="1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10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10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10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10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10"/>
      <c r="FY64" s="9"/>
      <c r="FZ64" s="9"/>
    </row>
    <row r="65" spans="1:182" s="2" customFormat="1" ht="17.149999999999999" customHeight="1">
      <c r="A65" s="14" t="s">
        <v>52</v>
      </c>
      <c r="B65" s="65">
        <v>0</v>
      </c>
      <c r="C65" s="65">
        <v>0</v>
      </c>
      <c r="D65" s="4">
        <f t="shared" si="18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365.8</v>
      </c>
      <c r="O65" s="35">
        <v>188</v>
      </c>
      <c r="P65" s="4">
        <f t="shared" si="19"/>
        <v>0.51394204483324224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360</v>
      </c>
      <c r="W65" s="5" t="s">
        <v>360</v>
      </c>
      <c r="X65" s="43">
        <f t="shared" si="23"/>
        <v>0.51394204483324224</v>
      </c>
      <c r="Y65" s="44">
        <v>654</v>
      </c>
      <c r="Z65" s="35">
        <f t="shared" si="20"/>
        <v>59.454545454545453</v>
      </c>
      <c r="AA65" s="35">
        <f t="shared" si="21"/>
        <v>30.6</v>
      </c>
      <c r="AB65" s="35">
        <f t="shared" si="24"/>
        <v>-28.854545454545452</v>
      </c>
      <c r="AC65" s="35"/>
      <c r="AD65" s="35">
        <f t="shared" si="22"/>
        <v>30.6</v>
      </c>
      <c r="AE65" s="1"/>
      <c r="AF65" s="1"/>
      <c r="AG65" s="1"/>
      <c r="AH65" s="1"/>
      <c r="AI65" s="1"/>
      <c r="AJ65" s="1"/>
      <c r="AK65" s="78"/>
      <c r="AL65" s="1"/>
      <c r="AM65" s="1"/>
      <c r="AN65" s="1"/>
      <c r="AO65" s="1"/>
      <c r="AP65" s="1"/>
      <c r="AQ65" s="1"/>
      <c r="AR65" s="1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10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10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10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10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10"/>
      <c r="FY65" s="9"/>
      <c r="FZ65" s="9"/>
    </row>
    <row r="66" spans="1:182" s="2" customFormat="1" ht="17.149999999999999" customHeight="1">
      <c r="A66" s="14" t="s">
        <v>53</v>
      </c>
      <c r="B66" s="65">
        <v>0</v>
      </c>
      <c r="C66" s="65">
        <v>0</v>
      </c>
      <c r="D66" s="4">
        <f t="shared" si="18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116.6</v>
      </c>
      <c r="O66" s="35">
        <v>56.8</v>
      </c>
      <c r="P66" s="4">
        <f t="shared" si="19"/>
        <v>0.48713550600343053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360</v>
      </c>
      <c r="W66" s="5" t="s">
        <v>360</v>
      </c>
      <c r="X66" s="43">
        <f t="shared" si="23"/>
        <v>0.48713550600343047</v>
      </c>
      <c r="Y66" s="44">
        <v>1217</v>
      </c>
      <c r="Z66" s="35">
        <f t="shared" si="20"/>
        <v>110.63636363636364</v>
      </c>
      <c r="AA66" s="35">
        <f t="shared" si="21"/>
        <v>53.9</v>
      </c>
      <c r="AB66" s="35">
        <f t="shared" si="24"/>
        <v>-56.736363636363642</v>
      </c>
      <c r="AC66" s="35"/>
      <c r="AD66" s="35">
        <f t="shared" si="22"/>
        <v>53.9</v>
      </c>
      <c r="AE66" s="1"/>
      <c r="AF66" s="1"/>
      <c r="AG66" s="1"/>
      <c r="AH66" s="1"/>
      <c r="AI66" s="1"/>
      <c r="AJ66" s="1"/>
      <c r="AK66" s="78"/>
      <c r="AL66" s="1"/>
      <c r="AM66" s="1"/>
      <c r="AN66" s="1"/>
      <c r="AO66" s="1"/>
      <c r="AP66" s="1"/>
      <c r="AQ66" s="1"/>
      <c r="AR66" s="1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0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1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10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10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10"/>
      <c r="FY66" s="9"/>
      <c r="FZ66" s="9"/>
    </row>
    <row r="67" spans="1:182" s="2" customFormat="1" ht="17.149999999999999" customHeight="1">
      <c r="A67" s="14" t="s">
        <v>54</v>
      </c>
      <c r="B67" s="65">
        <v>0</v>
      </c>
      <c r="C67" s="65">
        <v>0</v>
      </c>
      <c r="D67" s="4">
        <f t="shared" si="18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67.599999999999994</v>
      </c>
      <c r="O67" s="35">
        <v>53</v>
      </c>
      <c r="P67" s="4">
        <f t="shared" si="19"/>
        <v>0.78402366863905337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360</v>
      </c>
      <c r="W67" s="5" t="s">
        <v>360</v>
      </c>
      <c r="X67" s="43">
        <f t="shared" si="23"/>
        <v>0.78402366863905337</v>
      </c>
      <c r="Y67" s="44">
        <v>1290</v>
      </c>
      <c r="Z67" s="35">
        <f t="shared" si="20"/>
        <v>117.27272727272727</v>
      </c>
      <c r="AA67" s="35">
        <f t="shared" si="21"/>
        <v>91.9</v>
      </c>
      <c r="AB67" s="35">
        <f t="shared" si="24"/>
        <v>-25.372727272727261</v>
      </c>
      <c r="AC67" s="35"/>
      <c r="AD67" s="35">
        <f t="shared" si="22"/>
        <v>91.9</v>
      </c>
      <c r="AE67" s="1"/>
      <c r="AF67" s="1"/>
      <c r="AG67" s="1"/>
      <c r="AH67" s="1"/>
      <c r="AI67" s="1"/>
      <c r="AJ67" s="1"/>
      <c r="AK67" s="78"/>
      <c r="AL67" s="1"/>
      <c r="AM67" s="1"/>
      <c r="AN67" s="1"/>
      <c r="AO67" s="1"/>
      <c r="AP67" s="1"/>
      <c r="AQ67" s="1"/>
      <c r="AR67" s="1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0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10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10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10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10"/>
      <c r="FY67" s="9"/>
      <c r="FZ67" s="9"/>
    </row>
    <row r="68" spans="1:182" s="2" customFormat="1" ht="17.149999999999999" customHeight="1">
      <c r="A68" s="14" t="s">
        <v>55</v>
      </c>
      <c r="B68" s="65">
        <v>0</v>
      </c>
      <c r="C68" s="65">
        <v>0</v>
      </c>
      <c r="D68" s="4">
        <f t="shared" si="18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17.3</v>
      </c>
      <c r="O68" s="35">
        <v>7.6</v>
      </c>
      <c r="P68" s="4">
        <f t="shared" si="19"/>
        <v>0.43930635838150284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360</v>
      </c>
      <c r="W68" s="5" t="s">
        <v>360</v>
      </c>
      <c r="X68" s="43">
        <f t="shared" si="23"/>
        <v>0.43930635838150278</v>
      </c>
      <c r="Y68" s="44">
        <v>1006</v>
      </c>
      <c r="Z68" s="35">
        <f t="shared" si="20"/>
        <v>91.454545454545453</v>
      </c>
      <c r="AA68" s="35">
        <f t="shared" si="21"/>
        <v>40.200000000000003</v>
      </c>
      <c r="AB68" s="35">
        <f t="shared" si="24"/>
        <v>-51.25454545454545</v>
      </c>
      <c r="AC68" s="35"/>
      <c r="AD68" s="35">
        <f t="shared" si="22"/>
        <v>40.200000000000003</v>
      </c>
      <c r="AE68" s="1"/>
      <c r="AF68" s="1"/>
      <c r="AG68" s="1"/>
      <c r="AH68" s="1"/>
      <c r="AI68" s="1"/>
      <c r="AJ68" s="1"/>
      <c r="AK68" s="78"/>
      <c r="AL68" s="1"/>
      <c r="AM68" s="1"/>
      <c r="AN68" s="1"/>
      <c r="AO68" s="1"/>
      <c r="AP68" s="1"/>
      <c r="AQ68" s="1"/>
      <c r="AR68" s="1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10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10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10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10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10"/>
      <c r="FY68" s="9"/>
      <c r="FZ68" s="9"/>
    </row>
    <row r="69" spans="1:182" s="2" customFormat="1" ht="17.149999999999999" customHeight="1">
      <c r="A69" s="14" t="s">
        <v>56</v>
      </c>
      <c r="B69" s="65">
        <v>0</v>
      </c>
      <c r="C69" s="65">
        <v>0</v>
      </c>
      <c r="D69" s="4">
        <f t="shared" si="18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260.5</v>
      </c>
      <c r="O69" s="35">
        <v>169.6</v>
      </c>
      <c r="P69" s="4">
        <f t="shared" si="19"/>
        <v>0.65105566218809974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360</v>
      </c>
      <c r="W69" s="5" t="s">
        <v>360</v>
      </c>
      <c r="X69" s="43">
        <f t="shared" si="23"/>
        <v>0.65105566218809974</v>
      </c>
      <c r="Y69" s="44">
        <v>1430</v>
      </c>
      <c r="Z69" s="35">
        <f t="shared" si="20"/>
        <v>130</v>
      </c>
      <c r="AA69" s="35">
        <f t="shared" si="21"/>
        <v>84.6</v>
      </c>
      <c r="AB69" s="35">
        <f t="shared" si="24"/>
        <v>-45.400000000000006</v>
      </c>
      <c r="AC69" s="35"/>
      <c r="AD69" s="35">
        <f t="shared" si="22"/>
        <v>84.6</v>
      </c>
      <c r="AE69" s="1"/>
      <c r="AF69" s="1"/>
      <c r="AG69" s="1"/>
      <c r="AH69" s="1"/>
      <c r="AI69" s="1"/>
      <c r="AJ69" s="1"/>
      <c r="AK69" s="78"/>
      <c r="AL69" s="1"/>
      <c r="AM69" s="1"/>
      <c r="AN69" s="1"/>
      <c r="AO69" s="1"/>
      <c r="AP69" s="1"/>
      <c r="AQ69" s="1"/>
      <c r="AR69" s="1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0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10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10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10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10"/>
      <c r="FY69" s="9"/>
      <c r="FZ69" s="9"/>
    </row>
    <row r="70" spans="1:182" s="2" customFormat="1" ht="17.149999999999999" customHeight="1">
      <c r="A70" s="14" t="s">
        <v>57</v>
      </c>
      <c r="B70" s="65">
        <v>8500</v>
      </c>
      <c r="C70" s="65">
        <v>6038.1</v>
      </c>
      <c r="D70" s="4">
        <f t="shared" si="18"/>
        <v>0.71036470588235301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953.7</v>
      </c>
      <c r="O70" s="35">
        <v>841.5</v>
      </c>
      <c r="P70" s="4">
        <f t="shared" si="19"/>
        <v>0.88235294117647056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360</v>
      </c>
      <c r="W70" s="5" t="s">
        <v>360</v>
      </c>
      <c r="X70" s="43">
        <f t="shared" si="23"/>
        <v>0.84795529411764703</v>
      </c>
      <c r="Y70" s="44">
        <v>81</v>
      </c>
      <c r="Z70" s="35">
        <f t="shared" si="20"/>
        <v>7.3636363636363633</v>
      </c>
      <c r="AA70" s="35">
        <f t="shared" si="21"/>
        <v>6.2</v>
      </c>
      <c r="AB70" s="35">
        <f t="shared" si="24"/>
        <v>-1.1636363636363631</v>
      </c>
      <c r="AC70" s="35"/>
      <c r="AD70" s="35">
        <f t="shared" si="22"/>
        <v>6.2</v>
      </c>
      <c r="AE70" s="1"/>
      <c r="AF70" s="1"/>
      <c r="AG70" s="1"/>
      <c r="AH70" s="1"/>
      <c r="AI70" s="1"/>
      <c r="AJ70" s="1"/>
      <c r="AK70" s="78"/>
      <c r="AL70" s="1"/>
      <c r="AM70" s="1"/>
      <c r="AN70" s="1"/>
      <c r="AO70" s="1"/>
      <c r="AP70" s="1"/>
      <c r="AQ70" s="1"/>
      <c r="AR70" s="1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0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10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10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10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10"/>
      <c r="FY70" s="9"/>
      <c r="FZ70" s="9"/>
    </row>
    <row r="71" spans="1:182" s="2" customFormat="1" ht="17.149999999999999" customHeight="1">
      <c r="A71" s="14" t="s">
        <v>58</v>
      </c>
      <c r="B71" s="65">
        <v>0</v>
      </c>
      <c r="C71" s="65">
        <v>0</v>
      </c>
      <c r="D71" s="4">
        <f t="shared" si="18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185</v>
      </c>
      <c r="O71" s="35">
        <v>180.1</v>
      </c>
      <c r="P71" s="4">
        <f t="shared" si="19"/>
        <v>0.97351351351351345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360</v>
      </c>
      <c r="W71" s="5" t="s">
        <v>360</v>
      </c>
      <c r="X71" s="43">
        <f t="shared" si="23"/>
        <v>0.97351351351351345</v>
      </c>
      <c r="Y71" s="44">
        <v>834</v>
      </c>
      <c r="Z71" s="35">
        <f t="shared" si="20"/>
        <v>75.818181818181813</v>
      </c>
      <c r="AA71" s="35">
        <f t="shared" si="21"/>
        <v>73.8</v>
      </c>
      <c r="AB71" s="35">
        <f t="shared" si="24"/>
        <v>-2.0181818181818159</v>
      </c>
      <c r="AC71" s="35"/>
      <c r="AD71" s="35">
        <f t="shared" si="22"/>
        <v>73.8</v>
      </c>
      <c r="AE71" s="1"/>
      <c r="AF71" s="1"/>
      <c r="AG71" s="1"/>
      <c r="AH71" s="1"/>
      <c r="AI71" s="1"/>
      <c r="AJ71" s="1"/>
      <c r="AK71" s="78"/>
      <c r="AL71" s="1"/>
      <c r="AM71" s="1"/>
      <c r="AN71" s="1"/>
      <c r="AO71" s="1"/>
      <c r="AP71" s="1"/>
      <c r="AQ71" s="1"/>
      <c r="AR71" s="1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10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10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10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10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10"/>
      <c r="FY71" s="9"/>
      <c r="FZ71" s="9"/>
    </row>
    <row r="72" spans="1:182" s="2" customFormat="1" ht="17.149999999999999" customHeight="1">
      <c r="A72" s="14" t="s">
        <v>59</v>
      </c>
      <c r="B72" s="65">
        <v>0</v>
      </c>
      <c r="C72" s="65">
        <v>0</v>
      </c>
      <c r="D72" s="4">
        <f t="shared" si="18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60.5</v>
      </c>
      <c r="O72" s="35">
        <v>144.1</v>
      </c>
      <c r="P72" s="4">
        <f t="shared" si="19"/>
        <v>1.3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360</v>
      </c>
      <c r="W72" s="5" t="s">
        <v>360</v>
      </c>
      <c r="X72" s="43">
        <f t="shared" si="23"/>
        <v>1.3</v>
      </c>
      <c r="Y72" s="44">
        <v>668</v>
      </c>
      <c r="Z72" s="35">
        <f t="shared" si="20"/>
        <v>60.727272727272727</v>
      </c>
      <c r="AA72" s="35">
        <f t="shared" si="21"/>
        <v>78.900000000000006</v>
      </c>
      <c r="AB72" s="35">
        <f t="shared" si="24"/>
        <v>18.172727272727279</v>
      </c>
      <c r="AC72" s="35"/>
      <c r="AD72" s="35">
        <f t="shared" si="22"/>
        <v>78.900000000000006</v>
      </c>
      <c r="AE72" s="1"/>
      <c r="AF72" s="1"/>
      <c r="AG72" s="1"/>
      <c r="AH72" s="1"/>
      <c r="AI72" s="1"/>
      <c r="AJ72" s="1"/>
      <c r="AK72" s="78"/>
      <c r="AL72" s="1"/>
      <c r="AM72" s="1"/>
      <c r="AN72" s="1"/>
      <c r="AO72" s="1"/>
      <c r="AP72" s="1"/>
      <c r="AQ72" s="1"/>
      <c r="AR72" s="1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10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10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10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10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10"/>
      <c r="FY72" s="9"/>
      <c r="FZ72" s="9"/>
    </row>
    <row r="73" spans="1:182" s="2" customFormat="1" ht="17.149999999999999" customHeight="1">
      <c r="A73" s="14" t="s">
        <v>60</v>
      </c>
      <c r="B73" s="65">
        <v>0</v>
      </c>
      <c r="C73" s="65">
        <v>0</v>
      </c>
      <c r="D73" s="4">
        <f t="shared" si="18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33.700000000000003</v>
      </c>
      <c r="O73" s="35">
        <v>31</v>
      </c>
      <c r="P73" s="4">
        <f t="shared" si="19"/>
        <v>0.91988130563798209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360</v>
      </c>
      <c r="W73" s="5" t="s">
        <v>360</v>
      </c>
      <c r="X73" s="43">
        <f t="shared" si="23"/>
        <v>0.91988130563798209</v>
      </c>
      <c r="Y73" s="44">
        <v>876</v>
      </c>
      <c r="Z73" s="35">
        <f t="shared" si="20"/>
        <v>79.63636363636364</v>
      </c>
      <c r="AA73" s="35">
        <f t="shared" si="21"/>
        <v>73.3</v>
      </c>
      <c r="AB73" s="35">
        <f t="shared" si="24"/>
        <v>-6.3363636363636431</v>
      </c>
      <c r="AC73" s="35"/>
      <c r="AD73" s="35">
        <f t="shared" si="22"/>
        <v>73.3</v>
      </c>
      <c r="AE73" s="1"/>
      <c r="AF73" s="1"/>
      <c r="AG73" s="1"/>
      <c r="AH73" s="1"/>
      <c r="AI73" s="1"/>
      <c r="AJ73" s="1"/>
      <c r="AK73" s="78"/>
      <c r="AL73" s="1"/>
      <c r="AM73" s="1"/>
      <c r="AN73" s="1"/>
      <c r="AO73" s="1"/>
      <c r="AP73" s="1"/>
      <c r="AQ73" s="1"/>
      <c r="AR73" s="1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10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0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10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10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10"/>
      <c r="FY73" s="9"/>
      <c r="FZ73" s="9"/>
    </row>
    <row r="74" spans="1:182" s="2" customFormat="1" ht="17.149999999999999" customHeight="1">
      <c r="A74" s="14" t="s">
        <v>61</v>
      </c>
      <c r="B74" s="65">
        <v>0</v>
      </c>
      <c r="C74" s="65">
        <v>0</v>
      </c>
      <c r="D74" s="4">
        <f t="shared" si="18"/>
        <v>1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38.700000000000003</v>
      </c>
      <c r="O74" s="35">
        <v>50.7</v>
      </c>
      <c r="P74" s="4">
        <f t="shared" si="19"/>
        <v>1.2110077519379845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360</v>
      </c>
      <c r="W74" s="5" t="s">
        <v>360</v>
      </c>
      <c r="X74" s="43">
        <f t="shared" si="23"/>
        <v>1.1688062015503875</v>
      </c>
      <c r="Y74" s="44">
        <v>985</v>
      </c>
      <c r="Z74" s="35">
        <f t="shared" si="20"/>
        <v>89.545454545454547</v>
      </c>
      <c r="AA74" s="35">
        <f t="shared" si="21"/>
        <v>104.7</v>
      </c>
      <c r="AB74" s="35">
        <f t="shared" si="24"/>
        <v>15.154545454545456</v>
      </c>
      <c r="AC74" s="35"/>
      <c r="AD74" s="35">
        <f t="shared" si="22"/>
        <v>104.7</v>
      </c>
      <c r="AE74" s="1"/>
      <c r="AF74" s="1"/>
      <c r="AG74" s="1"/>
      <c r="AH74" s="1"/>
      <c r="AI74" s="1"/>
      <c r="AJ74" s="1"/>
      <c r="AK74" s="78"/>
      <c r="AL74" s="1"/>
      <c r="AM74" s="1"/>
      <c r="AN74" s="1"/>
      <c r="AO74" s="1"/>
      <c r="AP74" s="1"/>
      <c r="AQ74" s="1"/>
      <c r="AR74" s="1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10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10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10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10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10"/>
      <c r="FY74" s="9"/>
      <c r="FZ74" s="9"/>
    </row>
    <row r="75" spans="1:182" s="2" customFormat="1" ht="17.149999999999999" customHeight="1">
      <c r="A75" s="18" t="s">
        <v>62</v>
      </c>
      <c r="B75" s="6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35"/>
      <c r="AE75" s="1"/>
      <c r="AF75" s="1"/>
      <c r="AG75" s="1"/>
      <c r="AH75" s="1"/>
      <c r="AI75" s="1"/>
      <c r="AJ75" s="1"/>
      <c r="AK75" s="78"/>
      <c r="AL75" s="1"/>
      <c r="AM75" s="1"/>
      <c r="AN75" s="1"/>
      <c r="AO75" s="1"/>
      <c r="AP75" s="1"/>
      <c r="AQ75" s="1"/>
      <c r="AR75" s="1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0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10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10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10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10"/>
      <c r="FY75" s="9"/>
      <c r="FZ75" s="9"/>
    </row>
    <row r="76" spans="1:182" s="2" customFormat="1" ht="17.149999999999999" customHeight="1">
      <c r="A76" s="14" t="s">
        <v>63</v>
      </c>
      <c r="B76" s="65">
        <v>0</v>
      </c>
      <c r="C76" s="65">
        <v>0</v>
      </c>
      <c r="D76" s="4">
        <f t="shared" si="18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106.4</v>
      </c>
      <c r="O76" s="35">
        <v>137</v>
      </c>
      <c r="P76" s="4">
        <f t="shared" si="19"/>
        <v>1.2087593984962406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360</v>
      </c>
      <c r="W76" s="5" t="s">
        <v>360</v>
      </c>
      <c r="X76" s="43">
        <f t="shared" si="23"/>
        <v>1.2087593984962406</v>
      </c>
      <c r="Y76" s="44">
        <v>2187</v>
      </c>
      <c r="Z76" s="35">
        <f t="shared" si="20"/>
        <v>198.81818181818181</v>
      </c>
      <c r="AA76" s="35">
        <f t="shared" si="21"/>
        <v>240.3</v>
      </c>
      <c r="AB76" s="35">
        <f t="shared" si="24"/>
        <v>41.481818181818198</v>
      </c>
      <c r="AC76" s="35"/>
      <c r="AD76" s="35">
        <f t="shared" si="22"/>
        <v>240.3</v>
      </c>
      <c r="AE76" s="1"/>
      <c r="AF76" s="1"/>
      <c r="AG76" s="1"/>
      <c r="AH76" s="1"/>
      <c r="AI76" s="1"/>
      <c r="AJ76" s="1"/>
      <c r="AK76" s="78"/>
      <c r="AL76" s="1"/>
      <c r="AM76" s="1"/>
      <c r="AN76" s="1"/>
      <c r="AO76" s="1"/>
      <c r="AP76" s="1"/>
      <c r="AQ76" s="1"/>
      <c r="AR76" s="1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0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10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10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10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10"/>
      <c r="FY76" s="9"/>
      <c r="FZ76" s="9"/>
    </row>
    <row r="77" spans="1:182" s="2" customFormat="1" ht="17.149999999999999" customHeight="1">
      <c r="A77" s="14" t="s">
        <v>64</v>
      </c>
      <c r="B77" s="65">
        <v>120681</v>
      </c>
      <c r="C77" s="65">
        <v>248062.2</v>
      </c>
      <c r="D77" s="4">
        <f t="shared" si="18"/>
        <v>1.2855519924428866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793.9</v>
      </c>
      <c r="O77" s="35">
        <v>791</v>
      </c>
      <c r="P77" s="4">
        <f t="shared" si="19"/>
        <v>0.99634714699584337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360</v>
      </c>
      <c r="W77" s="5" t="s">
        <v>360</v>
      </c>
      <c r="X77" s="43">
        <f t="shared" si="23"/>
        <v>1.054188116085252</v>
      </c>
      <c r="Y77" s="44">
        <v>2378</v>
      </c>
      <c r="Z77" s="35">
        <f t="shared" si="20"/>
        <v>216.18181818181819</v>
      </c>
      <c r="AA77" s="35">
        <f t="shared" si="21"/>
        <v>227.9</v>
      </c>
      <c r="AB77" s="35">
        <f t="shared" si="24"/>
        <v>11.718181818181819</v>
      </c>
      <c r="AC77" s="35"/>
      <c r="AD77" s="35">
        <f t="shared" si="22"/>
        <v>227.9</v>
      </c>
      <c r="AE77" s="1"/>
      <c r="AF77" s="1"/>
      <c r="AG77" s="1"/>
      <c r="AH77" s="1"/>
      <c r="AI77" s="1"/>
      <c r="AJ77" s="1"/>
      <c r="AK77" s="78"/>
      <c r="AL77" s="1"/>
      <c r="AM77" s="1"/>
      <c r="AN77" s="1"/>
      <c r="AO77" s="1"/>
      <c r="AP77" s="1"/>
      <c r="AQ77" s="1"/>
      <c r="AR77" s="1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10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10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10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10"/>
      <c r="FY77" s="9"/>
      <c r="FZ77" s="9"/>
    </row>
    <row r="78" spans="1:182" s="2" customFormat="1" ht="17.149999999999999" customHeight="1">
      <c r="A78" s="14" t="s">
        <v>65</v>
      </c>
      <c r="B78" s="65">
        <v>0</v>
      </c>
      <c r="C78" s="65">
        <v>0</v>
      </c>
      <c r="D78" s="4">
        <f t="shared" si="18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145.30000000000001</v>
      </c>
      <c r="O78" s="35">
        <v>279.10000000000002</v>
      </c>
      <c r="P78" s="4">
        <f t="shared" si="19"/>
        <v>1.2720853406744665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360</v>
      </c>
      <c r="W78" s="5" t="s">
        <v>360</v>
      </c>
      <c r="X78" s="43">
        <f t="shared" si="23"/>
        <v>1.2176682725395733</v>
      </c>
      <c r="Y78" s="44">
        <v>1595</v>
      </c>
      <c r="Z78" s="35">
        <f t="shared" si="20"/>
        <v>145</v>
      </c>
      <c r="AA78" s="35">
        <f t="shared" si="21"/>
        <v>176.6</v>
      </c>
      <c r="AB78" s="35">
        <f t="shared" si="24"/>
        <v>31.599999999999994</v>
      </c>
      <c r="AC78" s="35"/>
      <c r="AD78" s="35">
        <f t="shared" si="22"/>
        <v>176.6</v>
      </c>
      <c r="AE78" s="1"/>
      <c r="AF78" s="1"/>
      <c r="AG78" s="1"/>
      <c r="AH78" s="1"/>
      <c r="AI78" s="1"/>
      <c r="AJ78" s="1"/>
      <c r="AK78" s="78"/>
      <c r="AL78" s="1"/>
      <c r="AM78" s="1"/>
      <c r="AN78" s="1"/>
      <c r="AO78" s="1"/>
      <c r="AP78" s="1"/>
      <c r="AQ78" s="1"/>
      <c r="AR78" s="1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0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10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10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10"/>
      <c r="FY78" s="9"/>
      <c r="FZ78" s="9"/>
    </row>
    <row r="79" spans="1:182" s="2" customFormat="1" ht="17.149999999999999" customHeight="1">
      <c r="A79" s="14" t="s">
        <v>66</v>
      </c>
      <c r="B79" s="65">
        <v>174622</v>
      </c>
      <c r="C79" s="65">
        <v>244349.1</v>
      </c>
      <c r="D79" s="4">
        <f t="shared" si="18"/>
        <v>1.2199303066051241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385</v>
      </c>
      <c r="O79" s="35">
        <v>443.4</v>
      </c>
      <c r="P79" s="4">
        <f t="shared" si="19"/>
        <v>1.1516883116883117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360</v>
      </c>
      <c r="W79" s="5" t="s">
        <v>360</v>
      </c>
      <c r="X79" s="43">
        <f t="shared" si="23"/>
        <v>1.1653367106716741</v>
      </c>
      <c r="Y79" s="44">
        <v>1537</v>
      </c>
      <c r="Z79" s="35">
        <f t="shared" si="20"/>
        <v>139.72727272727272</v>
      </c>
      <c r="AA79" s="35">
        <f t="shared" si="21"/>
        <v>162.80000000000001</v>
      </c>
      <c r="AB79" s="35">
        <f t="shared" si="24"/>
        <v>23.072727272727292</v>
      </c>
      <c r="AC79" s="35"/>
      <c r="AD79" s="35">
        <f t="shared" si="22"/>
        <v>162.80000000000001</v>
      </c>
      <c r="AE79" s="1"/>
      <c r="AF79" s="1"/>
      <c r="AG79" s="1"/>
      <c r="AH79" s="1"/>
      <c r="AI79" s="1"/>
      <c r="AJ79" s="1"/>
      <c r="AK79" s="78"/>
      <c r="AL79" s="1"/>
      <c r="AM79" s="1"/>
      <c r="AN79" s="1"/>
      <c r="AO79" s="1"/>
      <c r="AP79" s="1"/>
      <c r="AQ79" s="1"/>
      <c r="AR79" s="1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10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0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10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10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10"/>
      <c r="FY79" s="9"/>
      <c r="FZ79" s="9"/>
    </row>
    <row r="80" spans="1:182" s="2" customFormat="1" ht="17.149999999999999" customHeight="1">
      <c r="A80" s="14" t="s">
        <v>67</v>
      </c>
      <c r="B80" s="65">
        <v>0</v>
      </c>
      <c r="C80" s="65">
        <v>0</v>
      </c>
      <c r="D80" s="4">
        <f t="shared" si="18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68.900000000000006</v>
      </c>
      <c r="O80" s="35">
        <v>104.4</v>
      </c>
      <c r="P80" s="4">
        <f t="shared" si="19"/>
        <v>1.2315239477503628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360</v>
      </c>
      <c r="W80" s="5" t="s">
        <v>360</v>
      </c>
      <c r="X80" s="43">
        <f t="shared" si="23"/>
        <v>1.2315239477503628</v>
      </c>
      <c r="Y80" s="44">
        <v>2350</v>
      </c>
      <c r="Z80" s="35">
        <f t="shared" si="20"/>
        <v>213.63636363636363</v>
      </c>
      <c r="AA80" s="35">
        <f t="shared" si="21"/>
        <v>263.10000000000002</v>
      </c>
      <c r="AB80" s="35">
        <f t="shared" si="24"/>
        <v>49.463636363636397</v>
      </c>
      <c r="AC80" s="35"/>
      <c r="AD80" s="35">
        <f t="shared" si="22"/>
        <v>263.10000000000002</v>
      </c>
      <c r="AE80" s="1"/>
      <c r="AF80" s="1"/>
      <c r="AG80" s="1"/>
      <c r="AH80" s="1"/>
      <c r="AI80" s="1"/>
      <c r="AJ80" s="1"/>
      <c r="AK80" s="78"/>
      <c r="AL80" s="1"/>
      <c r="AM80" s="1"/>
      <c r="AN80" s="1"/>
      <c r="AO80" s="1"/>
      <c r="AP80" s="1"/>
      <c r="AQ80" s="1"/>
      <c r="AR80" s="1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10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0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10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10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10"/>
      <c r="FY80" s="9"/>
      <c r="FZ80" s="9"/>
    </row>
    <row r="81" spans="1:182" s="2" customFormat="1" ht="17.149999999999999" customHeight="1">
      <c r="A81" s="18" t="s">
        <v>68</v>
      </c>
      <c r="B81" s="6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35"/>
      <c r="AE81" s="1"/>
      <c r="AF81" s="1"/>
      <c r="AG81" s="1"/>
      <c r="AH81" s="1"/>
      <c r="AI81" s="1"/>
      <c r="AJ81" s="1"/>
      <c r="AK81" s="78"/>
      <c r="AL81" s="1"/>
      <c r="AM81" s="1"/>
      <c r="AN81" s="1"/>
      <c r="AO81" s="1"/>
      <c r="AP81" s="1"/>
      <c r="AQ81" s="1"/>
      <c r="AR81" s="1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10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0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10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10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10"/>
      <c r="FY81" s="9"/>
      <c r="FZ81" s="9"/>
    </row>
    <row r="82" spans="1:182" s="2" customFormat="1" ht="17.149999999999999" customHeight="1">
      <c r="A82" s="14" t="s">
        <v>69</v>
      </c>
      <c r="B82" s="65">
        <v>998</v>
      </c>
      <c r="C82" s="65">
        <v>999.6</v>
      </c>
      <c r="D82" s="4">
        <f t="shared" si="18"/>
        <v>1.0016032064128257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234.1</v>
      </c>
      <c r="O82" s="35">
        <v>379.2</v>
      </c>
      <c r="P82" s="4">
        <f t="shared" si="19"/>
        <v>1.241982058949167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360</v>
      </c>
      <c r="W82" s="5" t="s">
        <v>360</v>
      </c>
      <c r="X82" s="43">
        <f t="shared" si="23"/>
        <v>1.1939062884418987</v>
      </c>
      <c r="Y82" s="44">
        <v>541</v>
      </c>
      <c r="Z82" s="35">
        <f t="shared" si="20"/>
        <v>49.18181818181818</v>
      </c>
      <c r="AA82" s="35">
        <f t="shared" si="21"/>
        <v>58.7</v>
      </c>
      <c r="AB82" s="35">
        <f t="shared" si="24"/>
        <v>9.518181818181823</v>
      </c>
      <c r="AC82" s="35"/>
      <c r="AD82" s="35">
        <f t="shared" si="22"/>
        <v>58.7</v>
      </c>
      <c r="AE82" s="1"/>
      <c r="AF82" s="1"/>
      <c r="AG82" s="1"/>
      <c r="AH82" s="1"/>
      <c r="AI82" s="1"/>
      <c r="AJ82" s="1"/>
      <c r="AK82" s="78"/>
      <c r="AL82" s="1"/>
      <c r="AM82" s="1"/>
      <c r="AN82" s="1"/>
      <c r="AO82" s="1"/>
      <c r="AP82" s="1"/>
      <c r="AQ82" s="1"/>
      <c r="AR82" s="1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10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0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10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10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10"/>
      <c r="FY82" s="9"/>
      <c r="FZ82" s="9"/>
    </row>
    <row r="83" spans="1:182" s="2" customFormat="1" ht="17.149999999999999" customHeight="1">
      <c r="A83" s="14" t="s">
        <v>70</v>
      </c>
      <c r="B83" s="65">
        <v>17432</v>
      </c>
      <c r="C83" s="65">
        <v>16650.099999999999</v>
      </c>
      <c r="D83" s="4">
        <f t="shared" si="18"/>
        <v>0.95514570904084439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1425.4</v>
      </c>
      <c r="O83" s="35">
        <v>978.6</v>
      </c>
      <c r="P83" s="4">
        <f t="shared" si="19"/>
        <v>0.68654412796408026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360</v>
      </c>
      <c r="W83" s="5" t="s">
        <v>360</v>
      </c>
      <c r="X83" s="43">
        <f t="shared" si="23"/>
        <v>0.74026444417943305</v>
      </c>
      <c r="Y83" s="44">
        <v>839</v>
      </c>
      <c r="Z83" s="35">
        <f t="shared" si="20"/>
        <v>76.272727272727266</v>
      </c>
      <c r="AA83" s="35">
        <f t="shared" si="21"/>
        <v>56.5</v>
      </c>
      <c r="AB83" s="35">
        <f t="shared" si="24"/>
        <v>-19.772727272727266</v>
      </c>
      <c r="AC83" s="35"/>
      <c r="AD83" s="35">
        <f t="shared" si="22"/>
        <v>56.5</v>
      </c>
      <c r="AE83" s="1"/>
      <c r="AF83" s="1"/>
      <c r="AG83" s="1"/>
      <c r="AH83" s="1"/>
      <c r="AI83" s="1"/>
      <c r="AJ83" s="1"/>
      <c r="AK83" s="78"/>
      <c r="AL83" s="1"/>
      <c r="AM83" s="1"/>
      <c r="AN83" s="1"/>
      <c r="AO83" s="1"/>
      <c r="AP83" s="1"/>
      <c r="AQ83" s="1"/>
      <c r="AR83" s="1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10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0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10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10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10"/>
      <c r="FY83" s="9"/>
      <c r="FZ83" s="9"/>
    </row>
    <row r="84" spans="1:182" s="2" customFormat="1" ht="17.149999999999999" customHeight="1">
      <c r="A84" s="14" t="s">
        <v>71</v>
      </c>
      <c r="B84" s="65">
        <v>192</v>
      </c>
      <c r="C84" s="65">
        <v>192</v>
      </c>
      <c r="D84" s="4">
        <f t="shared" si="18"/>
        <v>1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47.4</v>
      </c>
      <c r="O84" s="35">
        <v>15.3</v>
      </c>
      <c r="P84" s="4">
        <f t="shared" si="19"/>
        <v>0.32278481012658228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360</v>
      </c>
      <c r="W84" s="5" t="s">
        <v>360</v>
      </c>
      <c r="X84" s="43">
        <f t="shared" si="23"/>
        <v>0.45822784810126577</v>
      </c>
      <c r="Y84" s="44">
        <v>621</v>
      </c>
      <c r="Z84" s="35">
        <f t="shared" si="20"/>
        <v>56.454545454545453</v>
      </c>
      <c r="AA84" s="35">
        <f t="shared" si="21"/>
        <v>25.9</v>
      </c>
      <c r="AB84" s="35">
        <f t="shared" si="24"/>
        <v>-30.554545454545455</v>
      </c>
      <c r="AC84" s="35"/>
      <c r="AD84" s="35">
        <f t="shared" si="22"/>
        <v>25.9</v>
      </c>
      <c r="AE84" s="1"/>
      <c r="AF84" s="1"/>
      <c r="AG84" s="1"/>
      <c r="AH84" s="1"/>
      <c r="AI84" s="1"/>
      <c r="AJ84" s="1"/>
      <c r="AK84" s="78"/>
      <c r="AL84" s="1"/>
      <c r="AM84" s="1"/>
      <c r="AN84" s="1"/>
      <c r="AO84" s="1"/>
      <c r="AP84" s="1"/>
      <c r="AQ84" s="1"/>
      <c r="AR84" s="1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10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0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10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10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10"/>
      <c r="FY84" s="9"/>
      <c r="FZ84" s="9"/>
    </row>
    <row r="85" spans="1:182" s="2" customFormat="1" ht="17.149999999999999" customHeight="1">
      <c r="A85" s="14" t="s">
        <v>72</v>
      </c>
      <c r="B85" s="65">
        <v>716</v>
      </c>
      <c r="C85" s="65">
        <v>736.6</v>
      </c>
      <c r="D85" s="4">
        <f t="shared" si="18"/>
        <v>1.0287709497206705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120.2</v>
      </c>
      <c r="O85" s="35">
        <v>112.3</v>
      </c>
      <c r="P85" s="4">
        <f t="shared" si="19"/>
        <v>0.93427620632279529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360</v>
      </c>
      <c r="W85" s="5" t="s">
        <v>360</v>
      </c>
      <c r="X85" s="43">
        <f t="shared" si="23"/>
        <v>0.95317515500237038</v>
      </c>
      <c r="Y85" s="44">
        <v>919</v>
      </c>
      <c r="Z85" s="35">
        <f t="shared" si="20"/>
        <v>83.545454545454547</v>
      </c>
      <c r="AA85" s="35">
        <f t="shared" si="21"/>
        <v>79.599999999999994</v>
      </c>
      <c r="AB85" s="35">
        <f t="shared" si="24"/>
        <v>-3.9454545454545524</v>
      </c>
      <c r="AC85" s="35"/>
      <c r="AD85" s="35">
        <f t="shared" si="22"/>
        <v>79.599999999999994</v>
      </c>
      <c r="AE85" s="1"/>
      <c r="AF85" s="1"/>
      <c r="AG85" s="1"/>
      <c r="AH85" s="1"/>
      <c r="AI85" s="1"/>
      <c r="AJ85" s="1"/>
      <c r="AK85" s="78"/>
      <c r="AL85" s="1"/>
      <c r="AM85" s="1"/>
      <c r="AN85" s="1"/>
      <c r="AO85" s="1"/>
      <c r="AP85" s="1"/>
      <c r="AQ85" s="1"/>
      <c r="AR85" s="1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10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0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10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10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10"/>
      <c r="FY85" s="9"/>
      <c r="FZ85" s="9"/>
    </row>
    <row r="86" spans="1:182" s="2" customFormat="1" ht="17.149999999999999" customHeight="1">
      <c r="A86" s="14" t="s">
        <v>73</v>
      </c>
      <c r="B86" s="65">
        <v>335</v>
      </c>
      <c r="C86" s="65">
        <v>335</v>
      </c>
      <c r="D86" s="4">
        <f t="shared" si="18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103.8</v>
      </c>
      <c r="O86" s="35">
        <v>66.8</v>
      </c>
      <c r="P86" s="4">
        <f t="shared" si="19"/>
        <v>0.64354527938342965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360</v>
      </c>
      <c r="W86" s="5" t="s">
        <v>360</v>
      </c>
      <c r="X86" s="43">
        <f t="shared" si="23"/>
        <v>0.71483622350674381</v>
      </c>
      <c r="Y86" s="44">
        <v>708</v>
      </c>
      <c r="Z86" s="35">
        <f t="shared" si="20"/>
        <v>64.36363636363636</v>
      </c>
      <c r="AA86" s="35">
        <f t="shared" si="21"/>
        <v>46</v>
      </c>
      <c r="AB86" s="35">
        <f t="shared" si="24"/>
        <v>-18.36363636363636</v>
      </c>
      <c r="AC86" s="35"/>
      <c r="AD86" s="35">
        <f t="shared" si="22"/>
        <v>46</v>
      </c>
      <c r="AE86" s="1"/>
      <c r="AF86" s="1"/>
      <c r="AG86" s="1"/>
      <c r="AH86" s="1"/>
      <c r="AI86" s="1"/>
      <c r="AJ86" s="1"/>
      <c r="AK86" s="78"/>
      <c r="AL86" s="1"/>
      <c r="AM86" s="1"/>
      <c r="AN86" s="1"/>
      <c r="AO86" s="1"/>
      <c r="AP86" s="1"/>
      <c r="AQ86" s="1"/>
      <c r="AR86" s="1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10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0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10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10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10"/>
      <c r="FY86" s="9"/>
      <c r="FZ86" s="9"/>
    </row>
    <row r="87" spans="1:182" s="2" customFormat="1" ht="17.149999999999999" customHeight="1">
      <c r="A87" s="14" t="s">
        <v>74</v>
      </c>
      <c r="B87" s="65">
        <v>159</v>
      </c>
      <c r="C87" s="65">
        <v>160</v>
      </c>
      <c r="D87" s="4">
        <f t="shared" si="18"/>
        <v>1.0062893081761006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63.2</v>
      </c>
      <c r="O87" s="35">
        <v>39.799999999999997</v>
      </c>
      <c r="P87" s="4">
        <f t="shared" si="19"/>
        <v>0.62974683544303789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360</v>
      </c>
      <c r="W87" s="5" t="s">
        <v>360</v>
      </c>
      <c r="X87" s="43">
        <f t="shared" si="23"/>
        <v>0.70505532998965037</v>
      </c>
      <c r="Y87" s="44">
        <v>1010</v>
      </c>
      <c r="Z87" s="35">
        <f t="shared" si="20"/>
        <v>91.818181818181813</v>
      </c>
      <c r="AA87" s="35">
        <f t="shared" si="21"/>
        <v>64.7</v>
      </c>
      <c r="AB87" s="35">
        <f t="shared" si="24"/>
        <v>-27.11818181818181</v>
      </c>
      <c r="AC87" s="35"/>
      <c r="AD87" s="35">
        <f t="shared" si="22"/>
        <v>64.7</v>
      </c>
      <c r="AE87" s="1"/>
      <c r="AF87" s="1"/>
      <c r="AG87" s="1"/>
      <c r="AH87" s="1"/>
      <c r="AI87" s="1"/>
      <c r="AJ87" s="1"/>
      <c r="AK87" s="78"/>
      <c r="AL87" s="1"/>
      <c r="AM87" s="1"/>
      <c r="AN87" s="1"/>
      <c r="AO87" s="1"/>
      <c r="AP87" s="1"/>
      <c r="AQ87" s="1"/>
      <c r="AR87" s="1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10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0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0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10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10"/>
      <c r="FY87" s="9"/>
      <c r="FZ87" s="9"/>
    </row>
    <row r="88" spans="1:182" s="2" customFormat="1" ht="17.149999999999999" customHeight="1">
      <c r="A88" s="14" t="s">
        <v>75</v>
      </c>
      <c r="B88" s="65">
        <v>989</v>
      </c>
      <c r="C88" s="65">
        <v>990</v>
      </c>
      <c r="D88" s="4">
        <f t="shared" si="18"/>
        <v>1.0010111223458038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123.9</v>
      </c>
      <c r="O88" s="35">
        <v>207.7</v>
      </c>
      <c r="P88" s="4">
        <f t="shared" si="19"/>
        <v>1.2476351896690878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360</v>
      </c>
      <c r="W88" s="5" t="s">
        <v>360</v>
      </c>
      <c r="X88" s="43">
        <f t="shared" si="23"/>
        <v>1.1983103762044311</v>
      </c>
      <c r="Y88" s="44">
        <v>1313</v>
      </c>
      <c r="Z88" s="35">
        <f t="shared" si="20"/>
        <v>119.36363636363636</v>
      </c>
      <c r="AA88" s="35">
        <f t="shared" si="21"/>
        <v>143</v>
      </c>
      <c r="AB88" s="35">
        <f t="shared" si="24"/>
        <v>23.63636363636364</v>
      </c>
      <c r="AC88" s="35"/>
      <c r="AD88" s="35">
        <f t="shared" si="22"/>
        <v>143</v>
      </c>
      <c r="AE88" s="1"/>
      <c r="AF88" s="1"/>
      <c r="AG88" s="1"/>
      <c r="AH88" s="1"/>
      <c r="AI88" s="1"/>
      <c r="AJ88" s="1"/>
      <c r="AK88" s="78"/>
      <c r="AL88" s="1"/>
      <c r="AM88" s="1"/>
      <c r="AN88" s="1"/>
      <c r="AO88" s="1"/>
      <c r="AP88" s="1"/>
      <c r="AQ88" s="1"/>
      <c r="AR88" s="1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10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0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10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10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10"/>
      <c r="FY88" s="9"/>
      <c r="FZ88" s="9"/>
    </row>
    <row r="89" spans="1:182" s="2" customFormat="1" ht="17.149999999999999" customHeight="1">
      <c r="A89" s="14" t="s">
        <v>76</v>
      </c>
      <c r="B89" s="65">
        <v>867</v>
      </c>
      <c r="C89" s="65">
        <v>870</v>
      </c>
      <c r="D89" s="4">
        <f t="shared" si="18"/>
        <v>1.0034602076124568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172.6</v>
      </c>
      <c r="O89" s="35">
        <v>169.4</v>
      </c>
      <c r="P89" s="4">
        <f t="shared" si="19"/>
        <v>0.98146002317497105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360</v>
      </c>
      <c r="W89" s="5" t="s">
        <v>360</v>
      </c>
      <c r="X89" s="43">
        <f t="shared" si="23"/>
        <v>0.98586006006246829</v>
      </c>
      <c r="Y89" s="44">
        <v>333</v>
      </c>
      <c r="Z89" s="35">
        <f t="shared" si="20"/>
        <v>30.272727272727273</v>
      </c>
      <c r="AA89" s="35">
        <f t="shared" si="21"/>
        <v>29.8</v>
      </c>
      <c r="AB89" s="35">
        <f t="shared" si="24"/>
        <v>-0.47272727272727266</v>
      </c>
      <c r="AC89" s="35"/>
      <c r="AD89" s="35">
        <f t="shared" si="22"/>
        <v>29.8</v>
      </c>
      <c r="AE89" s="1"/>
      <c r="AF89" s="1"/>
      <c r="AG89" s="1"/>
      <c r="AH89" s="1"/>
      <c r="AI89" s="1"/>
      <c r="AJ89" s="1"/>
      <c r="AK89" s="78"/>
      <c r="AL89" s="1"/>
      <c r="AM89" s="1"/>
      <c r="AN89" s="1"/>
      <c r="AO89" s="1"/>
      <c r="AP89" s="1"/>
      <c r="AQ89" s="1"/>
      <c r="AR89" s="1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10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0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10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10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10"/>
      <c r="FY89" s="9"/>
      <c r="FZ89" s="9"/>
    </row>
    <row r="90" spans="1:182" s="2" customFormat="1" ht="17.149999999999999" customHeight="1">
      <c r="A90" s="18" t="s">
        <v>77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35"/>
      <c r="AE90" s="1"/>
      <c r="AF90" s="1"/>
      <c r="AG90" s="1"/>
      <c r="AH90" s="1"/>
      <c r="AI90" s="1"/>
      <c r="AJ90" s="1"/>
      <c r="AK90" s="78"/>
      <c r="AL90" s="1"/>
      <c r="AM90" s="1"/>
      <c r="AN90" s="1"/>
      <c r="AO90" s="1"/>
      <c r="AP90" s="1"/>
      <c r="AQ90" s="1"/>
      <c r="AR90" s="1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10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0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10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10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10"/>
      <c r="FY90" s="9"/>
      <c r="FZ90" s="9"/>
    </row>
    <row r="91" spans="1:182" s="2" customFormat="1" ht="17.149999999999999" customHeight="1">
      <c r="A91" s="14" t="s">
        <v>78</v>
      </c>
      <c r="B91" s="65">
        <v>11392</v>
      </c>
      <c r="C91" s="65">
        <v>11454</v>
      </c>
      <c r="D91" s="4">
        <f t="shared" si="18"/>
        <v>1.005442415730337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1087.4000000000001</v>
      </c>
      <c r="O91" s="35">
        <v>339.4</v>
      </c>
      <c r="P91" s="4">
        <f t="shared" si="19"/>
        <v>0.31212065477285261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360</v>
      </c>
      <c r="W91" s="5" t="s">
        <v>360</v>
      </c>
      <c r="X91" s="43">
        <f t="shared" si="23"/>
        <v>0.45078500696434942</v>
      </c>
      <c r="Y91" s="44">
        <v>2050</v>
      </c>
      <c r="Z91" s="35">
        <f t="shared" si="20"/>
        <v>186.36363636363637</v>
      </c>
      <c r="AA91" s="35">
        <f t="shared" si="21"/>
        <v>84</v>
      </c>
      <c r="AB91" s="35">
        <f t="shared" si="24"/>
        <v>-102.36363636363637</v>
      </c>
      <c r="AC91" s="35"/>
      <c r="AD91" s="35">
        <f t="shared" si="22"/>
        <v>84</v>
      </c>
      <c r="AE91" s="1"/>
      <c r="AF91" s="1"/>
      <c r="AG91" s="1"/>
      <c r="AH91" s="1"/>
      <c r="AI91" s="1"/>
      <c r="AJ91" s="1"/>
      <c r="AK91" s="78"/>
      <c r="AL91" s="1"/>
      <c r="AM91" s="1"/>
      <c r="AN91" s="1"/>
      <c r="AO91" s="1"/>
      <c r="AP91" s="1"/>
      <c r="AQ91" s="1"/>
      <c r="AR91" s="1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10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0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10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10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10"/>
      <c r="FY91" s="9"/>
      <c r="FZ91" s="9"/>
    </row>
    <row r="92" spans="1:182" s="2" customFormat="1" ht="17.149999999999999" customHeight="1">
      <c r="A92" s="45" t="s">
        <v>79</v>
      </c>
      <c r="B92" s="65">
        <v>17003</v>
      </c>
      <c r="C92" s="65">
        <v>17917</v>
      </c>
      <c r="D92" s="4">
        <f t="shared" si="18"/>
        <v>1.0537552196671176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787.3</v>
      </c>
      <c r="O92" s="35">
        <v>792.6</v>
      </c>
      <c r="P92" s="4">
        <f t="shared" si="19"/>
        <v>1.0067318684110251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360</v>
      </c>
      <c r="W92" s="5" t="s">
        <v>360</v>
      </c>
      <c r="X92" s="43">
        <f t="shared" si="23"/>
        <v>1.0161365386622436</v>
      </c>
      <c r="Y92" s="44">
        <v>2084</v>
      </c>
      <c r="Z92" s="35">
        <f t="shared" si="20"/>
        <v>189.45454545454547</v>
      </c>
      <c r="AA92" s="35">
        <f t="shared" si="21"/>
        <v>192.5</v>
      </c>
      <c r="AB92" s="35">
        <f t="shared" si="24"/>
        <v>3.0454545454545325</v>
      </c>
      <c r="AC92" s="35"/>
      <c r="AD92" s="35">
        <f t="shared" si="22"/>
        <v>192.5</v>
      </c>
      <c r="AE92" s="1"/>
      <c r="AF92" s="1"/>
      <c r="AG92" s="1"/>
      <c r="AH92" s="1"/>
      <c r="AI92" s="1"/>
      <c r="AJ92" s="1"/>
      <c r="AK92" s="78"/>
      <c r="AL92" s="1"/>
      <c r="AM92" s="1"/>
      <c r="AN92" s="1"/>
      <c r="AO92" s="1"/>
      <c r="AP92" s="1"/>
      <c r="AQ92" s="1"/>
      <c r="AR92" s="1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0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0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10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10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10"/>
      <c r="FY92" s="9"/>
      <c r="FZ92" s="9"/>
    </row>
    <row r="93" spans="1:182" s="2" customFormat="1" ht="17.149999999999999" customHeight="1">
      <c r="A93" s="14" t="s">
        <v>80</v>
      </c>
      <c r="B93" s="65">
        <v>42</v>
      </c>
      <c r="C93" s="65">
        <v>59</v>
      </c>
      <c r="D93" s="4">
        <f t="shared" si="18"/>
        <v>1.2204761904761905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42.4</v>
      </c>
      <c r="O93" s="35">
        <v>18.399999999999999</v>
      </c>
      <c r="P93" s="4">
        <f t="shared" si="19"/>
        <v>0.43396226415094336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360</v>
      </c>
      <c r="W93" s="5" t="s">
        <v>360</v>
      </c>
      <c r="X93" s="43">
        <f t="shared" si="23"/>
        <v>0.59126504941599278</v>
      </c>
      <c r="Y93" s="44">
        <v>2683</v>
      </c>
      <c r="Z93" s="35">
        <f t="shared" si="20"/>
        <v>243.90909090909091</v>
      </c>
      <c r="AA93" s="35">
        <f t="shared" si="21"/>
        <v>144.19999999999999</v>
      </c>
      <c r="AB93" s="35">
        <f t="shared" si="24"/>
        <v>-99.709090909090918</v>
      </c>
      <c r="AC93" s="35"/>
      <c r="AD93" s="35">
        <f t="shared" si="22"/>
        <v>144.19999999999999</v>
      </c>
      <c r="AE93" s="1"/>
      <c r="AF93" s="1"/>
      <c r="AG93" s="1"/>
      <c r="AH93" s="1"/>
      <c r="AI93" s="1"/>
      <c r="AJ93" s="1"/>
      <c r="AK93" s="78"/>
      <c r="AL93" s="1"/>
      <c r="AM93" s="1"/>
      <c r="AN93" s="1"/>
      <c r="AO93" s="1"/>
      <c r="AP93" s="1"/>
      <c r="AQ93" s="1"/>
      <c r="AR93" s="1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10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0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10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10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10"/>
      <c r="FY93" s="9"/>
      <c r="FZ93" s="9"/>
    </row>
    <row r="94" spans="1:182" s="2" customFormat="1" ht="17.149999999999999" customHeight="1">
      <c r="A94" s="14" t="s">
        <v>81</v>
      </c>
      <c r="B94" s="65">
        <v>700</v>
      </c>
      <c r="C94" s="65">
        <v>701</v>
      </c>
      <c r="D94" s="4">
        <f t="shared" si="18"/>
        <v>1.0014285714285713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137.1</v>
      </c>
      <c r="O94" s="35">
        <v>55.4</v>
      </c>
      <c r="P94" s="4">
        <f t="shared" si="19"/>
        <v>0.40408460977388766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360</v>
      </c>
      <c r="W94" s="5" t="s">
        <v>360</v>
      </c>
      <c r="X94" s="43">
        <f t="shared" si="23"/>
        <v>0.52355340210482437</v>
      </c>
      <c r="Y94" s="44">
        <v>2853</v>
      </c>
      <c r="Z94" s="35">
        <f t="shared" si="20"/>
        <v>259.36363636363637</v>
      </c>
      <c r="AA94" s="35">
        <f t="shared" si="21"/>
        <v>135.80000000000001</v>
      </c>
      <c r="AB94" s="35">
        <f t="shared" si="24"/>
        <v>-123.56363636363636</v>
      </c>
      <c r="AC94" s="35"/>
      <c r="AD94" s="35">
        <f t="shared" si="22"/>
        <v>135.80000000000001</v>
      </c>
      <c r="AE94" s="1"/>
      <c r="AF94" s="1"/>
      <c r="AG94" s="1"/>
      <c r="AH94" s="1"/>
      <c r="AI94" s="1"/>
      <c r="AJ94" s="1"/>
      <c r="AK94" s="78"/>
      <c r="AL94" s="1"/>
      <c r="AM94" s="1"/>
      <c r="AN94" s="1"/>
      <c r="AO94" s="1"/>
      <c r="AP94" s="1"/>
      <c r="AQ94" s="1"/>
      <c r="AR94" s="1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10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0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10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10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10"/>
      <c r="FY94" s="9"/>
      <c r="FZ94" s="9"/>
    </row>
    <row r="95" spans="1:182" s="2" customFormat="1" ht="17.149999999999999" customHeight="1">
      <c r="A95" s="14" t="s">
        <v>82</v>
      </c>
      <c r="B95" s="65">
        <v>46</v>
      </c>
      <c r="C95" s="65">
        <v>72</v>
      </c>
      <c r="D95" s="4">
        <f t="shared" si="18"/>
        <v>1.2365217391304348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49.8</v>
      </c>
      <c r="O95" s="35">
        <v>133.1</v>
      </c>
      <c r="P95" s="4">
        <f t="shared" si="19"/>
        <v>1.3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360</v>
      </c>
      <c r="W95" s="5" t="s">
        <v>360</v>
      </c>
      <c r="X95" s="43">
        <f t="shared" si="23"/>
        <v>1.287304347826087</v>
      </c>
      <c r="Y95" s="44">
        <v>2058</v>
      </c>
      <c r="Z95" s="35">
        <f t="shared" si="20"/>
        <v>187.09090909090909</v>
      </c>
      <c r="AA95" s="35">
        <f t="shared" si="21"/>
        <v>240.8</v>
      </c>
      <c r="AB95" s="35">
        <f t="shared" si="24"/>
        <v>53.709090909090918</v>
      </c>
      <c r="AC95" s="35"/>
      <c r="AD95" s="35">
        <f t="shared" si="22"/>
        <v>240.8</v>
      </c>
      <c r="AE95" s="1"/>
      <c r="AF95" s="1"/>
      <c r="AG95" s="1"/>
      <c r="AH95" s="1"/>
      <c r="AI95" s="1"/>
      <c r="AJ95" s="1"/>
      <c r="AK95" s="78"/>
      <c r="AL95" s="1"/>
      <c r="AM95" s="1"/>
      <c r="AN95" s="1"/>
      <c r="AO95" s="1"/>
      <c r="AP95" s="1"/>
      <c r="AQ95" s="1"/>
      <c r="AR95" s="1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0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0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10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10"/>
      <c r="FY95" s="9"/>
      <c r="FZ95" s="9"/>
    </row>
    <row r="96" spans="1:182" s="2" customFormat="1" ht="17.149999999999999" customHeight="1">
      <c r="A96" s="14" t="s">
        <v>83</v>
      </c>
      <c r="B96" s="65">
        <v>47</v>
      </c>
      <c r="C96" s="65">
        <v>49</v>
      </c>
      <c r="D96" s="4">
        <f t="shared" si="18"/>
        <v>1.0425531914893618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145.9</v>
      </c>
      <c r="O96" s="35">
        <v>35.9</v>
      </c>
      <c r="P96" s="4">
        <f t="shared" si="19"/>
        <v>0.24605894448252225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360</v>
      </c>
      <c r="W96" s="5" t="s">
        <v>360</v>
      </c>
      <c r="X96" s="43">
        <f t="shared" si="23"/>
        <v>0.40535779388389015</v>
      </c>
      <c r="Y96" s="44">
        <v>1546</v>
      </c>
      <c r="Z96" s="35">
        <f t="shared" si="20"/>
        <v>140.54545454545453</v>
      </c>
      <c r="AA96" s="35">
        <f t="shared" si="21"/>
        <v>57</v>
      </c>
      <c r="AB96" s="35">
        <f t="shared" si="24"/>
        <v>-83.545454545454533</v>
      </c>
      <c r="AC96" s="35"/>
      <c r="AD96" s="35">
        <f t="shared" si="22"/>
        <v>57</v>
      </c>
      <c r="AE96" s="1"/>
      <c r="AF96" s="1"/>
      <c r="AG96" s="1"/>
      <c r="AH96" s="1"/>
      <c r="AI96" s="1"/>
      <c r="AJ96" s="1"/>
      <c r="AK96" s="78"/>
      <c r="AL96" s="1"/>
      <c r="AM96" s="1"/>
      <c r="AN96" s="1"/>
      <c r="AO96" s="1"/>
      <c r="AP96" s="1"/>
      <c r="AQ96" s="1"/>
      <c r="AR96" s="1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0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0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10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10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10"/>
      <c r="FY96" s="9"/>
      <c r="FZ96" s="9"/>
    </row>
    <row r="97" spans="1:182" s="2" customFormat="1" ht="17.149999999999999" customHeight="1">
      <c r="A97" s="14" t="s">
        <v>84</v>
      </c>
      <c r="B97" s="65">
        <v>31</v>
      </c>
      <c r="C97" s="65">
        <v>31</v>
      </c>
      <c r="D97" s="4">
        <f t="shared" si="18"/>
        <v>1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54.6</v>
      </c>
      <c r="O97" s="35">
        <v>53</v>
      </c>
      <c r="P97" s="4">
        <f t="shared" si="19"/>
        <v>0.97069597069597069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360</v>
      </c>
      <c r="W97" s="5" t="s">
        <v>360</v>
      </c>
      <c r="X97" s="43">
        <f t="shared" si="23"/>
        <v>0.97655677655677653</v>
      </c>
      <c r="Y97" s="44">
        <v>1775</v>
      </c>
      <c r="Z97" s="35">
        <f t="shared" si="20"/>
        <v>161.36363636363637</v>
      </c>
      <c r="AA97" s="35">
        <f t="shared" si="21"/>
        <v>157.6</v>
      </c>
      <c r="AB97" s="35">
        <f t="shared" si="24"/>
        <v>-3.7636363636363797</v>
      </c>
      <c r="AC97" s="35"/>
      <c r="AD97" s="35">
        <f t="shared" si="22"/>
        <v>157.6</v>
      </c>
      <c r="AE97" s="1"/>
      <c r="AF97" s="1"/>
      <c r="AG97" s="1"/>
      <c r="AH97" s="1"/>
      <c r="AI97" s="1"/>
      <c r="AJ97" s="1"/>
      <c r="AK97" s="78"/>
      <c r="AL97" s="1"/>
      <c r="AM97" s="1"/>
      <c r="AN97" s="1"/>
      <c r="AO97" s="1"/>
      <c r="AP97" s="1"/>
      <c r="AQ97" s="1"/>
      <c r="AR97" s="1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10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0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10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10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10"/>
      <c r="FY97" s="9"/>
      <c r="FZ97" s="9"/>
    </row>
    <row r="98" spans="1:182" s="2" customFormat="1" ht="17.149999999999999" customHeight="1">
      <c r="A98" s="14" t="s">
        <v>85</v>
      </c>
      <c r="B98" s="65">
        <v>42</v>
      </c>
      <c r="C98" s="65">
        <v>57</v>
      </c>
      <c r="D98" s="4">
        <f t="shared" si="18"/>
        <v>1.2157142857142857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28.5</v>
      </c>
      <c r="O98" s="35">
        <v>46.1</v>
      </c>
      <c r="P98" s="4">
        <f t="shared" si="19"/>
        <v>1.2417543859649123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360</v>
      </c>
      <c r="W98" s="5" t="s">
        <v>360</v>
      </c>
      <c r="X98" s="43">
        <f t="shared" si="23"/>
        <v>1.2365463659147868</v>
      </c>
      <c r="Y98" s="44">
        <v>1879</v>
      </c>
      <c r="Z98" s="35">
        <f t="shared" si="20"/>
        <v>170.81818181818181</v>
      </c>
      <c r="AA98" s="35">
        <f t="shared" si="21"/>
        <v>211.2</v>
      </c>
      <c r="AB98" s="35">
        <f t="shared" si="24"/>
        <v>40.381818181818176</v>
      </c>
      <c r="AC98" s="35"/>
      <c r="AD98" s="35">
        <f t="shared" si="22"/>
        <v>211.2</v>
      </c>
      <c r="AE98" s="1"/>
      <c r="AF98" s="1"/>
      <c r="AG98" s="1"/>
      <c r="AH98" s="1"/>
      <c r="AI98" s="1"/>
      <c r="AJ98" s="1"/>
      <c r="AK98" s="78"/>
      <c r="AL98" s="1"/>
      <c r="AM98" s="1"/>
      <c r="AN98" s="1"/>
      <c r="AO98" s="1"/>
      <c r="AP98" s="1"/>
      <c r="AQ98" s="1"/>
      <c r="AR98" s="1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0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0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10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10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10"/>
      <c r="FY98" s="9"/>
      <c r="FZ98" s="9"/>
    </row>
    <row r="99" spans="1:182" s="2" customFormat="1" ht="17.149999999999999" customHeight="1">
      <c r="A99" s="14" t="s">
        <v>86</v>
      </c>
      <c r="B99" s="65">
        <v>561</v>
      </c>
      <c r="C99" s="65">
        <v>564</v>
      </c>
      <c r="D99" s="4">
        <f t="shared" si="18"/>
        <v>1.0053475935828877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218.4</v>
      </c>
      <c r="O99" s="35">
        <v>162.69999999999999</v>
      </c>
      <c r="P99" s="4">
        <f t="shared" si="19"/>
        <v>0.74496336996336987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360</v>
      </c>
      <c r="W99" s="5" t="s">
        <v>360</v>
      </c>
      <c r="X99" s="43">
        <f t="shared" si="23"/>
        <v>0.79704021468727348</v>
      </c>
      <c r="Y99" s="44">
        <v>2138</v>
      </c>
      <c r="Z99" s="35">
        <f t="shared" si="20"/>
        <v>194.36363636363637</v>
      </c>
      <c r="AA99" s="35">
        <f t="shared" si="21"/>
        <v>154.9</v>
      </c>
      <c r="AB99" s="35">
        <f t="shared" si="24"/>
        <v>-39.463636363636368</v>
      </c>
      <c r="AC99" s="35"/>
      <c r="AD99" s="35">
        <f t="shared" si="22"/>
        <v>154.9</v>
      </c>
      <c r="AE99" s="1"/>
      <c r="AF99" s="1"/>
      <c r="AG99" s="1"/>
      <c r="AH99" s="1"/>
      <c r="AI99" s="1"/>
      <c r="AJ99" s="1"/>
      <c r="AK99" s="78"/>
      <c r="AL99" s="1"/>
      <c r="AM99" s="1"/>
      <c r="AN99" s="1"/>
      <c r="AO99" s="1"/>
      <c r="AP99" s="1"/>
      <c r="AQ99" s="1"/>
      <c r="AR99" s="1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10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0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10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10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10"/>
      <c r="FY99" s="9"/>
      <c r="FZ99" s="9"/>
    </row>
    <row r="100" spans="1:182" s="2" customFormat="1" ht="17.149999999999999" customHeight="1">
      <c r="A100" s="18" t="s">
        <v>87</v>
      </c>
      <c r="B100" s="6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35"/>
      <c r="AE100" s="1"/>
      <c r="AF100" s="1"/>
      <c r="AG100" s="1"/>
      <c r="AH100" s="1"/>
      <c r="AI100" s="1"/>
      <c r="AJ100" s="1"/>
      <c r="AK100" s="78"/>
      <c r="AL100" s="1"/>
      <c r="AM100" s="1"/>
      <c r="AN100" s="1"/>
      <c r="AO100" s="1"/>
      <c r="AP100" s="1"/>
      <c r="AQ100" s="1"/>
      <c r="AR100" s="1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10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0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10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10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10"/>
      <c r="FY100" s="9"/>
      <c r="FZ100" s="9"/>
    </row>
    <row r="101" spans="1:182" s="2" customFormat="1" ht="17.149999999999999" customHeight="1">
      <c r="A101" s="14" t="s">
        <v>88</v>
      </c>
      <c r="B101" s="65">
        <v>0</v>
      </c>
      <c r="C101" s="65">
        <v>0</v>
      </c>
      <c r="D101" s="4">
        <f t="shared" si="18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45.5</v>
      </c>
      <c r="O101" s="35">
        <v>3.7</v>
      </c>
      <c r="P101" s="4">
        <f t="shared" si="19"/>
        <v>8.1318681318681321E-2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360</v>
      </c>
      <c r="W101" s="5" t="s">
        <v>360</v>
      </c>
      <c r="X101" s="43">
        <f t="shared" si="23"/>
        <v>8.1318681318681321E-2</v>
      </c>
      <c r="Y101" s="44">
        <v>776</v>
      </c>
      <c r="Z101" s="35">
        <f t="shared" si="20"/>
        <v>70.545454545454547</v>
      </c>
      <c r="AA101" s="35">
        <f t="shared" si="21"/>
        <v>5.7</v>
      </c>
      <c r="AB101" s="35">
        <f t="shared" si="24"/>
        <v>-64.845454545454544</v>
      </c>
      <c r="AC101" s="35"/>
      <c r="AD101" s="35">
        <f t="shared" si="22"/>
        <v>5.7</v>
      </c>
      <c r="AE101" s="1"/>
      <c r="AF101" s="1"/>
      <c r="AG101" s="1"/>
      <c r="AH101" s="1"/>
      <c r="AI101" s="1"/>
      <c r="AJ101" s="1"/>
      <c r="AK101" s="78"/>
      <c r="AL101" s="1"/>
      <c r="AM101" s="1"/>
      <c r="AN101" s="1"/>
      <c r="AO101" s="1"/>
      <c r="AP101" s="1"/>
      <c r="AQ101" s="1"/>
      <c r="AR101" s="1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10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0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10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10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10"/>
      <c r="FY101" s="9"/>
      <c r="FZ101" s="9"/>
    </row>
    <row r="102" spans="1:182" s="2" customFormat="1" ht="17.149999999999999" customHeight="1">
      <c r="A102" s="14" t="s">
        <v>89</v>
      </c>
      <c r="B102" s="65">
        <v>16906</v>
      </c>
      <c r="C102" s="65">
        <v>11313.1</v>
      </c>
      <c r="D102" s="4">
        <f t="shared" si="18"/>
        <v>0.66917662368389919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649.70000000000005</v>
      </c>
      <c r="O102" s="35">
        <v>577.1</v>
      </c>
      <c r="P102" s="4">
        <f t="shared" si="19"/>
        <v>0.88825611820840389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360</v>
      </c>
      <c r="W102" s="5" t="s">
        <v>360</v>
      </c>
      <c r="X102" s="43">
        <f t="shared" si="23"/>
        <v>0.84444021930350299</v>
      </c>
      <c r="Y102" s="44">
        <v>2344</v>
      </c>
      <c r="Z102" s="35">
        <f t="shared" si="20"/>
        <v>213.09090909090909</v>
      </c>
      <c r="AA102" s="35">
        <f t="shared" si="21"/>
        <v>179.9</v>
      </c>
      <c r="AB102" s="35">
        <f t="shared" si="24"/>
        <v>-33.190909090909088</v>
      </c>
      <c r="AC102" s="35"/>
      <c r="AD102" s="35">
        <f t="shared" si="22"/>
        <v>179.9</v>
      </c>
      <c r="AE102" s="1"/>
      <c r="AF102" s="1"/>
      <c r="AG102" s="1"/>
      <c r="AH102" s="1"/>
      <c r="AI102" s="1"/>
      <c r="AJ102" s="1"/>
      <c r="AK102" s="78"/>
      <c r="AL102" s="1"/>
      <c r="AM102" s="1"/>
      <c r="AN102" s="1"/>
      <c r="AO102" s="1"/>
      <c r="AP102" s="1"/>
      <c r="AQ102" s="1"/>
      <c r="AR102" s="1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0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0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10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10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10"/>
      <c r="FY102" s="9"/>
      <c r="FZ102" s="9"/>
    </row>
    <row r="103" spans="1:182" s="2" customFormat="1" ht="17.149999999999999" customHeight="1">
      <c r="A103" s="14" t="s">
        <v>90</v>
      </c>
      <c r="B103" s="65">
        <v>0</v>
      </c>
      <c r="C103" s="65">
        <v>0</v>
      </c>
      <c r="D103" s="4">
        <f t="shared" si="18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375.8</v>
      </c>
      <c r="O103" s="35">
        <v>222.3</v>
      </c>
      <c r="P103" s="4">
        <f t="shared" si="19"/>
        <v>0.59153805215540178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360</v>
      </c>
      <c r="W103" s="5" t="s">
        <v>360</v>
      </c>
      <c r="X103" s="43">
        <f t="shared" si="23"/>
        <v>0.59153805215540178</v>
      </c>
      <c r="Y103" s="44">
        <v>1316</v>
      </c>
      <c r="Z103" s="35">
        <f t="shared" si="20"/>
        <v>119.63636363636364</v>
      </c>
      <c r="AA103" s="35">
        <f t="shared" si="21"/>
        <v>70.8</v>
      </c>
      <c r="AB103" s="35">
        <f t="shared" si="24"/>
        <v>-48.836363636363643</v>
      </c>
      <c r="AC103" s="35"/>
      <c r="AD103" s="35">
        <f t="shared" si="22"/>
        <v>70.8</v>
      </c>
      <c r="AE103" s="1"/>
      <c r="AF103" s="1"/>
      <c r="AG103" s="1"/>
      <c r="AH103" s="1"/>
      <c r="AI103" s="1"/>
      <c r="AJ103" s="1"/>
      <c r="AK103" s="78"/>
      <c r="AL103" s="1"/>
      <c r="AM103" s="1"/>
      <c r="AN103" s="1"/>
      <c r="AO103" s="1"/>
      <c r="AP103" s="1"/>
      <c r="AQ103" s="1"/>
      <c r="AR103" s="1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10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0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10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10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FY103" s="9"/>
      <c r="FZ103" s="9"/>
    </row>
    <row r="104" spans="1:182" s="2" customFormat="1" ht="17.149999999999999" customHeight="1">
      <c r="A104" s="14" t="s">
        <v>91</v>
      </c>
      <c r="B104" s="65">
        <v>0</v>
      </c>
      <c r="C104" s="65">
        <v>0</v>
      </c>
      <c r="D104" s="4">
        <f t="shared" si="18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13.5</v>
      </c>
      <c r="O104" s="35">
        <v>14.2</v>
      </c>
      <c r="P104" s="4">
        <f t="shared" si="19"/>
        <v>1.0518518518518518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360</v>
      </c>
      <c r="W104" s="5" t="s">
        <v>360</v>
      </c>
      <c r="X104" s="43">
        <f t="shared" si="23"/>
        <v>1.0518518518518518</v>
      </c>
      <c r="Y104" s="44">
        <v>524</v>
      </c>
      <c r="Z104" s="35">
        <f t="shared" si="20"/>
        <v>47.636363636363633</v>
      </c>
      <c r="AA104" s="35">
        <f t="shared" si="21"/>
        <v>50.1</v>
      </c>
      <c r="AB104" s="35">
        <f t="shared" si="24"/>
        <v>2.4636363636363683</v>
      </c>
      <c r="AC104" s="35"/>
      <c r="AD104" s="35">
        <f t="shared" si="22"/>
        <v>50.1</v>
      </c>
      <c r="AE104" s="1"/>
      <c r="AF104" s="1"/>
      <c r="AG104" s="1"/>
      <c r="AH104" s="1"/>
      <c r="AI104" s="1"/>
      <c r="AJ104" s="1"/>
      <c r="AK104" s="78"/>
      <c r="AL104" s="1"/>
      <c r="AM104" s="1"/>
      <c r="AN104" s="1"/>
      <c r="AO104" s="1"/>
      <c r="AP104" s="1"/>
      <c r="AQ104" s="1"/>
      <c r="AR104" s="1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10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0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10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10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10"/>
      <c r="FY104" s="9"/>
      <c r="FZ104" s="9"/>
    </row>
    <row r="105" spans="1:182" s="2" customFormat="1" ht="17.149999999999999" customHeight="1">
      <c r="A105" s="14" t="s">
        <v>92</v>
      </c>
      <c r="B105" s="65">
        <v>222</v>
      </c>
      <c r="C105" s="65">
        <v>291</v>
      </c>
      <c r="D105" s="4">
        <f t="shared" si="18"/>
        <v>1.211081081081081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74.099999999999994</v>
      </c>
      <c r="O105" s="35">
        <v>60</v>
      </c>
      <c r="P105" s="4">
        <f t="shared" si="19"/>
        <v>0.80971659919028349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360</v>
      </c>
      <c r="W105" s="5" t="s">
        <v>360</v>
      </c>
      <c r="X105" s="43">
        <f t="shared" si="23"/>
        <v>0.88998949556844298</v>
      </c>
      <c r="Y105" s="44">
        <v>1359</v>
      </c>
      <c r="Z105" s="35">
        <f t="shared" si="20"/>
        <v>123.54545454545455</v>
      </c>
      <c r="AA105" s="35">
        <f t="shared" si="21"/>
        <v>110</v>
      </c>
      <c r="AB105" s="35">
        <f t="shared" si="24"/>
        <v>-13.545454545454547</v>
      </c>
      <c r="AC105" s="35"/>
      <c r="AD105" s="35">
        <f t="shared" si="22"/>
        <v>110</v>
      </c>
      <c r="AE105" s="1"/>
      <c r="AF105" s="1"/>
      <c r="AG105" s="1"/>
      <c r="AH105" s="1"/>
      <c r="AI105" s="1"/>
      <c r="AJ105" s="1"/>
      <c r="AK105" s="78"/>
      <c r="AL105" s="1"/>
      <c r="AM105" s="1"/>
      <c r="AN105" s="1"/>
      <c r="AO105" s="1"/>
      <c r="AP105" s="1"/>
      <c r="AQ105" s="1"/>
      <c r="AR105" s="1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10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0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10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10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10"/>
      <c r="FY105" s="9"/>
      <c r="FZ105" s="9"/>
    </row>
    <row r="106" spans="1:182" s="2" customFormat="1" ht="17.149999999999999" customHeight="1">
      <c r="A106" s="14" t="s">
        <v>93</v>
      </c>
      <c r="B106" s="65">
        <v>0</v>
      </c>
      <c r="C106" s="65">
        <v>0</v>
      </c>
      <c r="D106" s="4">
        <f t="shared" si="18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31.1</v>
      </c>
      <c r="O106" s="35">
        <v>9.1999999999999993</v>
      </c>
      <c r="P106" s="4">
        <f t="shared" si="19"/>
        <v>0.29581993569131831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360</v>
      </c>
      <c r="W106" s="5" t="s">
        <v>360</v>
      </c>
      <c r="X106" s="43">
        <f t="shared" si="23"/>
        <v>0.29581993569131831</v>
      </c>
      <c r="Y106" s="44">
        <v>876</v>
      </c>
      <c r="Z106" s="35">
        <f t="shared" si="20"/>
        <v>79.63636363636364</v>
      </c>
      <c r="AA106" s="35">
        <f t="shared" si="21"/>
        <v>23.6</v>
      </c>
      <c r="AB106" s="35">
        <f t="shared" si="24"/>
        <v>-56.036363636363639</v>
      </c>
      <c r="AC106" s="35"/>
      <c r="AD106" s="35">
        <f t="shared" si="22"/>
        <v>23.6</v>
      </c>
      <c r="AE106" s="1"/>
      <c r="AF106" s="1"/>
      <c r="AG106" s="1"/>
      <c r="AH106" s="1"/>
      <c r="AI106" s="1"/>
      <c r="AJ106" s="1"/>
      <c r="AK106" s="78"/>
      <c r="AL106" s="1"/>
      <c r="AM106" s="1"/>
      <c r="AN106" s="1"/>
      <c r="AO106" s="1"/>
      <c r="AP106" s="1"/>
      <c r="AQ106" s="1"/>
      <c r="AR106" s="1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10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0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10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10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10"/>
      <c r="FY106" s="9"/>
      <c r="FZ106" s="9"/>
    </row>
    <row r="107" spans="1:182" s="2" customFormat="1" ht="17.149999999999999" customHeight="1">
      <c r="A107" s="14" t="s">
        <v>94</v>
      </c>
      <c r="B107" s="65">
        <v>1686</v>
      </c>
      <c r="C107" s="65">
        <v>1458</v>
      </c>
      <c r="D107" s="4">
        <f t="shared" si="18"/>
        <v>0.86476868327402134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41.6</v>
      </c>
      <c r="O107" s="35">
        <v>85.8</v>
      </c>
      <c r="P107" s="4">
        <f t="shared" si="19"/>
        <v>1.2862499999999999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360</v>
      </c>
      <c r="W107" s="5" t="s">
        <v>360</v>
      </c>
      <c r="X107" s="43">
        <f t="shared" si="23"/>
        <v>1.2019537366548041</v>
      </c>
      <c r="Y107" s="44">
        <v>1298</v>
      </c>
      <c r="Z107" s="35">
        <f t="shared" si="20"/>
        <v>118</v>
      </c>
      <c r="AA107" s="35">
        <f t="shared" si="21"/>
        <v>141.80000000000001</v>
      </c>
      <c r="AB107" s="35">
        <f t="shared" si="24"/>
        <v>23.800000000000011</v>
      </c>
      <c r="AC107" s="35"/>
      <c r="AD107" s="35">
        <f t="shared" si="22"/>
        <v>141.80000000000001</v>
      </c>
      <c r="AE107" s="1"/>
      <c r="AF107" s="1"/>
      <c r="AG107" s="1"/>
      <c r="AH107" s="1"/>
      <c r="AI107" s="1"/>
      <c r="AJ107" s="1"/>
      <c r="AK107" s="78"/>
      <c r="AL107" s="1"/>
      <c r="AM107" s="1"/>
      <c r="AN107" s="1"/>
      <c r="AO107" s="1"/>
      <c r="AP107" s="1"/>
      <c r="AQ107" s="1"/>
      <c r="AR107" s="1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10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0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10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10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FY107" s="9"/>
      <c r="FZ107" s="9"/>
    </row>
    <row r="108" spans="1:182" s="2" customFormat="1" ht="17.149999999999999" customHeight="1">
      <c r="A108" s="14" t="s">
        <v>95</v>
      </c>
      <c r="B108" s="65">
        <v>84</v>
      </c>
      <c r="C108" s="65">
        <v>51</v>
      </c>
      <c r="D108" s="4">
        <f t="shared" si="18"/>
        <v>0.6071428571428571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95</v>
      </c>
      <c r="O108" s="35">
        <v>125.9</v>
      </c>
      <c r="P108" s="4">
        <f t="shared" si="19"/>
        <v>1.2125263157894737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360</v>
      </c>
      <c r="W108" s="5" t="s">
        <v>360</v>
      </c>
      <c r="X108" s="43">
        <f t="shared" si="23"/>
        <v>1.0914496240601503</v>
      </c>
      <c r="Y108" s="44">
        <v>1563</v>
      </c>
      <c r="Z108" s="35">
        <f t="shared" si="20"/>
        <v>142.09090909090909</v>
      </c>
      <c r="AA108" s="35">
        <f t="shared" si="21"/>
        <v>155.1</v>
      </c>
      <c r="AB108" s="35">
        <f t="shared" si="24"/>
        <v>13.009090909090901</v>
      </c>
      <c r="AC108" s="35"/>
      <c r="AD108" s="35">
        <f t="shared" si="22"/>
        <v>155.1</v>
      </c>
      <c r="AE108" s="1"/>
      <c r="AF108" s="1"/>
      <c r="AG108" s="1"/>
      <c r="AH108" s="1"/>
      <c r="AI108" s="1"/>
      <c r="AJ108" s="1"/>
      <c r="AK108" s="78"/>
      <c r="AL108" s="1"/>
      <c r="AM108" s="1"/>
      <c r="AN108" s="1"/>
      <c r="AO108" s="1"/>
      <c r="AP108" s="1"/>
      <c r="AQ108" s="1"/>
      <c r="AR108" s="1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10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0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10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10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10"/>
      <c r="FY108" s="9"/>
      <c r="FZ108" s="9"/>
    </row>
    <row r="109" spans="1:182" s="2" customFormat="1" ht="17.149999999999999" customHeight="1">
      <c r="A109" s="14" t="s">
        <v>96</v>
      </c>
      <c r="B109" s="65">
        <v>337</v>
      </c>
      <c r="C109" s="65">
        <v>338.8</v>
      </c>
      <c r="D109" s="4">
        <f t="shared" si="18"/>
        <v>1.0053412462908011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70.7</v>
      </c>
      <c r="O109" s="35">
        <v>76</v>
      </c>
      <c r="P109" s="4">
        <f t="shared" si="19"/>
        <v>1.074964639321075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360</v>
      </c>
      <c r="W109" s="5" t="s">
        <v>360</v>
      </c>
      <c r="X109" s="43">
        <f t="shared" si="23"/>
        <v>1.0610399607150203</v>
      </c>
      <c r="Y109" s="44">
        <v>1019</v>
      </c>
      <c r="Z109" s="35">
        <f t="shared" si="20"/>
        <v>92.63636363636364</v>
      </c>
      <c r="AA109" s="35">
        <f t="shared" si="21"/>
        <v>98.3</v>
      </c>
      <c r="AB109" s="35">
        <f t="shared" si="24"/>
        <v>5.6636363636363569</v>
      </c>
      <c r="AC109" s="35"/>
      <c r="AD109" s="35">
        <f t="shared" si="22"/>
        <v>98.3</v>
      </c>
      <c r="AE109" s="1"/>
      <c r="AF109" s="1"/>
      <c r="AG109" s="1"/>
      <c r="AH109" s="1"/>
      <c r="AI109" s="1"/>
      <c r="AJ109" s="1"/>
      <c r="AK109" s="78"/>
      <c r="AL109" s="1"/>
      <c r="AM109" s="1"/>
      <c r="AN109" s="1"/>
      <c r="AO109" s="1"/>
      <c r="AP109" s="1"/>
      <c r="AQ109" s="1"/>
      <c r="AR109" s="1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10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0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10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10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10"/>
      <c r="FY109" s="9"/>
      <c r="FZ109" s="9"/>
    </row>
    <row r="110" spans="1:182" s="2" customFormat="1" ht="17.149999999999999" customHeight="1">
      <c r="A110" s="14" t="s">
        <v>97</v>
      </c>
      <c r="B110" s="65">
        <v>0</v>
      </c>
      <c r="C110" s="65">
        <v>0</v>
      </c>
      <c r="D110" s="4">
        <f t="shared" si="18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51.3</v>
      </c>
      <c r="O110" s="35">
        <v>15.2</v>
      </c>
      <c r="P110" s="4">
        <f t="shared" si="19"/>
        <v>0.29629629629629628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360</v>
      </c>
      <c r="W110" s="5" t="s">
        <v>360</v>
      </c>
      <c r="X110" s="43">
        <f t="shared" si="23"/>
        <v>0.29629629629629628</v>
      </c>
      <c r="Y110" s="44">
        <v>1508</v>
      </c>
      <c r="Z110" s="35">
        <f t="shared" si="20"/>
        <v>137.09090909090909</v>
      </c>
      <c r="AA110" s="35">
        <f t="shared" si="21"/>
        <v>40.6</v>
      </c>
      <c r="AB110" s="35">
        <f t="shared" si="24"/>
        <v>-96.490909090909099</v>
      </c>
      <c r="AC110" s="35"/>
      <c r="AD110" s="35">
        <f t="shared" si="22"/>
        <v>40.6</v>
      </c>
      <c r="AE110" s="1"/>
      <c r="AF110" s="1"/>
      <c r="AG110" s="1"/>
      <c r="AH110" s="1"/>
      <c r="AI110" s="1"/>
      <c r="AJ110" s="1"/>
      <c r="AK110" s="78"/>
      <c r="AL110" s="1"/>
      <c r="AM110" s="1"/>
      <c r="AN110" s="1"/>
      <c r="AO110" s="1"/>
      <c r="AP110" s="1"/>
      <c r="AQ110" s="1"/>
      <c r="AR110" s="1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10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0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10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10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10"/>
      <c r="FY110" s="9"/>
      <c r="FZ110" s="9"/>
    </row>
    <row r="111" spans="1:182" s="2" customFormat="1" ht="17.149999999999999" customHeight="1">
      <c r="A111" s="45" t="s">
        <v>98</v>
      </c>
      <c r="B111" s="65">
        <v>0</v>
      </c>
      <c r="C111" s="65">
        <v>0</v>
      </c>
      <c r="D111" s="4">
        <f t="shared" si="18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35.700000000000003</v>
      </c>
      <c r="O111" s="35">
        <v>23.4</v>
      </c>
      <c r="P111" s="4">
        <f t="shared" si="19"/>
        <v>0.65546218487394947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360</v>
      </c>
      <c r="W111" s="5" t="s">
        <v>360</v>
      </c>
      <c r="X111" s="43">
        <f t="shared" si="23"/>
        <v>0.65546218487394947</v>
      </c>
      <c r="Y111" s="44">
        <v>725</v>
      </c>
      <c r="Z111" s="35">
        <f t="shared" si="20"/>
        <v>65.909090909090907</v>
      </c>
      <c r="AA111" s="35">
        <f t="shared" si="21"/>
        <v>43.2</v>
      </c>
      <c r="AB111" s="35">
        <f t="shared" si="24"/>
        <v>-22.709090909090904</v>
      </c>
      <c r="AC111" s="35"/>
      <c r="AD111" s="35">
        <f t="shared" si="22"/>
        <v>43.2</v>
      </c>
      <c r="AE111" s="1"/>
      <c r="AF111" s="1"/>
      <c r="AG111" s="1"/>
      <c r="AH111" s="1"/>
      <c r="AI111" s="1"/>
      <c r="AJ111" s="1"/>
      <c r="AK111" s="78"/>
      <c r="AL111" s="1"/>
      <c r="AM111" s="1"/>
      <c r="AN111" s="1"/>
      <c r="AO111" s="1"/>
      <c r="AP111" s="1"/>
      <c r="AQ111" s="1"/>
      <c r="AR111" s="1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10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0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10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10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FY111" s="9"/>
      <c r="FZ111" s="9"/>
    </row>
    <row r="112" spans="1:182" s="2" customFormat="1" ht="17.149999999999999" customHeight="1">
      <c r="A112" s="14" t="s">
        <v>99</v>
      </c>
      <c r="B112" s="65">
        <v>0</v>
      </c>
      <c r="C112" s="65">
        <v>0</v>
      </c>
      <c r="D112" s="4">
        <f t="shared" si="18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68.8</v>
      </c>
      <c r="O112" s="35">
        <v>71.099999999999994</v>
      </c>
      <c r="P112" s="4">
        <f t="shared" si="19"/>
        <v>1.0334302325581395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360</v>
      </c>
      <c r="W112" s="5" t="s">
        <v>360</v>
      </c>
      <c r="X112" s="43">
        <f t="shared" si="23"/>
        <v>1.0334302325581395</v>
      </c>
      <c r="Y112" s="44">
        <v>976</v>
      </c>
      <c r="Z112" s="35">
        <f t="shared" si="20"/>
        <v>88.727272727272734</v>
      </c>
      <c r="AA112" s="35">
        <f t="shared" si="21"/>
        <v>91.7</v>
      </c>
      <c r="AB112" s="35">
        <f t="shared" si="24"/>
        <v>2.9727272727272691</v>
      </c>
      <c r="AC112" s="35"/>
      <c r="AD112" s="35">
        <f t="shared" si="22"/>
        <v>91.7</v>
      </c>
      <c r="AE112" s="1"/>
      <c r="AF112" s="1"/>
      <c r="AG112" s="1"/>
      <c r="AH112" s="1"/>
      <c r="AI112" s="1"/>
      <c r="AJ112" s="1"/>
      <c r="AK112" s="78"/>
      <c r="AL112" s="1"/>
      <c r="AM112" s="1"/>
      <c r="AN112" s="1"/>
      <c r="AO112" s="1"/>
      <c r="AP112" s="1"/>
      <c r="AQ112" s="1"/>
      <c r="AR112" s="1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10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0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10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10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10"/>
      <c r="FY112" s="9"/>
      <c r="FZ112" s="9"/>
    </row>
    <row r="113" spans="1:182" s="2" customFormat="1" ht="17.149999999999999" customHeight="1">
      <c r="A113" s="14" t="s">
        <v>100</v>
      </c>
      <c r="B113" s="65">
        <v>0</v>
      </c>
      <c r="C113" s="65">
        <v>0</v>
      </c>
      <c r="D113" s="4">
        <f t="shared" si="18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82.7</v>
      </c>
      <c r="O113" s="35">
        <v>58</v>
      </c>
      <c r="P113" s="4">
        <f t="shared" si="19"/>
        <v>0.7013301088270858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360</v>
      </c>
      <c r="W113" s="5" t="s">
        <v>360</v>
      </c>
      <c r="X113" s="43">
        <f t="shared" si="23"/>
        <v>0.7013301088270858</v>
      </c>
      <c r="Y113" s="44">
        <v>740</v>
      </c>
      <c r="Z113" s="35">
        <f t="shared" si="20"/>
        <v>67.272727272727266</v>
      </c>
      <c r="AA113" s="35">
        <f t="shared" si="21"/>
        <v>47.2</v>
      </c>
      <c r="AB113" s="35">
        <f t="shared" si="24"/>
        <v>-20.072727272727263</v>
      </c>
      <c r="AC113" s="35"/>
      <c r="AD113" s="35">
        <f t="shared" si="22"/>
        <v>47.2</v>
      </c>
      <c r="AE113" s="1"/>
      <c r="AF113" s="1"/>
      <c r="AG113" s="1"/>
      <c r="AH113" s="1"/>
      <c r="AI113" s="1"/>
      <c r="AJ113" s="1"/>
      <c r="AK113" s="78"/>
      <c r="AL113" s="1"/>
      <c r="AM113" s="1"/>
      <c r="AN113" s="1"/>
      <c r="AO113" s="1"/>
      <c r="AP113" s="1"/>
      <c r="AQ113" s="1"/>
      <c r="AR113" s="1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10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0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10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10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10"/>
      <c r="FY113" s="9"/>
      <c r="FZ113" s="9"/>
    </row>
    <row r="114" spans="1:182" s="2" customFormat="1" ht="17.149999999999999" customHeight="1">
      <c r="A114" s="18" t="s">
        <v>101</v>
      </c>
      <c r="B114" s="6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35"/>
      <c r="AE114" s="1"/>
      <c r="AF114" s="1"/>
      <c r="AG114" s="1"/>
      <c r="AH114" s="1"/>
      <c r="AI114" s="1"/>
      <c r="AJ114" s="1"/>
      <c r="AK114" s="78"/>
      <c r="AL114" s="1"/>
      <c r="AM114" s="1"/>
      <c r="AN114" s="1"/>
      <c r="AO114" s="1"/>
      <c r="AP114" s="1"/>
      <c r="AQ114" s="1"/>
      <c r="AR114" s="1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10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0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10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10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10"/>
      <c r="FY114" s="9"/>
      <c r="FZ114" s="9"/>
    </row>
    <row r="115" spans="1:182" s="2" customFormat="1" ht="15.55" customHeight="1">
      <c r="A115" s="14" t="s">
        <v>102</v>
      </c>
      <c r="B115" s="65">
        <v>650500</v>
      </c>
      <c r="C115" s="65">
        <v>579696.5</v>
      </c>
      <c r="D115" s="4">
        <f t="shared" si="18"/>
        <v>0.89115526518063026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3697.7</v>
      </c>
      <c r="O115" s="35">
        <v>2797.8</v>
      </c>
      <c r="P115" s="4">
        <f t="shared" si="19"/>
        <v>0.75663250128458237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360</v>
      </c>
      <c r="W115" s="5" t="s">
        <v>360</v>
      </c>
      <c r="X115" s="43">
        <f t="shared" si="23"/>
        <v>0.78353705406379193</v>
      </c>
      <c r="Y115" s="44">
        <v>2352</v>
      </c>
      <c r="Z115" s="35">
        <f t="shared" si="20"/>
        <v>213.81818181818181</v>
      </c>
      <c r="AA115" s="35">
        <f t="shared" si="21"/>
        <v>167.5</v>
      </c>
      <c r="AB115" s="35">
        <f t="shared" si="24"/>
        <v>-46.318181818181813</v>
      </c>
      <c r="AC115" s="35"/>
      <c r="AD115" s="35">
        <f t="shared" si="22"/>
        <v>167.5</v>
      </c>
      <c r="AE115" s="1"/>
      <c r="AF115" s="1"/>
      <c r="AG115" s="1"/>
      <c r="AH115" s="1"/>
      <c r="AI115" s="1"/>
      <c r="AJ115" s="1"/>
      <c r="AK115" s="78"/>
      <c r="AL115" s="1"/>
      <c r="AM115" s="1"/>
      <c r="AN115" s="1"/>
      <c r="AO115" s="1"/>
      <c r="AP115" s="1"/>
      <c r="AQ115" s="1"/>
      <c r="AR115" s="1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10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0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10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10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FY115" s="9"/>
      <c r="FZ115" s="9"/>
    </row>
    <row r="116" spans="1:182" s="2" customFormat="1" ht="17.149999999999999" customHeight="1">
      <c r="A116" s="14" t="s">
        <v>103</v>
      </c>
      <c r="B116" s="65">
        <v>3500</v>
      </c>
      <c r="C116" s="65">
        <v>1099.5</v>
      </c>
      <c r="D116" s="4">
        <f t="shared" si="18"/>
        <v>0.31414285714285717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1241</v>
      </c>
      <c r="O116" s="35">
        <v>2074.6</v>
      </c>
      <c r="P116" s="4">
        <f t="shared" si="19"/>
        <v>1.2471716357775986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360</v>
      </c>
      <c r="W116" s="5" t="s">
        <v>360</v>
      </c>
      <c r="X116" s="43">
        <f t="shared" si="23"/>
        <v>1.0605658800506503</v>
      </c>
      <c r="Y116" s="44">
        <v>2198</v>
      </c>
      <c r="Z116" s="35">
        <f t="shared" si="20"/>
        <v>199.81818181818181</v>
      </c>
      <c r="AA116" s="35">
        <f t="shared" si="21"/>
        <v>211.9</v>
      </c>
      <c r="AB116" s="35">
        <f t="shared" si="24"/>
        <v>12.081818181818193</v>
      </c>
      <c r="AC116" s="35"/>
      <c r="AD116" s="35">
        <f t="shared" si="22"/>
        <v>211.9</v>
      </c>
      <c r="AE116" s="1"/>
      <c r="AF116" s="1"/>
      <c r="AG116" s="1"/>
      <c r="AH116" s="1"/>
      <c r="AI116" s="1"/>
      <c r="AJ116" s="1"/>
      <c r="AK116" s="78"/>
      <c r="AL116" s="1"/>
      <c r="AM116" s="1"/>
      <c r="AN116" s="1"/>
      <c r="AO116" s="1"/>
      <c r="AP116" s="1"/>
      <c r="AQ116" s="1"/>
      <c r="AR116" s="1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10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0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10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10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10"/>
      <c r="FY116" s="9"/>
      <c r="FZ116" s="9"/>
    </row>
    <row r="117" spans="1:182" s="2" customFormat="1" ht="17.149999999999999" customHeight="1">
      <c r="A117" s="14" t="s">
        <v>104</v>
      </c>
      <c r="B117" s="65">
        <v>1747</v>
      </c>
      <c r="C117" s="65">
        <v>2052.4</v>
      </c>
      <c r="D117" s="4">
        <f t="shared" si="18"/>
        <v>1.1748139668002291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1801.3</v>
      </c>
      <c r="O117" s="35">
        <v>2104.9</v>
      </c>
      <c r="P117" s="4">
        <f t="shared" si="19"/>
        <v>1.1685449397657248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360</v>
      </c>
      <c r="W117" s="5" t="s">
        <v>360</v>
      </c>
      <c r="X117" s="43">
        <f t="shared" si="23"/>
        <v>1.1697987451726257</v>
      </c>
      <c r="Y117" s="44">
        <v>3551</v>
      </c>
      <c r="Z117" s="35">
        <f t="shared" si="20"/>
        <v>322.81818181818181</v>
      </c>
      <c r="AA117" s="35">
        <f t="shared" si="21"/>
        <v>377.6</v>
      </c>
      <c r="AB117" s="35">
        <f t="shared" si="24"/>
        <v>54.78181818181821</v>
      </c>
      <c r="AC117" s="35"/>
      <c r="AD117" s="35">
        <f t="shared" si="22"/>
        <v>377.6</v>
      </c>
      <c r="AE117" s="1"/>
      <c r="AF117" s="1"/>
      <c r="AG117" s="1"/>
      <c r="AH117" s="1"/>
      <c r="AI117" s="1"/>
      <c r="AJ117" s="1"/>
      <c r="AK117" s="78"/>
      <c r="AL117" s="1"/>
      <c r="AM117" s="1"/>
      <c r="AN117" s="1"/>
      <c r="AO117" s="1"/>
      <c r="AP117" s="1"/>
      <c r="AQ117" s="1"/>
      <c r="AR117" s="1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10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0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10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10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10"/>
      <c r="FY117" s="9"/>
      <c r="FZ117" s="9"/>
    </row>
    <row r="118" spans="1:182" s="2" customFormat="1" ht="17.149999999999999" customHeight="1">
      <c r="A118" s="14" t="s">
        <v>105</v>
      </c>
      <c r="B118" s="65">
        <v>350000</v>
      </c>
      <c r="C118" s="65">
        <v>61567.3</v>
      </c>
      <c r="D118" s="4">
        <f t="shared" si="18"/>
        <v>0.17590657142857144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2265.4</v>
      </c>
      <c r="O118" s="35">
        <v>2481.6</v>
      </c>
      <c r="P118" s="4">
        <f t="shared" si="19"/>
        <v>1.0954356846473028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360</v>
      </c>
      <c r="W118" s="5" t="s">
        <v>360</v>
      </c>
      <c r="X118" s="43">
        <f t="shared" si="23"/>
        <v>0.91152986200355646</v>
      </c>
      <c r="Y118" s="44">
        <v>2433</v>
      </c>
      <c r="Z118" s="35">
        <f t="shared" si="20"/>
        <v>221.18181818181819</v>
      </c>
      <c r="AA118" s="35">
        <f t="shared" si="21"/>
        <v>201.6</v>
      </c>
      <c r="AB118" s="35">
        <f t="shared" si="24"/>
        <v>-19.581818181818193</v>
      </c>
      <c r="AC118" s="35"/>
      <c r="AD118" s="35">
        <f t="shared" si="22"/>
        <v>201.6</v>
      </c>
      <c r="AE118" s="1"/>
      <c r="AF118" s="1"/>
      <c r="AG118" s="1"/>
      <c r="AH118" s="1"/>
      <c r="AI118" s="1"/>
      <c r="AJ118" s="1"/>
      <c r="AK118" s="78"/>
      <c r="AL118" s="1"/>
      <c r="AM118" s="1"/>
      <c r="AN118" s="1"/>
      <c r="AO118" s="1"/>
      <c r="AP118" s="1"/>
      <c r="AQ118" s="1"/>
      <c r="AR118" s="1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10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0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10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10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10"/>
      <c r="FY118" s="9"/>
      <c r="FZ118" s="9"/>
    </row>
    <row r="119" spans="1:182" s="2" customFormat="1" ht="17.149999999999999" customHeight="1">
      <c r="A119" s="14" t="s">
        <v>106</v>
      </c>
      <c r="B119" s="65">
        <v>2500</v>
      </c>
      <c r="C119" s="65">
        <v>2451.6</v>
      </c>
      <c r="D119" s="4">
        <f t="shared" si="18"/>
        <v>0.98063999999999996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6215.8</v>
      </c>
      <c r="O119" s="35">
        <v>3285.6</v>
      </c>
      <c r="P119" s="4">
        <f t="shared" si="19"/>
        <v>0.52858843592136162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360</v>
      </c>
      <c r="W119" s="5" t="s">
        <v>360</v>
      </c>
      <c r="X119" s="43">
        <f t="shared" si="23"/>
        <v>0.61899874873708927</v>
      </c>
      <c r="Y119" s="44">
        <v>2811</v>
      </c>
      <c r="Z119" s="35">
        <f t="shared" si="20"/>
        <v>255.54545454545453</v>
      </c>
      <c r="AA119" s="35">
        <f t="shared" si="21"/>
        <v>158.19999999999999</v>
      </c>
      <c r="AB119" s="35">
        <f t="shared" si="24"/>
        <v>-97.345454545454544</v>
      </c>
      <c r="AC119" s="35"/>
      <c r="AD119" s="35">
        <f t="shared" si="22"/>
        <v>158.19999999999999</v>
      </c>
      <c r="AE119" s="1"/>
      <c r="AF119" s="1"/>
      <c r="AG119" s="1"/>
      <c r="AH119" s="1"/>
      <c r="AI119" s="1"/>
      <c r="AJ119" s="1"/>
      <c r="AK119" s="78"/>
      <c r="AL119" s="1"/>
      <c r="AM119" s="1"/>
      <c r="AN119" s="1"/>
      <c r="AO119" s="1"/>
      <c r="AP119" s="1"/>
      <c r="AQ119" s="1"/>
      <c r="AR119" s="1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10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0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10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10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FY119" s="9"/>
      <c r="FZ119" s="9"/>
    </row>
    <row r="120" spans="1:182" s="2" customFormat="1" ht="17.149999999999999" customHeight="1">
      <c r="A120" s="14" t="s">
        <v>107</v>
      </c>
      <c r="B120" s="65">
        <v>40100</v>
      </c>
      <c r="C120" s="65">
        <v>47279.6</v>
      </c>
      <c r="D120" s="4">
        <f t="shared" si="18"/>
        <v>1.1790423940149626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392.7</v>
      </c>
      <c r="O120" s="35">
        <v>663.6</v>
      </c>
      <c r="P120" s="4">
        <f t="shared" si="19"/>
        <v>1.2489839572192514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360</v>
      </c>
      <c r="W120" s="5" t="s">
        <v>360</v>
      </c>
      <c r="X120" s="43">
        <f t="shared" si="23"/>
        <v>1.2349956445783936</v>
      </c>
      <c r="Y120" s="44">
        <v>3454</v>
      </c>
      <c r="Z120" s="35">
        <f t="shared" si="20"/>
        <v>314</v>
      </c>
      <c r="AA120" s="35">
        <f t="shared" si="21"/>
        <v>387.8</v>
      </c>
      <c r="AB120" s="35">
        <f t="shared" si="24"/>
        <v>73.800000000000011</v>
      </c>
      <c r="AC120" s="35"/>
      <c r="AD120" s="35">
        <f t="shared" si="22"/>
        <v>387.8</v>
      </c>
      <c r="AE120" s="1"/>
      <c r="AF120" s="1"/>
      <c r="AG120" s="1"/>
      <c r="AH120" s="1"/>
      <c r="AI120" s="1"/>
      <c r="AJ120" s="1"/>
      <c r="AK120" s="78"/>
      <c r="AL120" s="1"/>
      <c r="AM120" s="1"/>
      <c r="AN120" s="1"/>
      <c r="AO120" s="1"/>
      <c r="AP120" s="1"/>
      <c r="AQ120" s="1"/>
      <c r="AR120" s="1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10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0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10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10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10"/>
      <c r="FY120" s="9"/>
      <c r="FZ120" s="9"/>
    </row>
    <row r="121" spans="1:182" s="2" customFormat="1" ht="17.149999999999999" customHeight="1">
      <c r="A121" s="14" t="s">
        <v>108</v>
      </c>
      <c r="B121" s="65">
        <v>298</v>
      </c>
      <c r="C121" s="65">
        <v>166</v>
      </c>
      <c r="D121" s="4">
        <f t="shared" ref="D121:D184" si="25">IF(E121=0,0,IF(B121=0,1,IF(C121&lt;0,0,IF(C121/B121&gt;1.2,IF((C121/B121-1.2)*0.1+1.2&gt;1.3,1.3,(C121/B121-1.2)*0.1+1.2),C121/B121))))</f>
        <v>0.55704697986577179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311.39999999999998</v>
      </c>
      <c r="O121" s="35">
        <v>154.19999999999999</v>
      </c>
      <c r="P121" s="4">
        <f t="shared" ref="P121:P184" si="26">IF(Q121=0,0,IF(N121=0,1,IF(O121&lt;0,0,IF(O121/N121&gt;1.2,IF((O121/N121-1.2)*0.1+1.2&gt;1.3,1.3,(O121/N121-1.2)*0.1+1.2),O121/N121))))</f>
        <v>0.4951830443159923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360</v>
      </c>
      <c r="W121" s="5" t="s">
        <v>360</v>
      </c>
      <c r="X121" s="43">
        <f t="shared" si="23"/>
        <v>0.50755583142594818</v>
      </c>
      <c r="Y121" s="44">
        <v>3619</v>
      </c>
      <c r="Z121" s="35">
        <f t="shared" ref="Z121:Z184" si="27">Y121/11</f>
        <v>329</v>
      </c>
      <c r="AA121" s="35">
        <f t="shared" ref="AA121:AA184" si="28">ROUND(X121*Z121,1)</f>
        <v>167</v>
      </c>
      <c r="AB121" s="35">
        <f t="shared" ref="AB121:AB184" si="29">AA121-Z121</f>
        <v>-162</v>
      </c>
      <c r="AC121" s="35"/>
      <c r="AD121" s="35">
        <f t="shared" ref="AD121:AD184" si="30">IF(AC121="+",0,AA121)</f>
        <v>167</v>
      </c>
      <c r="AE121" s="1"/>
      <c r="AF121" s="1"/>
      <c r="AG121" s="1"/>
      <c r="AH121" s="1"/>
      <c r="AI121" s="1"/>
      <c r="AJ121" s="1"/>
      <c r="AK121" s="78"/>
      <c r="AL121" s="1"/>
      <c r="AM121" s="1"/>
      <c r="AN121" s="1"/>
      <c r="AO121" s="1"/>
      <c r="AP121" s="1"/>
      <c r="AQ121" s="1"/>
      <c r="AR121" s="1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10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0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10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10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10"/>
      <c r="FY121" s="9"/>
      <c r="FZ121" s="9"/>
    </row>
    <row r="122" spans="1:182" s="2" customFormat="1" ht="17.149999999999999" customHeight="1">
      <c r="A122" s="14" t="s">
        <v>109</v>
      </c>
      <c r="B122" s="65">
        <v>21679</v>
      </c>
      <c r="C122" s="65">
        <v>18787.599999999999</v>
      </c>
      <c r="D122" s="4">
        <f t="shared" si="25"/>
        <v>0.86662668942294374</v>
      </c>
      <c r="E122" s="11">
        <v>5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1473.8</v>
      </c>
      <c r="O122" s="35">
        <v>654.1</v>
      </c>
      <c r="P122" s="4">
        <f t="shared" si="26"/>
        <v>0.44381869995928896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360</v>
      </c>
      <c r="W122" s="5" t="s">
        <v>360</v>
      </c>
      <c r="X122" s="43">
        <f t="shared" ref="X122:X185" si="31">(D122*E122+P122*Q122)/(E122+Q122)</f>
        <v>0.5283802978520199</v>
      </c>
      <c r="Y122" s="44">
        <v>2332</v>
      </c>
      <c r="Z122" s="35">
        <f t="shared" si="27"/>
        <v>212</v>
      </c>
      <c r="AA122" s="35">
        <f t="shared" si="28"/>
        <v>112</v>
      </c>
      <c r="AB122" s="35">
        <f t="shared" si="29"/>
        <v>-100</v>
      </c>
      <c r="AC122" s="35"/>
      <c r="AD122" s="35">
        <f t="shared" si="30"/>
        <v>112</v>
      </c>
      <c r="AE122" s="1"/>
      <c r="AF122" s="1"/>
      <c r="AG122" s="1"/>
      <c r="AH122" s="1"/>
      <c r="AI122" s="1"/>
      <c r="AJ122" s="1"/>
      <c r="AK122" s="78"/>
      <c r="AL122" s="1"/>
      <c r="AM122" s="1"/>
      <c r="AN122" s="1"/>
      <c r="AO122" s="1"/>
      <c r="AP122" s="1"/>
      <c r="AQ122" s="1"/>
      <c r="AR122" s="1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10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0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10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10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10"/>
      <c r="FY122" s="9"/>
      <c r="FZ122" s="9"/>
    </row>
    <row r="123" spans="1:182" s="2" customFormat="1" ht="17.149999999999999" customHeight="1">
      <c r="A123" s="14" t="s">
        <v>110</v>
      </c>
      <c r="B123" s="65">
        <v>3400</v>
      </c>
      <c r="C123" s="65">
        <v>2148.1</v>
      </c>
      <c r="D123" s="4">
        <f t="shared" si="25"/>
        <v>0.63179411764705884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621.9</v>
      </c>
      <c r="O123" s="35">
        <v>538.79999999999995</v>
      </c>
      <c r="P123" s="4">
        <f t="shared" si="26"/>
        <v>0.86637723106608777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360</v>
      </c>
      <c r="W123" s="5" t="s">
        <v>360</v>
      </c>
      <c r="X123" s="43">
        <f t="shared" si="31"/>
        <v>0.81946060838228207</v>
      </c>
      <c r="Y123" s="44">
        <v>5877</v>
      </c>
      <c r="Z123" s="35">
        <f t="shared" si="27"/>
        <v>534.27272727272725</v>
      </c>
      <c r="AA123" s="35">
        <f t="shared" si="28"/>
        <v>437.8</v>
      </c>
      <c r="AB123" s="35">
        <f t="shared" si="29"/>
        <v>-96.472727272727241</v>
      </c>
      <c r="AC123" s="35"/>
      <c r="AD123" s="35">
        <f t="shared" si="30"/>
        <v>437.8</v>
      </c>
      <c r="AE123" s="1"/>
      <c r="AF123" s="1"/>
      <c r="AG123" s="1"/>
      <c r="AH123" s="1"/>
      <c r="AI123" s="1"/>
      <c r="AJ123" s="1"/>
      <c r="AK123" s="78"/>
      <c r="AL123" s="1"/>
      <c r="AM123" s="1"/>
      <c r="AN123" s="1"/>
      <c r="AO123" s="1"/>
      <c r="AP123" s="1"/>
      <c r="AQ123" s="1"/>
      <c r="AR123" s="1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10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0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10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10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FY123" s="9"/>
      <c r="FZ123" s="9"/>
    </row>
    <row r="124" spans="1:182" s="2" customFormat="1" ht="17.149999999999999" customHeight="1">
      <c r="A124" s="14" t="s">
        <v>111</v>
      </c>
      <c r="B124" s="65">
        <v>12120</v>
      </c>
      <c r="C124" s="65">
        <v>9823</v>
      </c>
      <c r="D124" s="4">
        <f t="shared" si="25"/>
        <v>0.81047854785478546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272.5</v>
      </c>
      <c r="O124" s="35">
        <v>95.1</v>
      </c>
      <c r="P124" s="4">
        <f t="shared" si="26"/>
        <v>0.34899082568807338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360</v>
      </c>
      <c r="W124" s="5" t="s">
        <v>360</v>
      </c>
      <c r="X124" s="43">
        <f t="shared" si="31"/>
        <v>0.44128837012141581</v>
      </c>
      <c r="Y124" s="44">
        <v>0</v>
      </c>
      <c r="Z124" s="35">
        <f t="shared" si="27"/>
        <v>0</v>
      </c>
      <c r="AA124" s="35">
        <f t="shared" si="28"/>
        <v>0</v>
      </c>
      <c r="AB124" s="35">
        <f t="shared" si="29"/>
        <v>0</v>
      </c>
      <c r="AC124" s="35"/>
      <c r="AD124" s="35">
        <f t="shared" si="30"/>
        <v>0</v>
      </c>
      <c r="AE124" s="1"/>
      <c r="AF124" s="1"/>
      <c r="AG124" s="1"/>
      <c r="AH124" s="1"/>
      <c r="AI124" s="1"/>
      <c r="AJ124" s="1"/>
      <c r="AK124" s="78"/>
      <c r="AL124" s="1"/>
      <c r="AM124" s="1"/>
      <c r="AN124" s="1"/>
      <c r="AO124" s="1"/>
      <c r="AP124" s="1"/>
      <c r="AQ124" s="1"/>
      <c r="AR124" s="1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10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0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10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10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10"/>
      <c r="FY124" s="9"/>
      <c r="FZ124" s="9"/>
    </row>
    <row r="125" spans="1:182" s="2" customFormat="1" ht="17.149999999999999" customHeight="1">
      <c r="A125" s="14" t="s">
        <v>112</v>
      </c>
      <c r="B125" s="65">
        <v>724990</v>
      </c>
      <c r="C125" s="65">
        <v>916072.2</v>
      </c>
      <c r="D125" s="4">
        <f t="shared" si="25"/>
        <v>1.2063565290555731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15696.1</v>
      </c>
      <c r="O125" s="35">
        <v>16837.8</v>
      </c>
      <c r="P125" s="4">
        <f t="shared" si="26"/>
        <v>1.0727378138518484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360</v>
      </c>
      <c r="W125" s="5" t="s">
        <v>360</v>
      </c>
      <c r="X125" s="43">
        <f t="shared" si="31"/>
        <v>1.0994615568925932</v>
      </c>
      <c r="Y125" s="44">
        <v>4886</v>
      </c>
      <c r="Z125" s="35">
        <f t="shared" si="27"/>
        <v>444.18181818181819</v>
      </c>
      <c r="AA125" s="35">
        <f t="shared" si="28"/>
        <v>488.4</v>
      </c>
      <c r="AB125" s="35">
        <f t="shared" si="29"/>
        <v>44.21818181818179</v>
      </c>
      <c r="AC125" s="35"/>
      <c r="AD125" s="35">
        <f t="shared" si="30"/>
        <v>488.4</v>
      </c>
      <c r="AE125" s="1"/>
      <c r="AF125" s="1"/>
      <c r="AG125" s="1"/>
      <c r="AH125" s="1"/>
      <c r="AI125" s="1"/>
      <c r="AJ125" s="1"/>
      <c r="AK125" s="78"/>
      <c r="AL125" s="1"/>
      <c r="AM125" s="1"/>
      <c r="AN125" s="1"/>
      <c r="AO125" s="1"/>
      <c r="AP125" s="1"/>
      <c r="AQ125" s="1"/>
      <c r="AR125" s="1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10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10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0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10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10"/>
      <c r="FY125" s="9"/>
      <c r="FZ125" s="9"/>
    </row>
    <row r="126" spans="1:182" s="2" customFormat="1" ht="17.149999999999999" customHeight="1">
      <c r="A126" s="14" t="s">
        <v>113</v>
      </c>
      <c r="B126" s="65">
        <v>8809</v>
      </c>
      <c r="C126" s="65">
        <v>7187.6</v>
      </c>
      <c r="D126" s="4">
        <f t="shared" si="25"/>
        <v>0.8159382449767284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482.6</v>
      </c>
      <c r="O126" s="35">
        <v>606.29999999999995</v>
      </c>
      <c r="P126" s="4">
        <f t="shared" si="26"/>
        <v>1.2056319933692499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360</v>
      </c>
      <c r="W126" s="5" t="s">
        <v>360</v>
      </c>
      <c r="X126" s="43">
        <f t="shared" si="31"/>
        <v>1.1276932436907456</v>
      </c>
      <c r="Y126" s="44">
        <v>1358</v>
      </c>
      <c r="Z126" s="35">
        <f t="shared" si="27"/>
        <v>123.45454545454545</v>
      </c>
      <c r="AA126" s="35">
        <f t="shared" si="28"/>
        <v>139.19999999999999</v>
      </c>
      <c r="AB126" s="35">
        <f t="shared" si="29"/>
        <v>15.745454545454535</v>
      </c>
      <c r="AC126" s="35"/>
      <c r="AD126" s="35">
        <f t="shared" si="30"/>
        <v>139.19999999999999</v>
      </c>
      <c r="AE126" s="1"/>
      <c r="AF126" s="1"/>
      <c r="AG126" s="1"/>
      <c r="AH126" s="1"/>
      <c r="AI126" s="1"/>
      <c r="AJ126" s="1"/>
      <c r="AK126" s="78"/>
      <c r="AL126" s="1"/>
      <c r="AM126" s="1"/>
      <c r="AN126" s="1"/>
      <c r="AO126" s="1"/>
      <c r="AP126" s="1"/>
      <c r="AQ126" s="1"/>
      <c r="AR126" s="1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10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10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10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10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10"/>
      <c r="FY126" s="9"/>
      <c r="FZ126" s="9"/>
    </row>
    <row r="127" spans="1:182" s="2" customFormat="1" ht="17.149999999999999" customHeight="1">
      <c r="A127" s="14" t="s">
        <v>114</v>
      </c>
      <c r="B127" s="65">
        <v>80</v>
      </c>
      <c r="C127" s="65">
        <v>86.4</v>
      </c>
      <c r="D127" s="4">
        <f t="shared" si="25"/>
        <v>1.08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126.3</v>
      </c>
      <c r="O127" s="35">
        <v>60.1</v>
      </c>
      <c r="P127" s="4">
        <f t="shared" si="26"/>
        <v>0.4758511480601742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360</v>
      </c>
      <c r="W127" s="5" t="s">
        <v>360</v>
      </c>
      <c r="X127" s="43">
        <f t="shared" si="31"/>
        <v>0.59668091844813942</v>
      </c>
      <c r="Y127" s="44">
        <v>3514</v>
      </c>
      <c r="Z127" s="35">
        <f t="shared" si="27"/>
        <v>319.45454545454544</v>
      </c>
      <c r="AA127" s="35">
        <f t="shared" si="28"/>
        <v>190.6</v>
      </c>
      <c r="AB127" s="35">
        <f t="shared" si="29"/>
        <v>-128.85454545454544</v>
      </c>
      <c r="AC127" s="35"/>
      <c r="AD127" s="35">
        <f t="shared" si="30"/>
        <v>190.6</v>
      </c>
      <c r="AE127" s="1"/>
      <c r="AF127" s="1"/>
      <c r="AG127" s="1"/>
      <c r="AH127" s="1"/>
      <c r="AI127" s="1"/>
      <c r="AJ127" s="1"/>
      <c r="AK127" s="78"/>
      <c r="AL127" s="1"/>
      <c r="AM127" s="1"/>
      <c r="AN127" s="1"/>
      <c r="AO127" s="1"/>
      <c r="AP127" s="1"/>
      <c r="AQ127" s="1"/>
      <c r="AR127" s="1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10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10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10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10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FY127" s="9"/>
      <c r="FZ127" s="9"/>
    </row>
    <row r="128" spans="1:182" s="2" customFormat="1" ht="17.149999999999999" customHeight="1">
      <c r="A128" s="14" t="s">
        <v>115</v>
      </c>
      <c r="B128" s="65">
        <v>0</v>
      </c>
      <c r="C128" s="65">
        <v>0</v>
      </c>
      <c r="D128" s="4">
        <f t="shared" si="25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424.1</v>
      </c>
      <c r="O128" s="35">
        <v>146</v>
      </c>
      <c r="P128" s="4">
        <f t="shared" si="26"/>
        <v>0.34425842961565667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360</v>
      </c>
      <c r="W128" s="5" t="s">
        <v>360</v>
      </c>
      <c r="X128" s="43">
        <f t="shared" si="31"/>
        <v>0.34425842961565667</v>
      </c>
      <c r="Y128" s="44">
        <v>2619</v>
      </c>
      <c r="Z128" s="35">
        <f t="shared" si="27"/>
        <v>238.09090909090909</v>
      </c>
      <c r="AA128" s="35">
        <f t="shared" si="28"/>
        <v>82</v>
      </c>
      <c r="AB128" s="35">
        <f t="shared" si="29"/>
        <v>-156.09090909090909</v>
      </c>
      <c r="AC128" s="35"/>
      <c r="AD128" s="35">
        <f t="shared" si="30"/>
        <v>82</v>
      </c>
      <c r="AE128" s="1"/>
      <c r="AF128" s="1"/>
      <c r="AG128" s="1"/>
      <c r="AH128" s="1"/>
      <c r="AI128" s="1"/>
      <c r="AJ128" s="1"/>
      <c r="AK128" s="78"/>
      <c r="AL128" s="1"/>
      <c r="AM128" s="1"/>
      <c r="AN128" s="1"/>
      <c r="AO128" s="1"/>
      <c r="AP128" s="1"/>
      <c r="AQ128" s="1"/>
      <c r="AR128" s="1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10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10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10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10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10"/>
      <c r="FY128" s="9"/>
      <c r="FZ128" s="9"/>
    </row>
    <row r="129" spans="1:182" s="2" customFormat="1" ht="17.149999999999999" customHeight="1">
      <c r="A129" s="14" t="s">
        <v>116</v>
      </c>
      <c r="B129" s="65">
        <v>300100</v>
      </c>
      <c r="C129" s="65">
        <v>653732.1</v>
      </c>
      <c r="D129" s="4">
        <f t="shared" si="25"/>
        <v>1.2978380873042319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765.1</v>
      </c>
      <c r="O129" s="35">
        <v>5738.5</v>
      </c>
      <c r="P129" s="4">
        <f t="shared" si="26"/>
        <v>1.3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360</v>
      </c>
      <c r="W129" s="5" t="s">
        <v>360</v>
      </c>
      <c r="X129" s="43">
        <f t="shared" si="31"/>
        <v>1.2995676174608461</v>
      </c>
      <c r="Y129" s="44">
        <v>3293</v>
      </c>
      <c r="Z129" s="35">
        <f t="shared" si="27"/>
        <v>299.36363636363637</v>
      </c>
      <c r="AA129" s="35">
        <f t="shared" si="28"/>
        <v>389</v>
      </c>
      <c r="AB129" s="35">
        <f t="shared" si="29"/>
        <v>89.636363636363626</v>
      </c>
      <c r="AC129" s="35"/>
      <c r="AD129" s="35">
        <f t="shared" si="30"/>
        <v>389</v>
      </c>
      <c r="AE129" s="1"/>
      <c r="AF129" s="1"/>
      <c r="AG129" s="1"/>
      <c r="AH129" s="1"/>
      <c r="AI129" s="1"/>
      <c r="AJ129" s="1"/>
      <c r="AK129" s="78"/>
      <c r="AL129" s="1"/>
      <c r="AM129" s="1"/>
      <c r="AN129" s="1"/>
      <c r="AO129" s="1"/>
      <c r="AP129" s="1"/>
      <c r="AQ129" s="1"/>
      <c r="AR129" s="1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10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0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10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10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10"/>
      <c r="FY129" s="9"/>
      <c r="FZ129" s="9"/>
    </row>
    <row r="130" spans="1:182" s="2" customFormat="1" ht="17.149999999999999" customHeight="1">
      <c r="A130" s="18" t="s">
        <v>117</v>
      </c>
      <c r="B130" s="6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35"/>
      <c r="AE130" s="1"/>
      <c r="AF130" s="1"/>
      <c r="AG130" s="1"/>
      <c r="AH130" s="1"/>
      <c r="AI130" s="1"/>
      <c r="AJ130" s="1"/>
      <c r="AK130" s="78"/>
      <c r="AL130" s="1"/>
      <c r="AM130" s="1"/>
      <c r="AN130" s="1"/>
      <c r="AO130" s="1"/>
      <c r="AP130" s="1"/>
      <c r="AQ130" s="1"/>
      <c r="AR130" s="1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10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10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10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10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10"/>
      <c r="FY130" s="9"/>
      <c r="FZ130" s="9"/>
    </row>
    <row r="131" spans="1:182" s="2" customFormat="1" ht="17.149999999999999" customHeight="1">
      <c r="A131" s="14" t="s">
        <v>118</v>
      </c>
      <c r="B131" s="65">
        <v>0</v>
      </c>
      <c r="C131" s="65">
        <v>0</v>
      </c>
      <c r="D131" s="4">
        <f t="shared" si="25"/>
        <v>1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23.3</v>
      </c>
      <c r="O131" s="35">
        <v>10.199999999999999</v>
      </c>
      <c r="P131" s="4">
        <f t="shared" si="26"/>
        <v>0.4377682403433476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360</v>
      </c>
      <c r="W131" s="5" t="s">
        <v>360</v>
      </c>
      <c r="X131" s="43">
        <f t="shared" si="31"/>
        <v>0.55021459227467806</v>
      </c>
      <c r="Y131" s="44">
        <v>933</v>
      </c>
      <c r="Z131" s="35">
        <f t="shared" si="27"/>
        <v>84.818181818181813</v>
      </c>
      <c r="AA131" s="35">
        <f t="shared" si="28"/>
        <v>46.7</v>
      </c>
      <c r="AB131" s="35">
        <f t="shared" si="29"/>
        <v>-38.11818181818181</v>
      </c>
      <c r="AC131" s="35"/>
      <c r="AD131" s="35">
        <f t="shared" si="30"/>
        <v>46.7</v>
      </c>
      <c r="AE131" s="1"/>
      <c r="AF131" s="1"/>
      <c r="AG131" s="1"/>
      <c r="AH131" s="1"/>
      <c r="AI131" s="1"/>
      <c r="AJ131" s="1"/>
      <c r="AK131" s="78"/>
      <c r="AL131" s="1"/>
      <c r="AM131" s="1"/>
      <c r="AN131" s="1"/>
      <c r="AO131" s="1"/>
      <c r="AP131" s="1"/>
      <c r="AQ131" s="1"/>
      <c r="AR131" s="1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10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10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10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10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FY131" s="9"/>
      <c r="FZ131" s="9"/>
    </row>
    <row r="132" spans="1:182" s="2" customFormat="1" ht="17.149999999999999" customHeight="1">
      <c r="A132" s="14" t="s">
        <v>119</v>
      </c>
      <c r="B132" s="65">
        <v>27500</v>
      </c>
      <c r="C132" s="65">
        <v>30045.200000000001</v>
      </c>
      <c r="D132" s="4">
        <f t="shared" si="25"/>
        <v>1.0925527272727273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492.4</v>
      </c>
      <c r="O132" s="35">
        <v>367.7</v>
      </c>
      <c r="P132" s="4">
        <f t="shared" si="26"/>
        <v>0.74675060926076364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360</v>
      </c>
      <c r="W132" s="5" t="s">
        <v>360</v>
      </c>
      <c r="X132" s="43">
        <f t="shared" si="31"/>
        <v>0.81591103286315647</v>
      </c>
      <c r="Y132" s="44">
        <v>993</v>
      </c>
      <c r="Z132" s="35">
        <f t="shared" si="27"/>
        <v>90.272727272727266</v>
      </c>
      <c r="AA132" s="35">
        <f t="shared" si="28"/>
        <v>73.7</v>
      </c>
      <c r="AB132" s="35">
        <f t="shared" si="29"/>
        <v>-16.572727272727263</v>
      </c>
      <c r="AC132" s="35"/>
      <c r="AD132" s="35">
        <f t="shared" si="30"/>
        <v>73.7</v>
      </c>
      <c r="AE132" s="1"/>
      <c r="AF132" s="1"/>
      <c r="AG132" s="1"/>
      <c r="AH132" s="1"/>
      <c r="AI132" s="1"/>
      <c r="AJ132" s="1"/>
      <c r="AK132" s="78"/>
      <c r="AL132" s="1"/>
      <c r="AM132" s="1"/>
      <c r="AN132" s="1"/>
      <c r="AO132" s="1"/>
      <c r="AP132" s="1"/>
      <c r="AQ132" s="1"/>
      <c r="AR132" s="1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10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10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10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10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10"/>
      <c r="FY132" s="9"/>
      <c r="FZ132" s="9"/>
    </row>
    <row r="133" spans="1:182" s="2" customFormat="1" ht="17.149999999999999" customHeight="1">
      <c r="A133" s="14" t="s">
        <v>120</v>
      </c>
      <c r="B133" s="65">
        <v>0</v>
      </c>
      <c r="C133" s="65">
        <v>0</v>
      </c>
      <c r="D133" s="4">
        <f t="shared" si="25"/>
        <v>1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85</v>
      </c>
      <c r="O133" s="35">
        <v>40.4</v>
      </c>
      <c r="P133" s="4">
        <f t="shared" si="26"/>
        <v>0.47529411764705881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360</v>
      </c>
      <c r="W133" s="5" t="s">
        <v>360</v>
      </c>
      <c r="X133" s="43">
        <f t="shared" si="31"/>
        <v>0.58023529411764707</v>
      </c>
      <c r="Y133" s="44">
        <v>929</v>
      </c>
      <c r="Z133" s="35">
        <f t="shared" si="27"/>
        <v>84.454545454545453</v>
      </c>
      <c r="AA133" s="35">
        <f t="shared" si="28"/>
        <v>49</v>
      </c>
      <c r="AB133" s="35">
        <f t="shared" si="29"/>
        <v>-35.454545454545453</v>
      </c>
      <c r="AC133" s="35"/>
      <c r="AD133" s="35">
        <f t="shared" si="30"/>
        <v>49</v>
      </c>
      <c r="AE133" s="1"/>
      <c r="AF133" s="1"/>
      <c r="AG133" s="1"/>
      <c r="AH133" s="1"/>
      <c r="AI133" s="1"/>
      <c r="AJ133" s="1"/>
      <c r="AK133" s="78"/>
      <c r="AL133" s="1"/>
      <c r="AM133" s="1"/>
      <c r="AN133" s="1"/>
      <c r="AO133" s="1"/>
      <c r="AP133" s="1"/>
      <c r="AQ133" s="1"/>
      <c r="AR133" s="1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10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10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10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10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10"/>
      <c r="FY133" s="9"/>
      <c r="FZ133" s="9"/>
    </row>
    <row r="134" spans="1:182" s="2" customFormat="1" ht="17.149999999999999" customHeight="1">
      <c r="A134" s="14" t="s">
        <v>121</v>
      </c>
      <c r="B134" s="65">
        <v>0</v>
      </c>
      <c r="C134" s="65">
        <v>0</v>
      </c>
      <c r="D134" s="4">
        <f t="shared" si="25"/>
        <v>1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102.9</v>
      </c>
      <c r="O134" s="35">
        <v>122.9</v>
      </c>
      <c r="P134" s="4">
        <f t="shared" si="26"/>
        <v>1.194363459669582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360</v>
      </c>
      <c r="W134" s="5" t="s">
        <v>360</v>
      </c>
      <c r="X134" s="43">
        <f t="shared" si="31"/>
        <v>1.1554907677356656</v>
      </c>
      <c r="Y134" s="44">
        <v>1144</v>
      </c>
      <c r="Z134" s="35">
        <f t="shared" si="27"/>
        <v>104</v>
      </c>
      <c r="AA134" s="35">
        <f t="shared" si="28"/>
        <v>120.2</v>
      </c>
      <c r="AB134" s="35">
        <f t="shared" si="29"/>
        <v>16.200000000000003</v>
      </c>
      <c r="AC134" s="35"/>
      <c r="AD134" s="35">
        <f t="shared" si="30"/>
        <v>120.2</v>
      </c>
      <c r="AE134" s="1"/>
      <c r="AF134" s="1"/>
      <c r="AG134" s="1"/>
      <c r="AH134" s="1"/>
      <c r="AI134" s="1"/>
      <c r="AJ134" s="1"/>
      <c r="AK134" s="78"/>
      <c r="AL134" s="1"/>
      <c r="AM134" s="1"/>
      <c r="AN134" s="1"/>
      <c r="AO134" s="1"/>
      <c r="AP134" s="1"/>
      <c r="AQ134" s="1"/>
      <c r="AR134" s="1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10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10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10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10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10"/>
      <c r="FY134" s="9"/>
      <c r="FZ134" s="9"/>
    </row>
    <row r="135" spans="1:182" s="2" customFormat="1" ht="17.149999999999999" customHeight="1">
      <c r="A135" s="14" t="s">
        <v>122</v>
      </c>
      <c r="B135" s="65">
        <v>2181</v>
      </c>
      <c r="C135" s="65">
        <v>1620</v>
      </c>
      <c r="D135" s="4">
        <f t="shared" si="25"/>
        <v>0.74277854195323245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344.3</v>
      </c>
      <c r="O135" s="35">
        <v>305.5</v>
      </c>
      <c r="P135" s="4">
        <f t="shared" si="26"/>
        <v>0.88730758059831538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360</v>
      </c>
      <c r="W135" s="5" t="s">
        <v>360</v>
      </c>
      <c r="X135" s="43">
        <f t="shared" si="31"/>
        <v>0.85840177286929886</v>
      </c>
      <c r="Y135" s="44">
        <v>1672</v>
      </c>
      <c r="Z135" s="35">
        <f t="shared" si="27"/>
        <v>152</v>
      </c>
      <c r="AA135" s="35">
        <f t="shared" si="28"/>
        <v>130.5</v>
      </c>
      <c r="AB135" s="35">
        <f t="shared" si="29"/>
        <v>-21.5</v>
      </c>
      <c r="AC135" s="35"/>
      <c r="AD135" s="35">
        <f t="shared" si="30"/>
        <v>130.5</v>
      </c>
      <c r="AE135" s="1"/>
      <c r="AF135" s="1"/>
      <c r="AG135" s="1"/>
      <c r="AH135" s="1"/>
      <c r="AI135" s="1"/>
      <c r="AJ135" s="1"/>
      <c r="AK135" s="78"/>
      <c r="AL135" s="1"/>
      <c r="AM135" s="1"/>
      <c r="AN135" s="1"/>
      <c r="AO135" s="1"/>
      <c r="AP135" s="1"/>
      <c r="AQ135" s="1"/>
      <c r="AR135" s="1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10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10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10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10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FY135" s="9"/>
      <c r="FZ135" s="9"/>
    </row>
    <row r="136" spans="1:182" s="2" customFormat="1" ht="17.149999999999999" customHeight="1">
      <c r="A136" s="14" t="s">
        <v>123</v>
      </c>
      <c r="B136" s="65">
        <v>0</v>
      </c>
      <c r="C136" s="65">
        <v>0</v>
      </c>
      <c r="D136" s="4">
        <f t="shared" si="25"/>
        <v>1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57.5</v>
      </c>
      <c r="O136" s="35">
        <v>117</v>
      </c>
      <c r="P136" s="4">
        <f t="shared" si="26"/>
        <v>1.2834782608695652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360</v>
      </c>
      <c r="W136" s="5" t="s">
        <v>360</v>
      </c>
      <c r="X136" s="43">
        <f t="shared" si="31"/>
        <v>1.2267826086956521</v>
      </c>
      <c r="Y136" s="44">
        <v>1280</v>
      </c>
      <c r="Z136" s="35">
        <f t="shared" si="27"/>
        <v>116.36363636363636</v>
      </c>
      <c r="AA136" s="35">
        <f t="shared" si="28"/>
        <v>142.80000000000001</v>
      </c>
      <c r="AB136" s="35">
        <f t="shared" si="29"/>
        <v>26.436363636363652</v>
      </c>
      <c r="AC136" s="35"/>
      <c r="AD136" s="35">
        <f t="shared" si="30"/>
        <v>142.80000000000001</v>
      </c>
      <c r="AE136" s="1"/>
      <c r="AF136" s="1"/>
      <c r="AG136" s="1"/>
      <c r="AH136" s="1"/>
      <c r="AI136" s="1"/>
      <c r="AJ136" s="1"/>
      <c r="AK136" s="78"/>
      <c r="AL136" s="1"/>
      <c r="AM136" s="1"/>
      <c r="AN136" s="1"/>
      <c r="AO136" s="1"/>
      <c r="AP136" s="1"/>
      <c r="AQ136" s="1"/>
      <c r="AR136" s="1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10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10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10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10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10"/>
      <c r="FY136" s="9"/>
      <c r="FZ136" s="9"/>
    </row>
    <row r="137" spans="1:182" s="2" customFormat="1" ht="17.149999999999999" customHeight="1">
      <c r="A137" s="14" t="s">
        <v>124</v>
      </c>
      <c r="B137" s="65">
        <v>58</v>
      </c>
      <c r="C137" s="65">
        <v>58</v>
      </c>
      <c r="D137" s="4">
        <f t="shared" si="25"/>
        <v>1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86.9</v>
      </c>
      <c r="O137" s="35">
        <v>57.9</v>
      </c>
      <c r="P137" s="4">
        <f t="shared" si="26"/>
        <v>0.6662830840046029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360</v>
      </c>
      <c r="W137" s="5" t="s">
        <v>360</v>
      </c>
      <c r="X137" s="43">
        <f t="shared" si="31"/>
        <v>0.73302646720368225</v>
      </c>
      <c r="Y137" s="44">
        <v>723</v>
      </c>
      <c r="Z137" s="35">
        <f t="shared" si="27"/>
        <v>65.727272727272734</v>
      </c>
      <c r="AA137" s="35">
        <f t="shared" si="28"/>
        <v>48.2</v>
      </c>
      <c r="AB137" s="35">
        <f t="shared" si="29"/>
        <v>-17.527272727272731</v>
      </c>
      <c r="AC137" s="35"/>
      <c r="AD137" s="35">
        <f t="shared" si="30"/>
        <v>48.2</v>
      </c>
      <c r="AE137" s="1"/>
      <c r="AF137" s="1"/>
      <c r="AG137" s="1"/>
      <c r="AH137" s="1"/>
      <c r="AI137" s="1"/>
      <c r="AJ137" s="1"/>
      <c r="AK137" s="78"/>
      <c r="AL137" s="1"/>
      <c r="AM137" s="1"/>
      <c r="AN137" s="1"/>
      <c r="AO137" s="1"/>
      <c r="AP137" s="1"/>
      <c r="AQ137" s="1"/>
      <c r="AR137" s="1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10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10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10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10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10"/>
      <c r="FY137" s="9"/>
      <c r="FZ137" s="9"/>
    </row>
    <row r="138" spans="1:182" s="2" customFormat="1" ht="17.149999999999999" customHeight="1">
      <c r="A138" s="18" t="s">
        <v>125</v>
      </c>
      <c r="B138" s="6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35"/>
      <c r="AE138" s="1"/>
      <c r="AF138" s="1"/>
      <c r="AG138" s="1"/>
      <c r="AH138" s="1"/>
      <c r="AI138" s="1"/>
      <c r="AJ138" s="1"/>
      <c r="AK138" s="78"/>
      <c r="AL138" s="1"/>
      <c r="AM138" s="1"/>
      <c r="AN138" s="1"/>
      <c r="AO138" s="1"/>
      <c r="AP138" s="1"/>
      <c r="AQ138" s="1"/>
      <c r="AR138" s="1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10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10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10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10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10"/>
      <c r="FY138" s="9"/>
      <c r="FZ138" s="9"/>
    </row>
    <row r="139" spans="1:182" s="2" customFormat="1" ht="17.149999999999999" customHeight="1">
      <c r="A139" s="14" t="s">
        <v>126</v>
      </c>
      <c r="B139" s="65">
        <v>2298</v>
      </c>
      <c r="C139" s="65">
        <v>2978.3</v>
      </c>
      <c r="D139" s="4">
        <f t="shared" si="25"/>
        <v>1.209604003481288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132.69999999999999</v>
      </c>
      <c r="O139" s="35">
        <v>130.1</v>
      </c>
      <c r="P139" s="4">
        <f t="shared" si="26"/>
        <v>0.98040693293142434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360</v>
      </c>
      <c r="W139" s="5" t="s">
        <v>360</v>
      </c>
      <c r="X139" s="43">
        <f t="shared" si="31"/>
        <v>1.0262463470413972</v>
      </c>
      <c r="Y139" s="44">
        <v>1317</v>
      </c>
      <c r="Z139" s="35">
        <f t="shared" si="27"/>
        <v>119.72727272727273</v>
      </c>
      <c r="AA139" s="35">
        <f t="shared" si="28"/>
        <v>122.9</v>
      </c>
      <c r="AB139" s="35">
        <f t="shared" si="29"/>
        <v>3.172727272727272</v>
      </c>
      <c r="AC139" s="35"/>
      <c r="AD139" s="35">
        <f t="shared" si="30"/>
        <v>122.9</v>
      </c>
      <c r="AE139" s="1"/>
      <c r="AF139" s="1"/>
      <c r="AG139" s="1"/>
      <c r="AH139" s="1"/>
      <c r="AI139" s="1"/>
      <c r="AJ139" s="1"/>
      <c r="AK139" s="78"/>
      <c r="AL139" s="1"/>
      <c r="AM139" s="1"/>
      <c r="AN139" s="1"/>
      <c r="AO139" s="1"/>
      <c r="AP139" s="1"/>
      <c r="AQ139" s="1"/>
      <c r="AR139" s="1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10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10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10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10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FY139" s="9"/>
      <c r="FZ139" s="9"/>
    </row>
    <row r="140" spans="1:182" s="2" customFormat="1" ht="17.149999999999999" customHeight="1">
      <c r="A140" s="14" t="s">
        <v>127</v>
      </c>
      <c r="B140" s="65">
        <v>0</v>
      </c>
      <c r="C140" s="65">
        <v>0</v>
      </c>
      <c r="D140" s="4">
        <f t="shared" si="25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41.7</v>
      </c>
      <c r="O140" s="35">
        <v>56</v>
      </c>
      <c r="P140" s="4">
        <f t="shared" si="26"/>
        <v>1.2142925659472421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360</v>
      </c>
      <c r="W140" s="5" t="s">
        <v>360</v>
      </c>
      <c r="X140" s="43">
        <f t="shared" si="31"/>
        <v>1.2142925659472421</v>
      </c>
      <c r="Y140" s="44">
        <v>1585</v>
      </c>
      <c r="Z140" s="35">
        <f t="shared" si="27"/>
        <v>144.09090909090909</v>
      </c>
      <c r="AA140" s="35">
        <f t="shared" si="28"/>
        <v>175</v>
      </c>
      <c r="AB140" s="35">
        <f t="shared" si="29"/>
        <v>30.909090909090907</v>
      </c>
      <c r="AC140" s="35"/>
      <c r="AD140" s="35">
        <f t="shared" si="30"/>
        <v>175</v>
      </c>
      <c r="AE140" s="1"/>
      <c r="AF140" s="1"/>
      <c r="AG140" s="1"/>
      <c r="AH140" s="1"/>
      <c r="AI140" s="1"/>
      <c r="AJ140" s="1"/>
      <c r="AK140" s="78"/>
      <c r="AL140" s="1"/>
      <c r="AM140" s="1"/>
      <c r="AN140" s="1"/>
      <c r="AO140" s="1"/>
      <c r="AP140" s="1"/>
      <c r="AQ140" s="1"/>
      <c r="AR140" s="1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10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10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10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10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10"/>
      <c r="FY140" s="9"/>
      <c r="FZ140" s="9"/>
    </row>
    <row r="141" spans="1:182" s="2" customFormat="1" ht="17.149999999999999" customHeight="1">
      <c r="A141" s="14" t="s">
        <v>128</v>
      </c>
      <c r="B141" s="65">
        <v>5112</v>
      </c>
      <c r="C141" s="65">
        <v>4791.3999999999996</v>
      </c>
      <c r="D141" s="4">
        <f t="shared" si="25"/>
        <v>0.93728482003129887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300.7</v>
      </c>
      <c r="O141" s="35">
        <v>288.89999999999998</v>
      </c>
      <c r="P141" s="4">
        <f t="shared" si="26"/>
        <v>0.96075823079481204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360</v>
      </c>
      <c r="W141" s="5" t="s">
        <v>360</v>
      </c>
      <c r="X141" s="43">
        <f t="shared" si="31"/>
        <v>0.95606354864210941</v>
      </c>
      <c r="Y141" s="44">
        <v>1587</v>
      </c>
      <c r="Z141" s="35">
        <f t="shared" si="27"/>
        <v>144.27272727272728</v>
      </c>
      <c r="AA141" s="35">
        <f t="shared" si="28"/>
        <v>137.9</v>
      </c>
      <c r="AB141" s="35">
        <f t="shared" si="29"/>
        <v>-6.3727272727272748</v>
      </c>
      <c r="AC141" s="35"/>
      <c r="AD141" s="35">
        <f t="shared" si="30"/>
        <v>137.9</v>
      </c>
      <c r="AE141" s="1"/>
      <c r="AF141" s="1"/>
      <c r="AG141" s="1"/>
      <c r="AH141" s="1"/>
      <c r="AI141" s="1"/>
      <c r="AJ141" s="1"/>
      <c r="AK141" s="78"/>
      <c r="AL141" s="1"/>
      <c r="AM141" s="1"/>
      <c r="AN141" s="1"/>
      <c r="AO141" s="1"/>
      <c r="AP141" s="1"/>
      <c r="AQ141" s="1"/>
      <c r="AR141" s="1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10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10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10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10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10"/>
      <c r="FY141" s="9"/>
      <c r="FZ141" s="9"/>
    </row>
    <row r="142" spans="1:182" s="2" customFormat="1" ht="17.149999999999999" customHeight="1">
      <c r="A142" s="14" t="s">
        <v>129</v>
      </c>
      <c r="B142" s="65">
        <v>0</v>
      </c>
      <c r="C142" s="65">
        <v>0</v>
      </c>
      <c r="D142" s="4">
        <f t="shared" si="25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319.7</v>
      </c>
      <c r="O142" s="35">
        <v>160.6</v>
      </c>
      <c r="P142" s="4">
        <f t="shared" si="26"/>
        <v>0.50234594932749455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360</v>
      </c>
      <c r="W142" s="5" t="s">
        <v>360</v>
      </c>
      <c r="X142" s="43">
        <f t="shared" si="31"/>
        <v>0.50234594932749455</v>
      </c>
      <c r="Y142" s="44">
        <v>1369</v>
      </c>
      <c r="Z142" s="35">
        <f t="shared" si="27"/>
        <v>124.45454545454545</v>
      </c>
      <c r="AA142" s="35">
        <f t="shared" si="28"/>
        <v>62.5</v>
      </c>
      <c r="AB142" s="35">
        <f t="shared" si="29"/>
        <v>-61.954545454545453</v>
      </c>
      <c r="AC142" s="35"/>
      <c r="AD142" s="35">
        <f t="shared" si="30"/>
        <v>62.5</v>
      </c>
      <c r="AE142" s="1"/>
      <c r="AF142" s="1"/>
      <c r="AG142" s="1"/>
      <c r="AH142" s="1"/>
      <c r="AI142" s="1"/>
      <c r="AJ142" s="1"/>
      <c r="AK142" s="78"/>
      <c r="AL142" s="1"/>
      <c r="AM142" s="1"/>
      <c r="AN142" s="1"/>
      <c r="AO142" s="1"/>
      <c r="AP142" s="1"/>
      <c r="AQ142" s="1"/>
      <c r="AR142" s="1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10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10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10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10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10"/>
      <c r="FY142" s="9"/>
      <c r="FZ142" s="9"/>
    </row>
    <row r="143" spans="1:182" s="2" customFormat="1" ht="17.149999999999999" customHeight="1">
      <c r="A143" s="14" t="s">
        <v>130</v>
      </c>
      <c r="B143" s="65">
        <v>0</v>
      </c>
      <c r="C143" s="65">
        <v>0</v>
      </c>
      <c r="D143" s="4">
        <f t="shared" si="25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67.099999999999994</v>
      </c>
      <c r="O143" s="35">
        <v>41.6</v>
      </c>
      <c r="P143" s="4">
        <f t="shared" si="26"/>
        <v>0.61997019374068563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360</v>
      </c>
      <c r="W143" s="5" t="s">
        <v>360</v>
      </c>
      <c r="X143" s="43">
        <f t="shared" si="31"/>
        <v>0.61997019374068563</v>
      </c>
      <c r="Y143" s="44">
        <v>1704</v>
      </c>
      <c r="Z143" s="35">
        <f t="shared" si="27"/>
        <v>154.90909090909091</v>
      </c>
      <c r="AA143" s="35">
        <f t="shared" si="28"/>
        <v>96</v>
      </c>
      <c r="AB143" s="35">
        <f t="shared" si="29"/>
        <v>-58.909090909090907</v>
      </c>
      <c r="AC143" s="35"/>
      <c r="AD143" s="35">
        <f t="shared" si="30"/>
        <v>96</v>
      </c>
      <c r="AE143" s="1"/>
      <c r="AF143" s="1"/>
      <c r="AG143" s="1"/>
      <c r="AH143" s="1"/>
      <c r="AI143" s="1"/>
      <c r="AJ143" s="1"/>
      <c r="AK143" s="78"/>
      <c r="AL143" s="1"/>
      <c r="AM143" s="1"/>
      <c r="AN143" s="1"/>
      <c r="AO143" s="1"/>
      <c r="AP143" s="1"/>
      <c r="AQ143" s="1"/>
      <c r="AR143" s="1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10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10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10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10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FY143" s="9"/>
      <c r="FZ143" s="9"/>
    </row>
    <row r="144" spans="1:182" s="2" customFormat="1" ht="17.149999999999999" customHeight="1">
      <c r="A144" s="14" t="s">
        <v>131</v>
      </c>
      <c r="B144" s="65">
        <v>402</v>
      </c>
      <c r="C144" s="65">
        <v>592</v>
      </c>
      <c r="D144" s="4">
        <f t="shared" si="25"/>
        <v>1.2272636815920397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292.7</v>
      </c>
      <c r="O144" s="35">
        <v>232</v>
      </c>
      <c r="P144" s="4">
        <f t="shared" si="26"/>
        <v>0.79262043047488895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360</v>
      </c>
      <c r="W144" s="5" t="s">
        <v>360</v>
      </c>
      <c r="X144" s="43">
        <f t="shared" si="31"/>
        <v>0.87954908069831905</v>
      </c>
      <c r="Y144" s="44">
        <v>1018</v>
      </c>
      <c r="Z144" s="35">
        <f t="shared" si="27"/>
        <v>92.545454545454547</v>
      </c>
      <c r="AA144" s="35">
        <f t="shared" si="28"/>
        <v>81.400000000000006</v>
      </c>
      <c r="AB144" s="35">
        <f t="shared" si="29"/>
        <v>-11.145454545454541</v>
      </c>
      <c r="AC144" s="35"/>
      <c r="AD144" s="35">
        <f t="shared" si="30"/>
        <v>81.400000000000006</v>
      </c>
      <c r="AE144" s="1"/>
      <c r="AF144" s="1"/>
      <c r="AG144" s="1"/>
      <c r="AH144" s="1"/>
      <c r="AI144" s="1"/>
      <c r="AJ144" s="1"/>
      <c r="AK144" s="78"/>
      <c r="AL144" s="1"/>
      <c r="AM144" s="1"/>
      <c r="AN144" s="1"/>
      <c r="AO144" s="1"/>
      <c r="AP144" s="1"/>
      <c r="AQ144" s="1"/>
      <c r="AR144" s="1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10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10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10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10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10"/>
      <c r="FY144" s="9"/>
      <c r="FZ144" s="9"/>
    </row>
    <row r="145" spans="1:182" s="2" customFormat="1" ht="17.149999999999999" customHeight="1">
      <c r="A145" s="14" t="s">
        <v>132</v>
      </c>
      <c r="B145" s="65">
        <v>0</v>
      </c>
      <c r="C145" s="65">
        <v>0</v>
      </c>
      <c r="D145" s="4">
        <f t="shared" si="25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202.3</v>
      </c>
      <c r="O145" s="35">
        <v>156.1</v>
      </c>
      <c r="P145" s="4">
        <f t="shared" si="26"/>
        <v>0.77162629757785461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360</v>
      </c>
      <c r="W145" s="5" t="s">
        <v>360</v>
      </c>
      <c r="X145" s="43">
        <f t="shared" si="31"/>
        <v>0.77162629757785461</v>
      </c>
      <c r="Y145" s="44">
        <v>1239</v>
      </c>
      <c r="Z145" s="35">
        <f t="shared" si="27"/>
        <v>112.63636363636364</v>
      </c>
      <c r="AA145" s="35">
        <f t="shared" si="28"/>
        <v>86.9</v>
      </c>
      <c r="AB145" s="35">
        <f t="shared" si="29"/>
        <v>-25.736363636363635</v>
      </c>
      <c r="AC145" s="35"/>
      <c r="AD145" s="35">
        <f t="shared" si="30"/>
        <v>86.9</v>
      </c>
      <c r="AE145" s="1"/>
      <c r="AF145" s="1"/>
      <c r="AG145" s="1"/>
      <c r="AH145" s="1"/>
      <c r="AI145" s="1"/>
      <c r="AJ145" s="1"/>
      <c r="AK145" s="78"/>
      <c r="AL145" s="1"/>
      <c r="AM145" s="1"/>
      <c r="AN145" s="1"/>
      <c r="AO145" s="1"/>
      <c r="AP145" s="1"/>
      <c r="AQ145" s="1"/>
      <c r="AR145" s="1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10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10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10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10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10"/>
      <c r="FY145" s="9"/>
      <c r="FZ145" s="9"/>
    </row>
    <row r="146" spans="1:182" s="2" customFormat="1" ht="17.149999999999999" customHeight="1">
      <c r="A146" s="14" t="s">
        <v>133</v>
      </c>
      <c r="B146" s="65">
        <v>0</v>
      </c>
      <c r="C146" s="65">
        <v>0</v>
      </c>
      <c r="D146" s="4">
        <f t="shared" si="25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168.7</v>
      </c>
      <c r="O146" s="35">
        <v>87.5</v>
      </c>
      <c r="P146" s="4">
        <f t="shared" si="26"/>
        <v>0.51867219917012453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360</v>
      </c>
      <c r="W146" s="5" t="s">
        <v>360</v>
      </c>
      <c r="X146" s="43">
        <f t="shared" si="31"/>
        <v>0.51867219917012453</v>
      </c>
      <c r="Y146" s="44">
        <v>821</v>
      </c>
      <c r="Z146" s="35">
        <f t="shared" si="27"/>
        <v>74.63636363636364</v>
      </c>
      <c r="AA146" s="35">
        <f t="shared" si="28"/>
        <v>38.700000000000003</v>
      </c>
      <c r="AB146" s="35">
        <f t="shared" si="29"/>
        <v>-35.936363636363637</v>
      </c>
      <c r="AC146" s="35"/>
      <c r="AD146" s="35">
        <f t="shared" si="30"/>
        <v>38.700000000000003</v>
      </c>
      <c r="AE146" s="1"/>
      <c r="AF146" s="1"/>
      <c r="AG146" s="1"/>
      <c r="AH146" s="1"/>
      <c r="AI146" s="1"/>
      <c r="AJ146" s="1"/>
      <c r="AK146" s="78"/>
      <c r="AL146" s="1"/>
      <c r="AM146" s="1"/>
      <c r="AN146" s="1"/>
      <c r="AO146" s="1"/>
      <c r="AP146" s="1"/>
      <c r="AQ146" s="1"/>
      <c r="AR146" s="1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10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10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10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10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10"/>
      <c r="FY146" s="9"/>
      <c r="FZ146" s="9"/>
    </row>
    <row r="147" spans="1:182" s="2" customFormat="1" ht="17.149999999999999" customHeight="1">
      <c r="A147" s="18" t="s">
        <v>134</v>
      </c>
      <c r="B147" s="6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35"/>
      <c r="AE147" s="1"/>
      <c r="AF147" s="1"/>
      <c r="AG147" s="1"/>
      <c r="AH147" s="1"/>
      <c r="AI147" s="1"/>
      <c r="AJ147" s="1"/>
      <c r="AK147" s="78"/>
      <c r="AL147" s="1"/>
      <c r="AM147" s="1"/>
      <c r="AN147" s="1"/>
      <c r="AO147" s="1"/>
      <c r="AP147" s="1"/>
      <c r="AQ147" s="1"/>
      <c r="AR147" s="1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10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10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10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10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FY147" s="9"/>
      <c r="FZ147" s="9"/>
    </row>
    <row r="148" spans="1:182" s="2" customFormat="1" ht="17.149999999999999" customHeight="1">
      <c r="A148" s="14" t="s">
        <v>135</v>
      </c>
      <c r="B148" s="65">
        <v>0</v>
      </c>
      <c r="C148" s="65">
        <v>0</v>
      </c>
      <c r="D148" s="4">
        <f t="shared" si="25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10.5</v>
      </c>
      <c r="O148" s="35">
        <v>15.4</v>
      </c>
      <c r="P148" s="4">
        <f t="shared" si="26"/>
        <v>1.2266666666666666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360</v>
      </c>
      <c r="W148" s="5" t="s">
        <v>360</v>
      </c>
      <c r="X148" s="43">
        <f t="shared" si="31"/>
        <v>1.2266666666666666</v>
      </c>
      <c r="Y148" s="44">
        <v>981</v>
      </c>
      <c r="Z148" s="35">
        <f t="shared" si="27"/>
        <v>89.181818181818187</v>
      </c>
      <c r="AA148" s="35">
        <f t="shared" si="28"/>
        <v>109.4</v>
      </c>
      <c r="AB148" s="35">
        <f t="shared" si="29"/>
        <v>20.218181818181819</v>
      </c>
      <c r="AC148" s="35"/>
      <c r="AD148" s="35">
        <f t="shared" si="30"/>
        <v>109.4</v>
      </c>
      <c r="AE148" s="1"/>
      <c r="AF148" s="1"/>
      <c r="AG148" s="1"/>
      <c r="AH148" s="1"/>
      <c r="AI148" s="1"/>
      <c r="AJ148" s="1"/>
      <c r="AK148" s="78"/>
      <c r="AL148" s="1"/>
      <c r="AM148" s="1"/>
      <c r="AN148" s="1"/>
      <c r="AO148" s="1"/>
      <c r="AP148" s="1"/>
      <c r="AQ148" s="1"/>
      <c r="AR148" s="1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10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10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10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10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10"/>
      <c r="FY148" s="9"/>
      <c r="FZ148" s="9"/>
    </row>
    <row r="149" spans="1:182" s="2" customFormat="1" ht="17.149999999999999" customHeight="1">
      <c r="A149" s="14" t="s">
        <v>136</v>
      </c>
      <c r="B149" s="65">
        <v>0</v>
      </c>
      <c r="C149" s="65">
        <v>0</v>
      </c>
      <c r="D149" s="4">
        <f t="shared" si="25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25.9</v>
      </c>
      <c r="O149" s="35">
        <v>10.6</v>
      </c>
      <c r="P149" s="4">
        <f t="shared" si="26"/>
        <v>0.40926640926640928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360</v>
      </c>
      <c r="W149" s="5" t="s">
        <v>360</v>
      </c>
      <c r="X149" s="43">
        <f t="shared" si="31"/>
        <v>0.40926640926640923</v>
      </c>
      <c r="Y149" s="44">
        <v>1258</v>
      </c>
      <c r="Z149" s="35">
        <f t="shared" si="27"/>
        <v>114.36363636363636</v>
      </c>
      <c r="AA149" s="35">
        <f t="shared" si="28"/>
        <v>46.8</v>
      </c>
      <c r="AB149" s="35">
        <f t="shared" si="29"/>
        <v>-67.563636363636363</v>
      </c>
      <c r="AC149" s="35"/>
      <c r="AD149" s="35">
        <f t="shared" si="30"/>
        <v>46.8</v>
      </c>
      <c r="AE149" s="1"/>
      <c r="AF149" s="1"/>
      <c r="AG149" s="1"/>
      <c r="AH149" s="1"/>
      <c r="AI149" s="1"/>
      <c r="AJ149" s="1"/>
      <c r="AK149" s="78"/>
      <c r="AL149" s="1"/>
      <c r="AM149" s="1"/>
      <c r="AN149" s="1"/>
      <c r="AO149" s="1"/>
      <c r="AP149" s="1"/>
      <c r="AQ149" s="1"/>
      <c r="AR149" s="1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10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10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10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10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10"/>
      <c r="FY149" s="9"/>
      <c r="FZ149" s="9"/>
    </row>
    <row r="150" spans="1:182" s="2" customFormat="1" ht="17.149999999999999" customHeight="1">
      <c r="A150" s="14" t="s">
        <v>137</v>
      </c>
      <c r="B150" s="65">
        <v>0</v>
      </c>
      <c r="C150" s="65">
        <v>0</v>
      </c>
      <c r="D150" s="4">
        <f t="shared" si="25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34.700000000000003</v>
      </c>
      <c r="O150" s="35">
        <v>138.1</v>
      </c>
      <c r="P150" s="4">
        <f t="shared" si="26"/>
        <v>1.3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360</v>
      </c>
      <c r="W150" s="5" t="s">
        <v>360</v>
      </c>
      <c r="X150" s="43">
        <f t="shared" si="31"/>
        <v>1.3</v>
      </c>
      <c r="Y150" s="44">
        <v>1732</v>
      </c>
      <c r="Z150" s="35">
        <f t="shared" si="27"/>
        <v>157.45454545454547</v>
      </c>
      <c r="AA150" s="35">
        <f t="shared" si="28"/>
        <v>204.7</v>
      </c>
      <c r="AB150" s="35">
        <f t="shared" si="29"/>
        <v>47.245454545454521</v>
      </c>
      <c r="AC150" s="35"/>
      <c r="AD150" s="35">
        <f t="shared" si="30"/>
        <v>204.7</v>
      </c>
      <c r="AE150" s="1"/>
      <c r="AF150" s="1"/>
      <c r="AG150" s="1"/>
      <c r="AH150" s="1"/>
      <c r="AI150" s="1"/>
      <c r="AJ150" s="1"/>
      <c r="AK150" s="78"/>
      <c r="AL150" s="1"/>
      <c r="AM150" s="1"/>
      <c r="AN150" s="1"/>
      <c r="AO150" s="1"/>
      <c r="AP150" s="1"/>
      <c r="AQ150" s="1"/>
      <c r="AR150" s="1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10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10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10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10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10"/>
      <c r="FY150" s="9"/>
      <c r="FZ150" s="9"/>
    </row>
    <row r="151" spans="1:182" s="2" customFormat="1" ht="17.149999999999999" customHeight="1">
      <c r="A151" s="14" t="s">
        <v>138</v>
      </c>
      <c r="B151" s="65">
        <v>5334</v>
      </c>
      <c r="C151" s="65">
        <v>5358.8</v>
      </c>
      <c r="D151" s="4">
        <f t="shared" si="25"/>
        <v>1.0046494188226471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354.4</v>
      </c>
      <c r="O151" s="35">
        <v>278.3</v>
      </c>
      <c r="P151" s="4">
        <f t="shared" si="26"/>
        <v>0.78527088036117387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360</v>
      </c>
      <c r="W151" s="5" t="s">
        <v>360</v>
      </c>
      <c r="X151" s="43">
        <f t="shared" si="31"/>
        <v>0.82914658805346841</v>
      </c>
      <c r="Y151" s="44">
        <v>1886</v>
      </c>
      <c r="Z151" s="35">
        <f t="shared" si="27"/>
        <v>171.45454545454547</v>
      </c>
      <c r="AA151" s="35">
        <f t="shared" si="28"/>
        <v>142.19999999999999</v>
      </c>
      <c r="AB151" s="35">
        <f t="shared" si="29"/>
        <v>-29.254545454545479</v>
      </c>
      <c r="AC151" s="35"/>
      <c r="AD151" s="35">
        <f t="shared" si="30"/>
        <v>142.19999999999999</v>
      </c>
      <c r="AE151" s="1"/>
      <c r="AF151" s="1"/>
      <c r="AG151" s="1"/>
      <c r="AH151" s="1"/>
      <c r="AI151" s="1"/>
      <c r="AJ151" s="1"/>
      <c r="AK151" s="78"/>
      <c r="AL151" s="1"/>
      <c r="AM151" s="1"/>
      <c r="AN151" s="1"/>
      <c r="AO151" s="1"/>
      <c r="AP151" s="1"/>
      <c r="AQ151" s="1"/>
      <c r="AR151" s="1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10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10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10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10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FY151" s="9"/>
      <c r="FZ151" s="9"/>
    </row>
    <row r="152" spans="1:182" s="2" customFormat="1" ht="17.149999999999999" customHeight="1">
      <c r="A152" s="14" t="s">
        <v>139</v>
      </c>
      <c r="B152" s="65">
        <v>71</v>
      </c>
      <c r="C152" s="65">
        <v>70.5</v>
      </c>
      <c r="D152" s="4">
        <f t="shared" si="25"/>
        <v>0.99295774647887325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382.3</v>
      </c>
      <c r="O152" s="35">
        <v>444.4</v>
      </c>
      <c r="P152" s="4">
        <f t="shared" si="26"/>
        <v>1.1624378760136018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360</v>
      </c>
      <c r="W152" s="5" t="s">
        <v>360</v>
      </c>
      <c r="X152" s="43">
        <f t="shared" si="31"/>
        <v>1.1285418501066562</v>
      </c>
      <c r="Y152" s="44">
        <v>71</v>
      </c>
      <c r="Z152" s="35">
        <f t="shared" si="27"/>
        <v>6.4545454545454541</v>
      </c>
      <c r="AA152" s="35">
        <f t="shared" si="28"/>
        <v>7.3</v>
      </c>
      <c r="AB152" s="35">
        <f t="shared" si="29"/>
        <v>0.84545454545454568</v>
      </c>
      <c r="AC152" s="35"/>
      <c r="AD152" s="35">
        <f t="shared" si="30"/>
        <v>7.3</v>
      </c>
      <c r="AE152" s="1"/>
      <c r="AF152" s="1"/>
      <c r="AG152" s="1"/>
      <c r="AH152" s="1"/>
      <c r="AI152" s="1"/>
      <c r="AJ152" s="1"/>
      <c r="AK152" s="78"/>
      <c r="AL152" s="1"/>
      <c r="AM152" s="1"/>
      <c r="AN152" s="1"/>
      <c r="AO152" s="1"/>
      <c r="AP152" s="1"/>
      <c r="AQ152" s="1"/>
      <c r="AR152" s="1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10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10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10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10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10"/>
      <c r="FY152" s="9"/>
      <c r="FZ152" s="9"/>
    </row>
    <row r="153" spans="1:182" s="2" customFormat="1" ht="17.149999999999999" customHeight="1">
      <c r="A153" s="14" t="s">
        <v>140</v>
      </c>
      <c r="B153" s="65">
        <v>0</v>
      </c>
      <c r="C153" s="65">
        <v>0</v>
      </c>
      <c r="D153" s="4">
        <f t="shared" si="25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17.899999999999999</v>
      </c>
      <c r="O153" s="35">
        <v>8.4</v>
      </c>
      <c r="P153" s="4">
        <f t="shared" si="26"/>
        <v>0.46927374301675984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360</v>
      </c>
      <c r="W153" s="5" t="s">
        <v>360</v>
      </c>
      <c r="X153" s="43">
        <f t="shared" si="31"/>
        <v>0.46927374301675984</v>
      </c>
      <c r="Y153" s="44">
        <v>1178</v>
      </c>
      <c r="Z153" s="35">
        <f t="shared" si="27"/>
        <v>107.09090909090909</v>
      </c>
      <c r="AA153" s="35">
        <f t="shared" si="28"/>
        <v>50.3</v>
      </c>
      <c r="AB153" s="35">
        <f t="shared" si="29"/>
        <v>-56.790909090909096</v>
      </c>
      <c r="AC153" s="35"/>
      <c r="AD153" s="35">
        <f t="shared" si="30"/>
        <v>50.3</v>
      </c>
      <c r="AE153" s="1"/>
      <c r="AF153" s="1"/>
      <c r="AG153" s="1"/>
      <c r="AH153" s="1"/>
      <c r="AI153" s="1"/>
      <c r="AJ153" s="1"/>
      <c r="AK153" s="78"/>
      <c r="AL153" s="1"/>
      <c r="AM153" s="1"/>
      <c r="AN153" s="1"/>
      <c r="AO153" s="1"/>
      <c r="AP153" s="1"/>
      <c r="AQ153" s="1"/>
      <c r="AR153" s="1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10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10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10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10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10"/>
      <c r="FY153" s="9"/>
      <c r="FZ153" s="9"/>
    </row>
    <row r="154" spans="1:182" s="2" customFormat="1" ht="17.149999999999999" customHeight="1">
      <c r="A154" s="18" t="s">
        <v>141</v>
      </c>
      <c r="B154" s="6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35"/>
      <c r="AE154" s="1"/>
      <c r="AF154" s="1"/>
      <c r="AG154" s="1"/>
      <c r="AH154" s="1"/>
      <c r="AI154" s="1"/>
      <c r="AJ154" s="1"/>
      <c r="AK154" s="78"/>
      <c r="AL154" s="1"/>
      <c r="AM154" s="1"/>
      <c r="AN154" s="1"/>
      <c r="AO154" s="1"/>
      <c r="AP154" s="1"/>
      <c r="AQ154" s="1"/>
      <c r="AR154" s="1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10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10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10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10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10"/>
      <c r="FY154" s="9"/>
      <c r="FZ154" s="9"/>
    </row>
    <row r="155" spans="1:182" s="2" customFormat="1" ht="17.149999999999999" customHeight="1">
      <c r="A155" s="14" t="s">
        <v>142</v>
      </c>
      <c r="B155" s="65">
        <v>591</v>
      </c>
      <c r="C155" s="65">
        <v>620.6</v>
      </c>
      <c r="D155" s="4">
        <f t="shared" si="25"/>
        <v>1.0500846023688664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95.1</v>
      </c>
      <c r="O155" s="35">
        <v>126.6</v>
      </c>
      <c r="P155" s="4">
        <f t="shared" si="26"/>
        <v>1.2131230283911671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360</v>
      </c>
      <c r="W155" s="5" t="s">
        <v>360</v>
      </c>
      <c r="X155" s="43">
        <f t="shared" si="31"/>
        <v>1.1805153431867068</v>
      </c>
      <c r="Y155" s="44">
        <v>1808</v>
      </c>
      <c r="Z155" s="35">
        <f t="shared" si="27"/>
        <v>164.36363636363637</v>
      </c>
      <c r="AA155" s="35">
        <f t="shared" si="28"/>
        <v>194</v>
      </c>
      <c r="AB155" s="35">
        <f t="shared" si="29"/>
        <v>29.636363636363626</v>
      </c>
      <c r="AC155" s="35"/>
      <c r="AD155" s="35">
        <f t="shared" si="30"/>
        <v>194</v>
      </c>
      <c r="AE155" s="1"/>
      <c r="AF155" s="1"/>
      <c r="AG155" s="1"/>
      <c r="AH155" s="1"/>
      <c r="AI155" s="1"/>
      <c r="AJ155" s="1"/>
      <c r="AK155" s="78"/>
      <c r="AL155" s="1"/>
      <c r="AM155" s="1"/>
      <c r="AN155" s="1"/>
      <c r="AO155" s="1"/>
      <c r="AP155" s="1"/>
      <c r="AQ155" s="1"/>
      <c r="AR155" s="1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10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10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10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10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FY155" s="9"/>
      <c r="FZ155" s="9"/>
    </row>
    <row r="156" spans="1:182" s="2" customFormat="1" ht="17.149999999999999" customHeight="1">
      <c r="A156" s="14" t="s">
        <v>143</v>
      </c>
      <c r="B156" s="65">
        <v>117</v>
      </c>
      <c r="C156" s="65">
        <v>117.5</v>
      </c>
      <c r="D156" s="4">
        <f t="shared" si="25"/>
        <v>1.0042735042735043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450.8</v>
      </c>
      <c r="O156" s="35">
        <v>185.6</v>
      </c>
      <c r="P156" s="4">
        <f t="shared" si="26"/>
        <v>0.41171251109139306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360</v>
      </c>
      <c r="W156" s="5" t="s">
        <v>360</v>
      </c>
      <c r="X156" s="43">
        <f t="shared" si="31"/>
        <v>0.53022470972781521</v>
      </c>
      <c r="Y156" s="44">
        <v>1415</v>
      </c>
      <c r="Z156" s="35">
        <f t="shared" si="27"/>
        <v>128.63636363636363</v>
      </c>
      <c r="AA156" s="35">
        <f t="shared" si="28"/>
        <v>68.2</v>
      </c>
      <c r="AB156" s="35">
        <f t="shared" si="29"/>
        <v>-60.436363636363623</v>
      </c>
      <c r="AC156" s="35"/>
      <c r="AD156" s="35">
        <f t="shared" si="30"/>
        <v>68.2</v>
      </c>
      <c r="AE156" s="1"/>
      <c r="AF156" s="1"/>
      <c r="AG156" s="1"/>
      <c r="AH156" s="1"/>
      <c r="AI156" s="1"/>
      <c r="AJ156" s="1"/>
      <c r="AK156" s="78"/>
      <c r="AL156" s="1"/>
      <c r="AM156" s="1"/>
      <c r="AN156" s="1"/>
      <c r="AO156" s="1"/>
      <c r="AP156" s="1"/>
      <c r="AQ156" s="1"/>
      <c r="AR156" s="1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10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10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10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10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10"/>
      <c r="FY156" s="9"/>
      <c r="FZ156" s="9"/>
    </row>
    <row r="157" spans="1:182" s="2" customFormat="1" ht="17.149999999999999" customHeight="1">
      <c r="A157" s="14" t="s">
        <v>144</v>
      </c>
      <c r="B157" s="65">
        <v>1539</v>
      </c>
      <c r="C157" s="65">
        <v>1779</v>
      </c>
      <c r="D157" s="4">
        <f t="shared" si="25"/>
        <v>1.1559454191033138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404.7</v>
      </c>
      <c r="O157" s="35">
        <v>297.10000000000002</v>
      </c>
      <c r="P157" s="4">
        <f t="shared" si="26"/>
        <v>0.7341240425006178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360</v>
      </c>
      <c r="W157" s="5" t="s">
        <v>360</v>
      </c>
      <c r="X157" s="43">
        <f t="shared" si="31"/>
        <v>0.81848831782115694</v>
      </c>
      <c r="Y157" s="44">
        <v>1577</v>
      </c>
      <c r="Z157" s="35">
        <f t="shared" si="27"/>
        <v>143.36363636363637</v>
      </c>
      <c r="AA157" s="35">
        <f t="shared" si="28"/>
        <v>117.3</v>
      </c>
      <c r="AB157" s="35">
        <f t="shared" si="29"/>
        <v>-26.063636363636377</v>
      </c>
      <c r="AC157" s="35"/>
      <c r="AD157" s="35">
        <f t="shared" si="30"/>
        <v>117.3</v>
      </c>
      <c r="AE157" s="1"/>
      <c r="AF157" s="1"/>
      <c r="AG157" s="1"/>
      <c r="AH157" s="1"/>
      <c r="AI157" s="1"/>
      <c r="AJ157" s="1"/>
      <c r="AK157" s="78"/>
      <c r="AL157" s="1"/>
      <c r="AM157" s="1"/>
      <c r="AN157" s="1"/>
      <c r="AO157" s="1"/>
      <c r="AP157" s="1"/>
      <c r="AQ157" s="1"/>
      <c r="AR157" s="1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10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10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10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10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10"/>
      <c r="FY157" s="9"/>
      <c r="FZ157" s="9"/>
    </row>
    <row r="158" spans="1:182" s="2" customFormat="1" ht="17.149999999999999" customHeight="1">
      <c r="A158" s="14" t="s">
        <v>145</v>
      </c>
      <c r="B158" s="65">
        <v>7520</v>
      </c>
      <c r="C158" s="65">
        <v>6898.2</v>
      </c>
      <c r="D158" s="4">
        <f t="shared" si="25"/>
        <v>0.91731382978723397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486.2</v>
      </c>
      <c r="O158" s="35">
        <v>233.7</v>
      </c>
      <c r="P158" s="4">
        <f t="shared" si="26"/>
        <v>0.48066639243109832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360</v>
      </c>
      <c r="W158" s="5" t="s">
        <v>360</v>
      </c>
      <c r="X158" s="43">
        <f t="shared" si="31"/>
        <v>0.56799587990232547</v>
      </c>
      <c r="Y158" s="44">
        <v>5045</v>
      </c>
      <c r="Z158" s="35">
        <f t="shared" si="27"/>
        <v>458.63636363636363</v>
      </c>
      <c r="AA158" s="35">
        <f t="shared" si="28"/>
        <v>260.5</v>
      </c>
      <c r="AB158" s="35">
        <f t="shared" si="29"/>
        <v>-198.13636363636363</v>
      </c>
      <c r="AC158" s="35"/>
      <c r="AD158" s="35">
        <f t="shared" si="30"/>
        <v>260.5</v>
      </c>
      <c r="AE158" s="1"/>
      <c r="AF158" s="1"/>
      <c r="AG158" s="1"/>
      <c r="AH158" s="1"/>
      <c r="AI158" s="1"/>
      <c r="AJ158" s="1"/>
      <c r="AK158" s="78"/>
      <c r="AL158" s="1"/>
      <c r="AM158" s="1"/>
      <c r="AN158" s="1"/>
      <c r="AO158" s="1"/>
      <c r="AP158" s="1"/>
      <c r="AQ158" s="1"/>
      <c r="AR158" s="1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10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10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10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10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10"/>
      <c r="FY158" s="9"/>
      <c r="FZ158" s="9"/>
    </row>
    <row r="159" spans="1:182" s="2" customFormat="1" ht="17.149999999999999" customHeight="1">
      <c r="A159" s="14" t="s">
        <v>146</v>
      </c>
      <c r="B159" s="65">
        <v>166</v>
      </c>
      <c r="C159" s="65">
        <v>170</v>
      </c>
      <c r="D159" s="4">
        <f t="shared" si="25"/>
        <v>1.0240963855421688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671.3</v>
      </c>
      <c r="O159" s="35">
        <v>433.7</v>
      </c>
      <c r="P159" s="4">
        <f t="shared" si="26"/>
        <v>0.64605988380753765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360</v>
      </c>
      <c r="W159" s="5" t="s">
        <v>360</v>
      </c>
      <c r="X159" s="43">
        <f t="shared" si="31"/>
        <v>0.72166718415446385</v>
      </c>
      <c r="Y159" s="44">
        <v>1073</v>
      </c>
      <c r="Z159" s="35">
        <f t="shared" si="27"/>
        <v>97.545454545454547</v>
      </c>
      <c r="AA159" s="35">
        <f t="shared" si="28"/>
        <v>70.400000000000006</v>
      </c>
      <c r="AB159" s="35">
        <f t="shared" si="29"/>
        <v>-27.145454545454541</v>
      </c>
      <c r="AC159" s="35"/>
      <c r="AD159" s="35">
        <f t="shared" si="30"/>
        <v>70.400000000000006</v>
      </c>
      <c r="AE159" s="1"/>
      <c r="AF159" s="1"/>
      <c r="AG159" s="1"/>
      <c r="AH159" s="1"/>
      <c r="AI159" s="1"/>
      <c r="AJ159" s="1"/>
      <c r="AK159" s="78"/>
      <c r="AL159" s="1"/>
      <c r="AM159" s="1"/>
      <c r="AN159" s="1"/>
      <c r="AO159" s="1"/>
      <c r="AP159" s="1"/>
      <c r="AQ159" s="1"/>
      <c r="AR159" s="1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10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10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10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10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FY159" s="9"/>
      <c r="FZ159" s="9"/>
    </row>
    <row r="160" spans="1:182" s="2" customFormat="1" ht="17.149999999999999" customHeight="1">
      <c r="A160" s="14" t="s">
        <v>147</v>
      </c>
      <c r="B160" s="65">
        <v>53</v>
      </c>
      <c r="C160" s="65">
        <v>305.89999999999998</v>
      </c>
      <c r="D160" s="4">
        <f t="shared" si="25"/>
        <v>1.3</v>
      </c>
      <c r="E160" s="11">
        <v>5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175.7</v>
      </c>
      <c r="O160" s="35">
        <v>192.4</v>
      </c>
      <c r="P160" s="4">
        <f t="shared" si="26"/>
        <v>1.095048377916904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360</v>
      </c>
      <c r="W160" s="5" t="s">
        <v>360</v>
      </c>
      <c r="X160" s="43">
        <f t="shared" si="31"/>
        <v>1.1360387023335232</v>
      </c>
      <c r="Y160" s="44">
        <v>607</v>
      </c>
      <c r="Z160" s="35">
        <f t="shared" si="27"/>
        <v>55.18181818181818</v>
      </c>
      <c r="AA160" s="35">
        <f t="shared" si="28"/>
        <v>62.7</v>
      </c>
      <c r="AB160" s="35">
        <f t="shared" si="29"/>
        <v>7.518181818181823</v>
      </c>
      <c r="AC160" s="35"/>
      <c r="AD160" s="35">
        <f t="shared" si="30"/>
        <v>62.7</v>
      </c>
      <c r="AE160" s="1"/>
      <c r="AF160" s="1"/>
      <c r="AG160" s="1"/>
      <c r="AH160" s="1"/>
      <c r="AI160" s="1"/>
      <c r="AJ160" s="1"/>
      <c r="AK160" s="78"/>
      <c r="AL160" s="1"/>
      <c r="AM160" s="1"/>
      <c r="AN160" s="1"/>
      <c r="AO160" s="1"/>
      <c r="AP160" s="1"/>
      <c r="AQ160" s="1"/>
      <c r="AR160" s="1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10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10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10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10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10"/>
      <c r="FY160" s="9"/>
      <c r="FZ160" s="9"/>
    </row>
    <row r="161" spans="1:182" s="2" customFormat="1" ht="17.149999999999999" customHeight="1">
      <c r="A161" s="14" t="s">
        <v>148</v>
      </c>
      <c r="B161" s="65">
        <v>20450</v>
      </c>
      <c r="C161" s="65">
        <v>22253.1</v>
      </c>
      <c r="D161" s="4">
        <f t="shared" si="25"/>
        <v>1.0881711491442543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652.4</v>
      </c>
      <c r="O161" s="35">
        <v>688.3</v>
      </c>
      <c r="P161" s="4">
        <f t="shared" si="26"/>
        <v>1.0550275904353157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360</v>
      </c>
      <c r="W161" s="5" t="s">
        <v>360</v>
      </c>
      <c r="X161" s="43">
        <f t="shared" si="31"/>
        <v>1.0616563021771035</v>
      </c>
      <c r="Y161" s="44">
        <v>2659</v>
      </c>
      <c r="Z161" s="35">
        <f t="shared" si="27"/>
        <v>241.72727272727272</v>
      </c>
      <c r="AA161" s="35">
        <f t="shared" si="28"/>
        <v>256.60000000000002</v>
      </c>
      <c r="AB161" s="35">
        <f t="shared" si="29"/>
        <v>14.872727272727303</v>
      </c>
      <c r="AC161" s="35"/>
      <c r="AD161" s="35">
        <f t="shared" si="30"/>
        <v>256.60000000000002</v>
      </c>
      <c r="AE161" s="1"/>
      <c r="AF161" s="1"/>
      <c r="AG161" s="1"/>
      <c r="AH161" s="1"/>
      <c r="AI161" s="1"/>
      <c r="AJ161" s="1"/>
      <c r="AK161" s="78"/>
      <c r="AL161" s="1"/>
      <c r="AM161" s="1"/>
      <c r="AN161" s="1"/>
      <c r="AO161" s="1"/>
      <c r="AP161" s="1"/>
      <c r="AQ161" s="1"/>
      <c r="AR161" s="1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10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10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10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10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10"/>
      <c r="FY161" s="9"/>
      <c r="FZ161" s="9"/>
    </row>
    <row r="162" spans="1:182" s="2" customFormat="1" ht="17.149999999999999" customHeight="1">
      <c r="A162" s="14" t="s">
        <v>149</v>
      </c>
      <c r="B162" s="65">
        <v>148</v>
      </c>
      <c r="C162" s="65">
        <v>150</v>
      </c>
      <c r="D162" s="4">
        <f t="shared" si="25"/>
        <v>1.0135135135135136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266.10000000000002</v>
      </c>
      <c r="O162" s="35">
        <v>216.2</v>
      </c>
      <c r="P162" s="4">
        <f t="shared" si="26"/>
        <v>0.81247651258925202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360</v>
      </c>
      <c r="W162" s="5" t="s">
        <v>360</v>
      </c>
      <c r="X162" s="43">
        <f t="shared" si="31"/>
        <v>0.85268391277410427</v>
      </c>
      <c r="Y162" s="44">
        <v>1994</v>
      </c>
      <c r="Z162" s="35">
        <f t="shared" si="27"/>
        <v>181.27272727272728</v>
      </c>
      <c r="AA162" s="35">
        <f t="shared" si="28"/>
        <v>154.6</v>
      </c>
      <c r="AB162" s="35">
        <f t="shared" si="29"/>
        <v>-26.672727272727286</v>
      </c>
      <c r="AC162" s="35"/>
      <c r="AD162" s="35">
        <f t="shared" si="30"/>
        <v>154.6</v>
      </c>
      <c r="AE162" s="1"/>
      <c r="AF162" s="1"/>
      <c r="AG162" s="1"/>
      <c r="AH162" s="1"/>
      <c r="AI162" s="1"/>
      <c r="AJ162" s="1"/>
      <c r="AK162" s="78"/>
      <c r="AL162" s="1"/>
      <c r="AM162" s="1"/>
      <c r="AN162" s="1"/>
      <c r="AO162" s="1"/>
      <c r="AP162" s="1"/>
      <c r="AQ162" s="1"/>
      <c r="AR162" s="1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10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10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10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10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10"/>
      <c r="FY162" s="9"/>
      <c r="FZ162" s="9"/>
    </row>
    <row r="163" spans="1:182" s="2" customFormat="1" ht="17.149999999999999" customHeight="1">
      <c r="A163" s="14" t="s">
        <v>150</v>
      </c>
      <c r="B163" s="65">
        <v>6897</v>
      </c>
      <c r="C163" s="65">
        <v>6213.5</v>
      </c>
      <c r="D163" s="4">
        <f t="shared" si="25"/>
        <v>0.90089894156879802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332.4</v>
      </c>
      <c r="O163" s="35">
        <v>368.7</v>
      </c>
      <c r="P163" s="4">
        <f t="shared" si="26"/>
        <v>1.1092057761732852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360</v>
      </c>
      <c r="W163" s="5" t="s">
        <v>360</v>
      </c>
      <c r="X163" s="43">
        <f t="shared" si="31"/>
        <v>1.0675444092523876</v>
      </c>
      <c r="Y163" s="44">
        <v>3601</v>
      </c>
      <c r="Z163" s="35">
        <f t="shared" si="27"/>
        <v>327.36363636363637</v>
      </c>
      <c r="AA163" s="35">
        <f t="shared" si="28"/>
        <v>349.5</v>
      </c>
      <c r="AB163" s="35">
        <f t="shared" si="29"/>
        <v>22.136363636363626</v>
      </c>
      <c r="AC163" s="35"/>
      <c r="AD163" s="35">
        <f t="shared" si="30"/>
        <v>349.5</v>
      </c>
      <c r="AE163" s="1"/>
      <c r="AF163" s="1"/>
      <c r="AG163" s="1"/>
      <c r="AH163" s="1"/>
      <c r="AI163" s="1"/>
      <c r="AJ163" s="1"/>
      <c r="AK163" s="78"/>
      <c r="AL163" s="1"/>
      <c r="AM163" s="1"/>
      <c r="AN163" s="1"/>
      <c r="AO163" s="1"/>
      <c r="AP163" s="1"/>
      <c r="AQ163" s="1"/>
      <c r="AR163" s="1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10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10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10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10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FY163" s="9"/>
      <c r="FZ163" s="9"/>
    </row>
    <row r="164" spans="1:182" s="2" customFormat="1" ht="17.149999999999999" customHeight="1">
      <c r="A164" s="14" t="s">
        <v>151</v>
      </c>
      <c r="B164" s="65">
        <v>101</v>
      </c>
      <c r="C164" s="65">
        <v>300.2</v>
      </c>
      <c r="D164" s="4">
        <f t="shared" si="25"/>
        <v>1.3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77</v>
      </c>
      <c r="O164" s="35">
        <v>77.2</v>
      </c>
      <c r="P164" s="4">
        <f t="shared" si="26"/>
        <v>1.0025974025974027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360</v>
      </c>
      <c r="W164" s="5" t="s">
        <v>360</v>
      </c>
      <c r="X164" s="43">
        <f t="shared" si="31"/>
        <v>1.0620779220779222</v>
      </c>
      <c r="Y164" s="44">
        <v>2656</v>
      </c>
      <c r="Z164" s="35">
        <f t="shared" si="27"/>
        <v>241.45454545454547</v>
      </c>
      <c r="AA164" s="35">
        <f t="shared" si="28"/>
        <v>256.39999999999998</v>
      </c>
      <c r="AB164" s="35">
        <f t="shared" si="29"/>
        <v>14.94545454545451</v>
      </c>
      <c r="AC164" s="35"/>
      <c r="AD164" s="35">
        <f t="shared" si="30"/>
        <v>256.39999999999998</v>
      </c>
      <c r="AE164" s="1"/>
      <c r="AF164" s="1"/>
      <c r="AG164" s="1"/>
      <c r="AH164" s="1"/>
      <c r="AI164" s="1"/>
      <c r="AJ164" s="1"/>
      <c r="AK164" s="78"/>
      <c r="AL164" s="1"/>
      <c r="AM164" s="1"/>
      <c r="AN164" s="1"/>
      <c r="AO164" s="1"/>
      <c r="AP164" s="1"/>
      <c r="AQ164" s="1"/>
      <c r="AR164" s="1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10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10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10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10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10"/>
      <c r="FY164" s="9"/>
      <c r="FZ164" s="9"/>
    </row>
    <row r="165" spans="1:182" s="2" customFormat="1" ht="17.149999999999999" customHeight="1">
      <c r="A165" s="14" t="s">
        <v>152</v>
      </c>
      <c r="B165" s="65">
        <v>233</v>
      </c>
      <c r="C165" s="65">
        <v>255.2</v>
      </c>
      <c r="D165" s="4">
        <f t="shared" si="25"/>
        <v>1.0952789699570815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168.4</v>
      </c>
      <c r="O165" s="35">
        <v>93.3</v>
      </c>
      <c r="P165" s="4">
        <f t="shared" si="26"/>
        <v>0.55403800475059384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360</v>
      </c>
      <c r="W165" s="5" t="s">
        <v>360</v>
      </c>
      <c r="X165" s="43">
        <f t="shared" si="31"/>
        <v>0.66228619779189135</v>
      </c>
      <c r="Y165" s="44">
        <v>1412</v>
      </c>
      <c r="Z165" s="35">
        <f t="shared" si="27"/>
        <v>128.36363636363637</v>
      </c>
      <c r="AA165" s="35">
        <f t="shared" si="28"/>
        <v>85</v>
      </c>
      <c r="AB165" s="35">
        <f t="shared" si="29"/>
        <v>-43.363636363636374</v>
      </c>
      <c r="AC165" s="35"/>
      <c r="AD165" s="35">
        <f t="shared" si="30"/>
        <v>85</v>
      </c>
      <c r="AE165" s="1"/>
      <c r="AF165" s="1"/>
      <c r="AG165" s="1"/>
      <c r="AH165" s="1"/>
      <c r="AI165" s="1"/>
      <c r="AJ165" s="1"/>
      <c r="AK165" s="78"/>
      <c r="AL165" s="1"/>
      <c r="AM165" s="1"/>
      <c r="AN165" s="1"/>
      <c r="AO165" s="1"/>
      <c r="AP165" s="1"/>
      <c r="AQ165" s="1"/>
      <c r="AR165" s="1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10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10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10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10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10"/>
      <c r="FY165" s="9"/>
      <c r="FZ165" s="9"/>
    </row>
    <row r="166" spans="1:182" s="2" customFormat="1" ht="17.149999999999999" customHeight="1">
      <c r="A166" s="14" t="s">
        <v>153</v>
      </c>
      <c r="B166" s="65">
        <v>701266</v>
      </c>
      <c r="C166" s="65">
        <v>897325.4</v>
      </c>
      <c r="D166" s="4">
        <f t="shared" si="25"/>
        <v>1.2079579218156875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1742.1</v>
      </c>
      <c r="O166" s="35">
        <v>1494.6</v>
      </c>
      <c r="P166" s="4">
        <f t="shared" si="26"/>
        <v>0.85793008438091956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360</v>
      </c>
      <c r="W166" s="5" t="s">
        <v>360</v>
      </c>
      <c r="X166" s="43">
        <f t="shared" si="31"/>
        <v>0.92793565186787308</v>
      </c>
      <c r="Y166" s="44">
        <v>2239</v>
      </c>
      <c r="Z166" s="35">
        <f t="shared" si="27"/>
        <v>203.54545454545453</v>
      </c>
      <c r="AA166" s="35">
        <f t="shared" si="28"/>
        <v>188.9</v>
      </c>
      <c r="AB166" s="35">
        <f t="shared" si="29"/>
        <v>-14.645454545454527</v>
      </c>
      <c r="AC166" s="35"/>
      <c r="AD166" s="35">
        <f t="shared" si="30"/>
        <v>188.9</v>
      </c>
      <c r="AE166" s="1"/>
      <c r="AF166" s="1"/>
      <c r="AG166" s="1"/>
      <c r="AH166" s="1"/>
      <c r="AI166" s="1"/>
      <c r="AJ166" s="1"/>
      <c r="AK166" s="78"/>
      <c r="AL166" s="1"/>
      <c r="AM166" s="1"/>
      <c r="AN166" s="1"/>
      <c r="AO166" s="1"/>
      <c r="AP166" s="1"/>
      <c r="AQ166" s="1"/>
      <c r="AR166" s="1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10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10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10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10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10"/>
      <c r="FY166" s="9"/>
      <c r="FZ166" s="9"/>
    </row>
    <row r="167" spans="1:182" s="2" customFormat="1" ht="17.149999999999999" customHeight="1">
      <c r="A167" s="18" t="s">
        <v>154</v>
      </c>
      <c r="B167" s="6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35"/>
      <c r="AE167" s="1"/>
      <c r="AF167" s="1"/>
      <c r="AG167" s="1"/>
      <c r="AH167" s="1"/>
      <c r="AI167" s="1"/>
      <c r="AJ167" s="1"/>
      <c r="AK167" s="78"/>
      <c r="AL167" s="1"/>
      <c r="AM167" s="1"/>
      <c r="AN167" s="1"/>
      <c r="AO167" s="1"/>
      <c r="AP167" s="1"/>
      <c r="AQ167" s="1"/>
      <c r="AR167" s="1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10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10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FY167" s="9"/>
      <c r="FZ167" s="9"/>
    </row>
    <row r="168" spans="1:182" s="2" customFormat="1" ht="17.149999999999999" customHeight="1">
      <c r="A168" s="14" t="s">
        <v>69</v>
      </c>
      <c r="B168" s="65">
        <v>0</v>
      </c>
      <c r="C168" s="65">
        <v>0</v>
      </c>
      <c r="D168" s="4">
        <f t="shared" si="25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119.6</v>
      </c>
      <c r="O168" s="35">
        <v>32.4</v>
      </c>
      <c r="P168" s="4">
        <f t="shared" si="26"/>
        <v>0.2709030100334448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360</v>
      </c>
      <c r="W168" s="5" t="s">
        <v>360</v>
      </c>
      <c r="X168" s="43">
        <f t="shared" si="31"/>
        <v>0.2709030100334448</v>
      </c>
      <c r="Y168" s="44">
        <v>2428</v>
      </c>
      <c r="Z168" s="35">
        <f t="shared" si="27"/>
        <v>220.72727272727272</v>
      </c>
      <c r="AA168" s="35">
        <f t="shared" si="28"/>
        <v>59.8</v>
      </c>
      <c r="AB168" s="35">
        <f t="shared" si="29"/>
        <v>-160.92727272727274</v>
      </c>
      <c r="AC168" s="35"/>
      <c r="AD168" s="35">
        <f t="shared" si="30"/>
        <v>59.8</v>
      </c>
      <c r="AE168" s="1"/>
      <c r="AF168" s="1"/>
      <c r="AG168" s="1"/>
      <c r="AH168" s="1"/>
      <c r="AI168" s="1"/>
      <c r="AJ168" s="1"/>
      <c r="AK168" s="78"/>
      <c r="AL168" s="1"/>
      <c r="AM168" s="1"/>
      <c r="AN168" s="1"/>
      <c r="AO168" s="1"/>
      <c r="AP168" s="1"/>
      <c r="AQ168" s="1"/>
      <c r="AR168" s="1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10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10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10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10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10"/>
      <c r="FY168" s="9"/>
      <c r="FZ168" s="9"/>
    </row>
    <row r="169" spans="1:182" s="2" customFormat="1" ht="17.149999999999999" customHeight="1">
      <c r="A169" s="14" t="s">
        <v>155</v>
      </c>
      <c r="B169" s="65">
        <v>0</v>
      </c>
      <c r="C169" s="65">
        <v>0</v>
      </c>
      <c r="D169" s="4">
        <f t="shared" si="25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179.5</v>
      </c>
      <c r="O169" s="35">
        <v>136</v>
      </c>
      <c r="P169" s="4">
        <f t="shared" si="26"/>
        <v>0.75766016713091922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360</v>
      </c>
      <c r="W169" s="5" t="s">
        <v>360</v>
      </c>
      <c r="X169" s="43">
        <f t="shared" si="31"/>
        <v>0.75766016713091922</v>
      </c>
      <c r="Y169" s="44">
        <v>1942</v>
      </c>
      <c r="Z169" s="35">
        <f t="shared" si="27"/>
        <v>176.54545454545453</v>
      </c>
      <c r="AA169" s="35">
        <f t="shared" si="28"/>
        <v>133.80000000000001</v>
      </c>
      <c r="AB169" s="35">
        <f t="shared" si="29"/>
        <v>-42.745454545454521</v>
      </c>
      <c r="AC169" s="35"/>
      <c r="AD169" s="35">
        <f t="shared" si="30"/>
        <v>133.80000000000001</v>
      </c>
      <c r="AE169" s="1"/>
      <c r="AF169" s="1"/>
      <c r="AG169" s="1"/>
      <c r="AH169" s="1"/>
      <c r="AI169" s="1"/>
      <c r="AJ169" s="1"/>
      <c r="AK169" s="78"/>
      <c r="AL169" s="1"/>
      <c r="AM169" s="1"/>
      <c r="AN169" s="1"/>
      <c r="AO169" s="1"/>
      <c r="AP169" s="1"/>
      <c r="AQ169" s="1"/>
      <c r="AR169" s="1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10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10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10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10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10"/>
      <c r="FY169" s="9"/>
      <c r="FZ169" s="9"/>
    </row>
    <row r="170" spans="1:182" s="2" customFormat="1" ht="17.149999999999999" customHeight="1">
      <c r="A170" s="14" t="s">
        <v>156</v>
      </c>
      <c r="B170" s="65">
        <v>0</v>
      </c>
      <c r="C170" s="65">
        <v>0</v>
      </c>
      <c r="D170" s="4">
        <f t="shared" si="25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90.4</v>
      </c>
      <c r="O170" s="35">
        <v>218.4</v>
      </c>
      <c r="P170" s="4">
        <f t="shared" si="26"/>
        <v>1.3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360</v>
      </c>
      <c r="W170" s="5" t="s">
        <v>360</v>
      </c>
      <c r="X170" s="43">
        <f t="shared" si="31"/>
        <v>1.3</v>
      </c>
      <c r="Y170" s="44">
        <v>3079</v>
      </c>
      <c r="Z170" s="35">
        <f t="shared" si="27"/>
        <v>279.90909090909093</v>
      </c>
      <c r="AA170" s="35">
        <f t="shared" si="28"/>
        <v>363.9</v>
      </c>
      <c r="AB170" s="35">
        <f t="shared" si="29"/>
        <v>83.990909090909042</v>
      </c>
      <c r="AC170" s="35"/>
      <c r="AD170" s="35">
        <f t="shared" si="30"/>
        <v>363.9</v>
      </c>
      <c r="AE170" s="1"/>
      <c r="AF170" s="1"/>
      <c r="AG170" s="1"/>
      <c r="AH170" s="1"/>
      <c r="AI170" s="1"/>
      <c r="AJ170" s="1"/>
      <c r="AK170" s="78"/>
      <c r="AL170" s="1"/>
      <c r="AM170" s="1"/>
      <c r="AN170" s="1"/>
      <c r="AO170" s="1"/>
      <c r="AP170" s="1"/>
      <c r="AQ170" s="1"/>
      <c r="AR170" s="1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10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10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10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10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10"/>
      <c r="FY170" s="9"/>
      <c r="FZ170" s="9"/>
    </row>
    <row r="171" spans="1:182" s="2" customFormat="1" ht="17.149999999999999" customHeight="1">
      <c r="A171" s="14" t="s">
        <v>157</v>
      </c>
      <c r="B171" s="65">
        <v>0</v>
      </c>
      <c r="C171" s="65">
        <v>0</v>
      </c>
      <c r="D171" s="4">
        <f t="shared" si="25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500.6</v>
      </c>
      <c r="O171" s="35">
        <v>220.6</v>
      </c>
      <c r="P171" s="4">
        <f t="shared" si="26"/>
        <v>0.44067119456652015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360</v>
      </c>
      <c r="W171" s="5" t="s">
        <v>360</v>
      </c>
      <c r="X171" s="43">
        <f t="shared" si="31"/>
        <v>0.44067119456652015</v>
      </c>
      <c r="Y171" s="44">
        <v>2959</v>
      </c>
      <c r="Z171" s="35">
        <f t="shared" si="27"/>
        <v>269</v>
      </c>
      <c r="AA171" s="35">
        <f t="shared" si="28"/>
        <v>118.5</v>
      </c>
      <c r="AB171" s="35">
        <f t="shared" si="29"/>
        <v>-150.5</v>
      </c>
      <c r="AC171" s="35"/>
      <c r="AD171" s="35">
        <f t="shared" si="30"/>
        <v>118.5</v>
      </c>
      <c r="AE171" s="1"/>
      <c r="AF171" s="1"/>
      <c r="AG171" s="1"/>
      <c r="AH171" s="1"/>
      <c r="AI171" s="1"/>
      <c r="AJ171" s="1"/>
      <c r="AK171" s="78"/>
      <c r="AL171" s="1"/>
      <c r="AM171" s="1"/>
      <c r="AN171" s="1"/>
      <c r="AO171" s="1"/>
      <c r="AP171" s="1"/>
      <c r="AQ171" s="1"/>
      <c r="AR171" s="1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10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10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10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10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FY171" s="9"/>
      <c r="FZ171" s="9"/>
    </row>
    <row r="172" spans="1:182" s="2" customFormat="1" ht="17.149999999999999" customHeight="1">
      <c r="A172" s="14" t="s">
        <v>158</v>
      </c>
      <c r="B172" s="65">
        <v>79610</v>
      </c>
      <c r="C172" s="65">
        <v>48904.2</v>
      </c>
      <c r="D172" s="4">
        <f t="shared" si="25"/>
        <v>0.61429719884436629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2208.6</v>
      </c>
      <c r="O172" s="35">
        <v>1613.8</v>
      </c>
      <c r="P172" s="4">
        <f t="shared" si="26"/>
        <v>0.73068912433215616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360</v>
      </c>
      <c r="W172" s="5" t="s">
        <v>360</v>
      </c>
      <c r="X172" s="43">
        <f t="shared" si="31"/>
        <v>0.70741073923459818</v>
      </c>
      <c r="Y172" s="44">
        <v>3360</v>
      </c>
      <c r="Z172" s="35">
        <f t="shared" si="27"/>
        <v>305.45454545454544</v>
      </c>
      <c r="AA172" s="35">
        <f t="shared" si="28"/>
        <v>216.1</v>
      </c>
      <c r="AB172" s="35">
        <f t="shared" si="29"/>
        <v>-89.354545454545445</v>
      </c>
      <c r="AC172" s="35"/>
      <c r="AD172" s="35">
        <f t="shared" si="30"/>
        <v>216.1</v>
      </c>
      <c r="AE172" s="1"/>
      <c r="AF172" s="1"/>
      <c r="AG172" s="1"/>
      <c r="AH172" s="1"/>
      <c r="AI172" s="1"/>
      <c r="AJ172" s="1"/>
      <c r="AK172" s="78"/>
      <c r="AL172" s="1"/>
      <c r="AM172" s="1"/>
      <c r="AN172" s="1"/>
      <c r="AO172" s="1"/>
      <c r="AP172" s="1"/>
      <c r="AQ172" s="1"/>
      <c r="AR172" s="1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10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10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10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10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10"/>
      <c r="FY172" s="9"/>
      <c r="FZ172" s="9"/>
    </row>
    <row r="173" spans="1:182" s="2" customFormat="1" ht="17.149999999999999" customHeight="1">
      <c r="A173" s="14" t="s">
        <v>159</v>
      </c>
      <c r="B173" s="65">
        <v>0</v>
      </c>
      <c r="C173" s="65">
        <v>0</v>
      </c>
      <c r="D173" s="4">
        <f t="shared" si="25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78.599999999999994</v>
      </c>
      <c r="O173" s="35">
        <v>51.7</v>
      </c>
      <c r="P173" s="4">
        <f t="shared" si="26"/>
        <v>0.65776081424936395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360</v>
      </c>
      <c r="W173" s="5" t="s">
        <v>360</v>
      </c>
      <c r="X173" s="43">
        <f t="shared" si="31"/>
        <v>0.65776081424936395</v>
      </c>
      <c r="Y173" s="44">
        <v>1865</v>
      </c>
      <c r="Z173" s="35">
        <f t="shared" si="27"/>
        <v>169.54545454545453</v>
      </c>
      <c r="AA173" s="35">
        <f t="shared" si="28"/>
        <v>111.5</v>
      </c>
      <c r="AB173" s="35">
        <f t="shared" si="29"/>
        <v>-58.045454545454533</v>
      </c>
      <c r="AC173" s="35"/>
      <c r="AD173" s="35">
        <f t="shared" si="30"/>
        <v>111.5</v>
      </c>
      <c r="AE173" s="1"/>
      <c r="AF173" s="1"/>
      <c r="AG173" s="1"/>
      <c r="AH173" s="1"/>
      <c r="AI173" s="1"/>
      <c r="AJ173" s="1"/>
      <c r="AK173" s="78"/>
      <c r="AL173" s="1"/>
      <c r="AM173" s="1"/>
      <c r="AN173" s="1"/>
      <c r="AO173" s="1"/>
      <c r="AP173" s="1"/>
      <c r="AQ173" s="1"/>
      <c r="AR173" s="1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10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10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10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10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10"/>
      <c r="FY173" s="9"/>
      <c r="FZ173" s="9"/>
    </row>
    <row r="174" spans="1:182" s="2" customFormat="1" ht="17.149999999999999" customHeight="1">
      <c r="A174" s="14" t="s">
        <v>160</v>
      </c>
      <c r="B174" s="65">
        <v>3790</v>
      </c>
      <c r="C174" s="65">
        <v>3406.9</v>
      </c>
      <c r="D174" s="4">
        <f t="shared" si="25"/>
        <v>0.89891820580474935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1277.0999999999999</v>
      </c>
      <c r="O174" s="35">
        <v>924.4</v>
      </c>
      <c r="P174" s="4">
        <f t="shared" si="26"/>
        <v>0.7238274215018401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360</v>
      </c>
      <c r="W174" s="5" t="s">
        <v>360</v>
      </c>
      <c r="X174" s="43">
        <f t="shared" si="31"/>
        <v>0.75884557836242195</v>
      </c>
      <c r="Y174" s="44">
        <v>2985</v>
      </c>
      <c r="Z174" s="35">
        <f t="shared" si="27"/>
        <v>271.36363636363637</v>
      </c>
      <c r="AA174" s="35">
        <f t="shared" si="28"/>
        <v>205.9</v>
      </c>
      <c r="AB174" s="35">
        <f t="shared" si="29"/>
        <v>-65.463636363636368</v>
      </c>
      <c r="AC174" s="35"/>
      <c r="AD174" s="35">
        <f t="shared" si="30"/>
        <v>205.9</v>
      </c>
      <c r="AE174" s="1"/>
      <c r="AF174" s="1"/>
      <c r="AG174" s="1"/>
      <c r="AH174" s="1"/>
      <c r="AI174" s="1"/>
      <c r="AJ174" s="1"/>
      <c r="AK174" s="78"/>
      <c r="AL174" s="1"/>
      <c r="AM174" s="1"/>
      <c r="AN174" s="1"/>
      <c r="AO174" s="1"/>
      <c r="AP174" s="1"/>
      <c r="AQ174" s="1"/>
      <c r="AR174" s="1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10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10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10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10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10"/>
      <c r="FY174" s="9"/>
      <c r="FZ174" s="9"/>
    </row>
    <row r="175" spans="1:182" s="2" customFormat="1" ht="17.149999999999999" customHeight="1">
      <c r="A175" s="14" t="s">
        <v>161</v>
      </c>
      <c r="B175" s="65">
        <v>0</v>
      </c>
      <c r="C175" s="65">
        <v>0</v>
      </c>
      <c r="D175" s="4">
        <f t="shared" si="25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314</v>
      </c>
      <c r="O175" s="35">
        <v>305.39999999999998</v>
      </c>
      <c r="P175" s="4">
        <f t="shared" si="26"/>
        <v>0.97261146496815276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360</v>
      </c>
      <c r="W175" s="5" t="s">
        <v>360</v>
      </c>
      <c r="X175" s="43">
        <f t="shared" si="31"/>
        <v>0.97261146496815276</v>
      </c>
      <c r="Y175" s="44">
        <v>1500</v>
      </c>
      <c r="Z175" s="35">
        <f t="shared" si="27"/>
        <v>136.36363636363637</v>
      </c>
      <c r="AA175" s="35">
        <f t="shared" si="28"/>
        <v>132.6</v>
      </c>
      <c r="AB175" s="35">
        <f t="shared" si="29"/>
        <v>-3.7636363636363797</v>
      </c>
      <c r="AC175" s="35"/>
      <c r="AD175" s="35">
        <f t="shared" si="30"/>
        <v>132.6</v>
      </c>
      <c r="AE175" s="1"/>
      <c r="AF175" s="1"/>
      <c r="AG175" s="1"/>
      <c r="AH175" s="1"/>
      <c r="AI175" s="1"/>
      <c r="AJ175" s="1"/>
      <c r="AK175" s="78"/>
      <c r="AL175" s="1"/>
      <c r="AM175" s="1"/>
      <c r="AN175" s="1"/>
      <c r="AO175" s="1"/>
      <c r="AP175" s="1"/>
      <c r="AQ175" s="1"/>
      <c r="AR175" s="1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10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10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10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10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FY175" s="9"/>
      <c r="FZ175" s="9"/>
    </row>
    <row r="176" spans="1:182" s="2" customFormat="1" ht="17.149999999999999" customHeight="1">
      <c r="A176" s="14" t="s">
        <v>162</v>
      </c>
      <c r="B176" s="65">
        <v>0</v>
      </c>
      <c r="C176" s="65">
        <v>0</v>
      </c>
      <c r="D176" s="4">
        <f t="shared" si="25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75.2</v>
      </c>
      <c r="O176" s="35">
        <v>28.3</v>
      </c>
      <c r="P176" s="4">
        <f t="shared" si="26"/>
        <v>0.37632978723404253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360</v>
      </c>
      <c r="W176" s="5" t="s">
        <v>360</v>
      </c>
      <c r="X176" s="43">
        <f t="shared" si="31"/>
        <v>0.37632978723404253</v>
      </c>
      <c r="Y176" s="44">
        <v>1840</v>
      </c>
      <c r="Z176" s="35">
        <f t="shared" si="27"/>
        <v>167.27272727272728</v>
      </c>
      <c r="AA176" s="35">
        <f t="shared" si="28"/>
        <v>62.9</v>
      </c>
      <c r="AB176" s="35">
        <f t="shared" si="29"/>
        <v>-104.37272727272727</v>
      </c>
      <c r="AC176" s="35"/>
      <c r="AD176" s="35">
        <f t="shared" si="30"/>
        <v>62.9</v>
      </c>
      <c r="AE176" s="1"/>
      <c r="AF176" s="1"/>
      <c r="AG176" s="1"/>
      <c r="AH176" s="1"/>
      <c r="AI176" s="1"/>
      <c r="AJ176" s="1"/>
      <c r="AK176" s="78"/>
      <c r="AL176" s="1"/>
      <c r="AM176" s="1"/>
      <c r="AN176" s="1"/>
      <c r="AO176" s="1"/>
      <c r="AP176" s="1"/>
      <c r="AQ176" s="1"/>
      <c r="AR176" s="1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10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10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10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10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10"/>
      <c r="FY176" s="9"/>
      <c r="FZ176" s="9"/>
    </row>
    <row r="177" spans="1:182" s="2" customFormat="1" ht="17.149999999999999" customHeight="1">
      <c r="A177" s="14" t="s">
        <v>97</v>
      </c>
      <c r="B177" s="65">
        <v>2550</v>
      </c>
      <c r="C177" s="65">
        <v>0</v>
      </c>
      <c r="D177" s="4">
        <f t="shared" si="25"/>
        <v>0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85.7</v>
      </c>
      <c r="O177" s="35">
        <v>26.1</v>
      </c>
      <c r="P177" s="4">
        <f t="shared" si="26"/>
        <v>0.30455075845974328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360</v>
      </c>
      <c r="W177" s="5" t="s">
        <v>360</v>
      </c>
      <c r="X177" s="43">
        <f t="shared" si="31"/>
        <v>0.24364060676779464</v>
      </c>
      <c r="Y177" s="44">
        <v>2493</v>
      </c>
      <c r="Z177" s="35">
        <f t="shared" si="27"/>
        <v>226.63636363636363</v>
      </c>
      <c r="AA177" s="35">
        <f t="shared" si="28"/>
        <v>55.2</v>
      </c>
      <c r="AB177" s="35">
        <f t="shared" si="29"/>
        <v>-171.43636363636364</v>
      </c>
      <c r="AC177" s="35"/>
      <c r="AD177" s="35">
        <f t="shared" si="30"/>
        <v>55.2</v>
      </c>
      <c r="AE177" s="1"/>
      <c r="AF177" s="1"/>
      <c r="AG177" s="1"/>
      <c r="AH177" s="1"/>
      <c r="AI177" s="1"/>
      <c r="AJ177" s="1"/>
      <c r="AK177" s="78"/>
      <c r="AL177" s="1"/>
      <c r="AM177" s="1"/>
      <c r="AN177" s="1"/>
      <c r="AO177" s="1"/>
      <c r="AP177" s="1"/>
      <c r="AQ177" s="1"/>
      <c r="AR177" s="1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10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10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10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10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10"/>
      <c r="FY177" s="9"/>
      <c r="FZ177" s="9"/>
    </row>
    <row r="178" spans="1:182" s="2" customFormat="1" ht="17.149999999999999" customHeight="1">
      <c r="A178" s="14" t="s">
        <v>163</v>
      </c>
      <c r="B178" s="65">
        <v>253400</v>
      </c>
      <c r="C178" s="65">
        <v>238075</v>
      </c>
      <c r="D178" s="4">
        <f t="shared" si="25"/>
        <v>0.93952249408050514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461.7</v>
      </c>
      <c r="O178" s="35">
        <v>265.10000000000002</v>
      </c>
      <c r="P178" s="4">
        <f t="shared" si="26"/>
        <v>0.57418236950400703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360</v>
      </c>
      <c r="W178" s="5" t="s">
        <v>360</v>
      </c>
      <c r="X178" s="43">
        <f t="shared" si="31"/>
        <v>0.64725039441930665</v>
      </c>
      <c r="Y178" s="44">
        <v>2241</v>
      </c>
      <c r="Z178" s="35">
        <f t="shared" si="27"/>
        <v>203.72727272727272</v>
      </c>
      <c r="AA178" s="35">
        <f t="shared" si="28"/>
        <v>131.9</v>
      </c>
      <c r="AB178" s="35">
        <f t="shared" si="29"/>
        <v>-71.827272727272714</v>
      </c>
      <c r="AC178" s="35"/>
      <c r="AD178" s="35">
        <f t="shared" si="30"/>
        <v>131.9</v>
      </c>
      <c r="AE178" s="1"/>
      <c r="AF178" s="1"/>
      <c r="AG178" s="1"/>
      <c r="AH178" s="1"/>
      <c r="AI178" s="1"/>
      <c r="AJ178" s="1"/>
      <c r="AK178" s="78"/>
      <c r="AL178" s="1"/>
      <c r="AM178" s="1"/>
      <c r="AN178" s="1"/>
      <c r="AO178" s="1"/>
      <c r="AP178" s="1"/>
      <c r="AQ178" s="1"/>
      <c r="AR178" s="1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10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10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10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10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10"/>
      <c r="FY178" s="9"/>
      <c r="FZ178" s="9"/>
    </row>
    <row r="179" spans="1:182" s="2" customFormat="1" ht="17.149999999999999" customHeight="1">
      <c r="A179" s="14" t="s">
        <v>164</v>
      </c>
      <c r="B179" s="65">
        <v>23580</v>
      </c>
      <c r="C179" s="65">
        <v>22187.8</v>
      </c>
      <c r="D179" s="4">
        <f t="shared" si="25"/>
        <v>0.94095843935538592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367</v>
      </c>
      <c r="O179" s="35">
        <v>414.5</v>
      </c>
      <c r="P179" s="4">
        <f t="shared" si="26"/>
        <v>1.1294277929155314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360</v>
      </c>
      <c r="W179" s="5" t="s">
        <v>360</v>
      </c>
      <c r="X179" s="43">
        <f t="shared" si="31"/>
        <v>1.0917339222035023</v>
      </c>
      <c r="Y179" s="44">
        <v>3918</v>
      </c>
      <c r="Z179" s="35">
        <f t="shared" si="27"/>
        <v>356.18181818181819</v>
      </c>
      <c r="AA179" s="35">
        <f t="shared" si="28"/>
        <v>388.9</v>
      </c>
      <c r="AB179" s="35">
        <f t="shared" si="29"/>
        <v>32.71818181818179</v>
      </c>
      <c r="AC179" s="35"/>
      <c r="AD179" s="35">
        <f t="shared" si="30"/>
        <v>388.9</v>
      </c>
      <c r="AE179" s="1"/>
      <c r="AF179" s="1"/>
      <c r="AG179" s="1"/>
      <c r="AH179" s="1"/>
      <c r="AI179" s="1"/>
      <c r="AJ179" s="1"/>
      <c r="AK179" s="78"/>
      <c r="AL179" s="1"/>
      <c r="AM179" s="1"/>
      <c r="AN179" s="1"/>
      <c r="AO179" s="1"/>
      <c r="AP179" s="1"/>
      <c r="AQ179" s="1"/>
      <c r="AR179" s="1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10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10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10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10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FY179" s="9"/>
      <c r="FZ179" s="9"/>
    </row>
    <row r="180" spans="1:182" s="2" customFormat="1" ht="17.149999999999999" customHeight="1">
      <c r="A180" s="14" t="s">
        <v>165</v>
      </c>
      <c r="B180" s="65">
        <v>1410</v>
      </c>
      <c r="C180" s="65">
        <v>898.6</v>
      </c>
      <c r="D180" s="4">
        <f t="shared" si="25"/>
        <v>0.63730496453900709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364.9</v>
      </c>
      <c r="O180" s="35">
        <v>229.4</v>
      </c>
      <c r="P180" s="4">
        <f t="shared" si="26"/>
        <v>0.62866538777747338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360</v>
      </c>
      <c r="W180" s="5" t="s">
        <v>360</v>
      </c>
      <c r="X180" s="43">
        <f t="shared" si="31"/>
        <v>0.63039330312978015</v>
      </c>
      <c r="Y180" s="44">
        <v>2456</v>
      </c>
      <c r="Z180" s="35">
        <f t="shared" si="27"/>
        <v>223.27272727272728</v>
      </c>
      <c r="AA180" s="35">
        <f t="shared" si="28"/>
        <v>140.69999999999999</v>
      </c>
      <c r="AB180" s="35">
        <f t="shared" si="29"/>
        <v>-82.572727272727292</v>
      </c>
      <c r="AC180" s="35"/>
      <c r="AD180" s="35">
        <f t="shared" si="30"/>
        <v>140.69999999999999</v>
      </c>
      <c r="AE180" s="1"/>
      <c r="AF180" s="1"/>
      <c r="AG180" s="1"/>
      <c r="AH180" s="1"/>
      <c r="AI180" s="1"/>
      <c r="AJ180" s="1"/>
      <c r="AK180" s="78"/>
      <c r="AL180" s="1"/>
      <c r="AM180" s="1"/>
      <c r="AN180" s="1"/>
      <c r="AO180" s="1"/>
      <c r="AP180" s="1"/>
      <c r="AQ180" s="1"/>
      <c r="AR180" s="1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10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10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10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10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10"/>
      <c r="FY180" s="9"/>
      <c r="FZ180" s="9"/>
    </row>
    <row r="181" spans="1:182" s="2" customFormat="1" ht="17.149999999999999" customHeight="1">
      <c r="A181" s="18" t="s">
        <v>166</v>
      </c>
      <c r="B181" s="6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35"/>
      <c r="AE181" s="1"/>
      <c r="AF181" s="1"/>
      <c r="AG181" s="1"/>
      <c r="AH181" s="1"/>
      <c r="AI181" s="1"/>
      <c r="AJ181" s="1"/>
      <c r="AK181" s="78"/>
      <c r="AL181" s="1"/>
      <c r="AM181" s="1"/>
      <c r="AN181" s="1"/>
      <c r="AO181" s="1"/>
      <c r="AP181" s="1"/>
      <c r="AQ181" s="1"/>
      <c r="AR181" s="1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10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10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10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10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10"/>
      <c r="FY181" s="9"/>
      <c r="FZ181" s="9"/>
    </row>
    <row r="182" spans="1:182" s="2" customFormat="1" ht="17.149999999999999" customHeight="1">
      <c r="A182" s="14" t="s">
        <v>167</v>
      </c>
      <c r="B182" s="65">
        <v>0</v>
      </c>
      <c r="C182" s="65">
        <v>0</v>
      </c>
      <c r="D182" s="4">
        <f t="shared" si="25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52</v>
      </c>
      <c r="O182" s="35">
        <v>27.4</v>
      </c>
      <c r="P182" s="4">
        <f t="shared" si="26"/>
        <v>0.52692307692307694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360</v>
      </c>
      <c r="W182" s="5" t="s">
        <v>360</v>
      </c>
      <c r="X182" s="43">
        <f t="shared" si="31"/>
        <v>0.52692307692307694</v>
      </c>
      <c r="Y182" s="44">
        <v>1254</v>
      </c>
      <c r="Z182" s="35">
        <f t="shared" si="27"/>
        <v>114</v>
      </c>
      <c r="AA182" s="35">
        <f t="shared" si="28"/>
        <v>60.1</v>
      </c>
      <c r="AB182" s="35">
        <f t="shared" si="29"/>
        <v>-53.9</v>
      </c>
      <c r="AC182" s="35"/>
      <c r="AD182" s="35">
        <f t="shared" si="30"/>
        <v>60.1</v>
      </c>
      <c r="AE182" s="1"/>
      <c r="AF182" s="1"/>
      <c r="AG182" s="1"/>
      <c r="AH182" s="1"/>
      <c r="AI182" s="1"/>
      <c r="AJ182" s="1"/>
      <c r="AK182" s="78"/>
      <c r="AL182" s="1"/>
      <c r="AM182" s="1"/>
      <c r="AN182" s="1"/>
      <c r="AO182" s="1"/>
      <c r="AP182" s="1"/>
      <c r="AQ182" s="1"/>
      <c r="AR182" s="1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10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10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10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10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</row>
    <row r="183" spans="1:182" s="2" customFormat="1" ht="17.149999999999999" customHeight="1">
      <c r="A183" s="14" t="s">
        <v>168</v>
      </c>
      <c r="B183" s="65">
        <v>23818</v>
      </c>
      <c r="C183" s="65">
        <v>23310.5</v>
      </c>
      <c r="D183" s="4">
        <f t="shared" si="25"/>
        <v>0.97869258543958348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899.2</v>
      </c>
      <c r="O183" s="35">
        <v>763.7</v>
      </c>
      <c r="P183" s="4">
        <f t="shared" si="26"/>
        <v>0.84931049822064053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360</v>
      </c>
      <c r="W183" s="5" t="s">
        <v>360</v>
      </c>
      <c r="X183" s="43">
        <f t="shared" si="31"/>
        <v>0.87518691566442908</v>
      </c>
      <c r="Y183" s="44">
        <v>2308</v>
      </c>
      <c r="Z183" s="35">
        <f t="shared" si="27"/>
        <v>209.81818181818181</v>
      </c>
      <c r="AA183" s="35">
        <f t="shared" si="28"/>
        <v>183.6</v>
      </c>
      <c r="AB183" s="35">
        <f t="shared" si="29"/>
        <v>-26.218181818181819</v>
      </c>
      <c r="AC183" s="35"/>
      <c r="AD183" s="35">
        <f t="shared" si="30"/>
        <v>183.6</v>
      </c>
      <c r="AE183" s="1"/>
      <c r="AF183" s="1"/>
      <c r="AG183" s="1"/>
      <c r="AH183" s="1"/>
      <c r="AI183" s="1"/>
      <c r="AJ183" s="1"/>
      <c r="AK183" s="78"/>
      <c r="AL183" s="1"/>
      <c r="AM183" s="1"/>
      <c r="AN183" s="1"/>
      <c r="AO183" s="1"/>
      <c r="AP183" s="1"/>
      <c r="AQ183" s="1"/>
      <c r="AR183" s="1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10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10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10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10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FY183" s="9"/>
      <c r="FZ183" s="9"/>
    </row>
    <row r="184" spans="1:182" s="2" customFormat="1" ht="17.149999999999999" customHeight="1">
      <c r="A184" s="14" t="s">
        <v>169</v>
      </c>
      <c r="B184" s="65">
        <v>0</v>
      </c>
      <c r="C184" s="65">
        <v>0</v>
      </c>
      <c r="D184" s="4">
        <f t="shared" si="25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298.10000000000002</v>
      </c>
      <c r="O184" s="35">
        <v>28</v>
      </c>
      <c r="P184" s="4">
        <f t="shared" si="26"/>
        <v>9.3928212009392817E-2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360</v>
      </c>
      <c r="W184" s="5" t="s">
        <v>360</v>
      </c>
      <c r="X184" s="43">
        <f t="shared" si="31"/>
        <v>9.3928212009392817E-2</v>
      </c>
      <c r="Y184" s="44">
        <v>1171</v>
      </c>
      <c r="Z184" s="35">
        <f t="shared" si="27"/>
        <v>106.45454545454545</v>
      </c>
      <c r="AA184" s="35">
        <f t="shared" si="28"/>
        <v>10</v>
      </c>
      <c r="AB184" s="35">
        <f t="shared" si="29"/>
        <v>-96.454545454545453</v>
      </c>
      <c r="AC184" s="35"/>
      <c r="AD184" s="35">
        <f t="shared" si="30"/>
        <v>10</v>
      </c>
      <c r="AE184" s="1"/>
      <c r="AF184" s="1"/>
      <c r="AG184" s="1"/>
      <c r="AH184" s="1"/>
      <c r="AI184" s="1"/>
      <c r="AJ184" s="1"/>
      <c r="AK184" s="78"/>
      <c r="AL184" s="1"/>
      <c r="AM184" s="1"/>
      <c r="AN184" s="1"/>
      <c r="AO184" s="1"/>
      <c r="AP184" s="1"/>
      <c r="AQ184" s="1"/>
      <c r="AR184" s="1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10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10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10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10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10"/>
      <c r="FY184" s="9"/>
      <c r="FZ184" s="9"/>
    </row>
    <row r="185" spans="1:182" s="2" customFormat="1" ht="17.149999999999999" customHeight="1">
      <c r="A185" s="14" t="s">
        <v>170</v>
      </c>
      <c r="B185" s="65">
        <v>0</v>
      </c>
      <c r="C185" s="65">
        <v>0</v>
      </c>
      <c r="D185" s="4">
        <f t="shared" ref="D185:D247" si="32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60.7</v>
      </c>
      <c r="O185" s="35">
        <v>5</v>
      </c>
      <c r="P185" s="4">
        <f t="shared" ref="P185:P247" si="33">IF(Q185=0,0,IF(N185=0,1,IF(O185&lt;0,0,IF(O185/N185&gt;1.2,IF((O185/N185-1.2)*0.1+1.2&gt;1.3,1.3,(O185/N185-1.2)*0.1+1.2),O185/N185))))</f>
        <v>8.2372322899505759E-2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360</v>
      </c>
      <c r="W185" s="5" t="s">
        <v>360</v>
      </c>
      <c r="X185" s="43">
        <f t="shared" si="31"/>
        <v>8.2372322899505759E-2</v>
      </c>
      <c r="Y185" s="44">
        <v>829</v>
      </c>
      <c r="Z185" s="35">
        <f t="shared" ref="Z185:Z247" si="34">Y185/11</f>
        <v>75.36363636363636</v>
      </c>
      <c r="AA185" s="35">
        <f t="shared" ref="AA185:AA247" si="35">ROUND(X185*Z185,1)</f>
        <v>6.2</v>
      </c>
      <c r="AB185" s="35">
        <f t="shared" ref="AB185:AB247" si="36">AA185-Z185</f>
        <v>-69.163636363636357</v>
      </c>
      <c r="AC185" s="35"/>
      <c r="AD185" s="35">
        <f t="shared" ref="AD185:AD247" si="37">IF(AC185="+",0,AA185)</f>
        <v>6.2</v>
      </c>
      <c r="AE185" s="1"/>
      <c r="AF185" s="1"/>
      <c r="AG185" s="1"/>
      <c r="AH185" s="1"/>
      <c r="AI185" s="1"/>
      <c r="AJ185" s="1"/>
      <c r="AK185" s="78"/>
      <c r="AL185" s="1"/>
      <c r="AM185" s="1"/>
      <c r="AN185" s="1"/>
      <c r="AO185" s="1"/>
      <c r="AP185" s="1"/>
      <c r="AQ185" s="1"/>
      <c r="AR185" s="1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10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10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10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10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10"/>
      <c r="FY185" s="9"/>
      <c r="FZ185" s="9"/>
    </row>
    <row r="186" spans="1:182" s="2" customFormat="1" ht="17.149999999999999" customHeight="1">
      <c r="A186" s="14" t="s">
        <v>171</v>
      </c>
      <c r="B186" s="65">
        <v>0</v>
      </c>
      <c r="C186" s="65">
        <v>0</v>
      </c>
      <c r="D186" s="4">
        <f t="shared" si="32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129.80000000000001</v>
      </c>
      <c r="O186" s="35">
        <v>55.4</v>
      </c>
      <c r="P186" s="4">
        <f t="shared" si="33"/>
        <v>0.42681047765793523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360</v>
      </c>
      <c r="W186" s="5" t="s">
        <v>360</v>
      </c>
      <c r="X186" s="43">
        <f t="shared" ref="X186:X249" si="38">(D186*E186+P186*Q186)/(E186+Q186)</f>
        <v>0.42681047765793523</v>
      </c>
      <c r="Y186" s="44">
        <v>861</v>
      </c>
      <c r="Z186" s="35">
        <f t="shared" si="34"/>
        <v>78.272727272727266</v>
      </c>
      <c r="AA186" s="35">
        <f t="shared" si="35"/>
        <v>33.4</v>
      </c>
      <c r="AB186" s="35">
        <f t="shared" si="36"/>
        <v>-44.872727272727268</v>
      </c>
      <c r="AC186" s="35"/>
      <c r="AD186" s="35">
        <f t="shared" si="37"/>
        <v>33.4</v>
      </c>
      <c r="AE186" s="1"/>
      <c r="AF186" s="1"/>
      <c r="AG186" s="1"/>
      <c r="AH186" s="1"/>
      <c r="AI186" s="1"/>
      <c r="AJ186" s="1"/>
      <c r="AK186" s="78"/>
      <c r="AL186" s="1"/>
      <c r="AM186" s="1"/>
      <c r="AN186" s="1"/>
      <c r="AO186" s="1"/>
      <c r="AP186" s="1"/>
      <c r="AQ186" s="1"/>
      <c r="AR186" s="1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10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10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10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10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10"/>
      <c r="FY186" s="9"/>
      <c r="FZ186" s="9"/>
    </row>
    <row r="187" spans="1:182" s="2" customFormat="1" ht="17.149999999999999" customHeight="1">
      <c r="A187" s="14" t="s">
        <v>172</v>
      </c>
      <c r="B187" s="65">
        <v>0</v>
      </c>
      <c r="C187" s="65">
        <v>0</v>
      </c>
      <c r="D187" s="4">
        <f t="shared" si="32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76.099999999999994</v>
      </c>
      <c r="O187" s="35">
        <v>93.5</v>
      </c>
      <c r="P187" s="4">
        <f t="shared" si="33"/>
        <v>1.2028646517739816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360</v>
      </c>
      <c r="W187" s="5" t="s">
        <v>360</v>
      </c>
      <c r="X187" s="43">
        <f t="shared" si="38"/>
        <v>1.2028646517739816</v>
      </c>
      <c r="Y187" s="44">
        <v>1403</v>
      </c>
      <c r="Z187" s="35">
        <f t="shared" si="34"/>
        <v>127.54545454545455</v>
      </c>
      <c r="AA187" s="35">
        <f t="shared" si="35"/>
        <v>153.4</v>
      </c>
      <c r="AB187" s="35">
        <f t="shared" si="36"/>
        <v>25.854545454545459</v>
      </c>
      <c r="AC187" s="35"/>
      <c r="AD187" s="35">
        <f t="shared" si="37"/>
        <v>153.4</v>
      </c>
      <c r="AE187" s="1"/>
      <c r="AF187" s="1"/>
      <c r="AG187" s="1"/>
      <c r="AH187" s="1"/>
      <c r="AI187" s="1"/>
      <c r="AJ187" s="1"/>
      <c r="AK187" s="78"/>
      <c r="AL187" s="1"/>
      <c r="AM187" s="1"/>
      <c r="AN187" s="1"/>
      <c r="AO187" s="1"/>
      <c r="AP187" s="1"/>
      <c r="AQ187" s="1"/>
      <c r="AR187" s="1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10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10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10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10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FY187" s="9"/>
      <c r="FZ187" s="9"/>
    </row>
    <row r="188" spans="1:182" s="2" customFormat="1" ht="17.149999999999999" customHeight="1">
      <c r="A188" s="18" t="s">
        <v>173</v>
      </c>
      <c r="B188" s="6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35"/>
      <c r="AE188" s="1"/>
      <c r="AF188" s="1"/>
      <c r="AG188" s="1"/>
      <c r="AH188" s="1"/>
      <c r="AI188" s="1"/>
      <c r="AJ188" s="1"/>
      <c r="AK188" s="78"/>
      <c r="AL188" s="1"/>
      <c r="AM188" s="1"/>
      <c r="AN188" s="1"/>
      <c r="AO188" s="1"/>
      <c r="AP188" s="1"/>
      <c r="AQ188" s="1"/>
      <c r="AR188" s="1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10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10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10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10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10"/>
      <c r="FY188" s="9"/>
      <c r="FZ188" s="9"/>
    </row>
    <row r="189" spans="1:182" s="2" customFormat="1" ht="17.850000000000001" customHeight="1">
      <c r="A189" s="14" t="s">
        <v>174</v>
      </c>
      <c r="B189" s="65">
        <v>0</v>
      </c>
      <c r="C189" s="65">
        <v>0</v>
      </c>
      <c r="D189" s="4">
        <f t="shared" si="32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72.2</v>
      </c>
      <c r="O189" s="35">
        <v>9.6</v>
      </c>
      <c r="P189" s="4">
        <f t="shared" si="33"/>
        <v>0.13296398891966757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360</v>
      </c>
      <c r="W189" s="5" t="s">
        <v>360</v>
      </c>
      <c r="X189" s="43">
        <f t="shared" si="38"/>
        <v>0.13296398891966757</v>
      </c>
      <c r="Y189" s="44">
        <v>1288</v>
      </c>
      <c r="Z189" s="35">
        <f t="shared" si="34"/>
        <v>117.09090909090909</v>
      </c>
      <c r="AA189" s="35">
        <f t="shared" si="35"/>
        <v>15.6</v>
      </c>
      <c r="AB189" s="35">
        <f t="shared" si="36"/>
        <v>-101.4909090909091</v>
      </c>
      <c r="AC189" s="35"/>
      <c r="AD189" s="35">
        <f t="shared" si="37"/>
        <v>15.6</v>
      </c>
      <c r="AE189" s="1"/>
      <c r="AF189" s="1"/>
      <c r="AG189" s="1"/>
      <c r="AH189" s="1"/>
      <c r="AI189" s="1"/>
      <c r="AJ189" s="1"/>
      <c r="AK189" s="78"/>
      <c r="AL189" s="1"/>
      <c r="AM189" s="1"/>
      <c r="AN189" s="1"/>
      <c r="AO189" s="1"/>
      <c r="AP189" s="1"/>
      <c r="AQ189" s="1"/>
      <c r="AR189" s="1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10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10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10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10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10"/>
      <c r="FY189" s="9"/>
      <c r="FZ189" s="9"/>
    </row>
    <row r="190" spans="1:182" s="2" customFormat="1" ht="17.149999999999999" customHeight="1">
      <c r="A190" s="14" t="s">
        <v>175</v>
      </c>
      <c r="B190" s="65">
        <v>0</v>
      </c>
      <c r="C190" s="65">
        <v>0</v>
      </c>
      <c r="D190" s="4">
        <f t="shared" si="32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85.4</v>
      </c>
      <c r="O190" s="35">
        <v>73.7</v>
      </c>
      <c r="P190" s="4">
        <f t="shared" si="33"/>
        <v>0.86299765807962525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360</v>
      </c>
      <c r="W190" s="5" t="s">
        <v>360</v>
      </c>
      <c r="X190" s="43">
        <f t="shared" si="38"/>
        <v>0.86299765807962525</v>
      </c>
      <c r="Y190" s="44">
        <v>1006</v>
      </c>
      <c r="Z190" s="35">
        <f t="shared" si="34"/>
        <v>91.454545454545453</v>
      </c>
      <c r="AA190" s="35">
        <f t="shared" si="35"/>
        <v>78.900000000000006</v>
      </c>
      <c r="AB190" s="35">
        <f t="shared" si="36"/>
        <v>-12.554545454545448</v>
      </c>
      <c r="AC190" s="35"/>
      <c r="AD190" s="35">
        <f t="shared" si="37"/>
        <v>78.900000000000006</v>
      </c>
      <c r="AE190" s="1"/>
      <c r="AF190" s="1"/>
      <c r="AG190" s="1"/>
      <c r="AH190" s="1"/>
      <c r="AI190" s="1"/>
      <c r="AJ190" s="1"/>
      <c r="AK190" s="78"/>
      <c r="AL190" s="1"/>
      <c r="AM190" s="1"/>
      <c r="AN190" s="1"/>
      <c r="AO190" s="1"/>
      <c r="AP190" s="1"/>
      <c r="AQ190" s="1"/>
      <c r="AR190" s="1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10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10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10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10"/>
      <c r="FY190" s="9"/>
      <c r="FZ190" s="9"/>
    </row>
    <row r="191" spans="1:182" s="2" customFormat="1" ht="17.149999999999999" customHeight="1">
      <c r="A191" s="14" t="s">
        <v>176</v>
      </c>
      <c r="B191" s="65">
        <v>0</v>
      </c>
      <c r="C191" s="65">
        <v>0</v>
      </c>
      <c r="D191" s="4">
        <f t="shared" si="32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59.6</v>
      </c>
      <c r="O191" s="35">
        <v>6.2</v>
      </c>
      <c r="P191" s="4">
        <f t="shared" si="33"/>
        <v>0.1040268456375839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360</v>
      </c>
      <c r="W191" s="5" t="s">
        <v>360</v>
      </c>
      <c r="X191" s="43">
        <f t="shared" si="38"/>
        <v>0.10402684563758388</v>
      </c>
      <c r="Y191" s="44">
        <v>1688</v>
      </c>
      <c r="Z191" s="35">
        <f t="shared" si="34"/>
        <v>153.45454545454547</v>
      </c>
      <c r="AA191" s="35">
        <f t="shared" si="35"/>
        <v>16</v>
      </c>
      <c r="AB191" s="35">
        <f t="shared" si="36"/>
        <v>-137.45454545454547</v>
      </c>
      <c r="AC191" s="35"/>
      <c r="AD191" s="35">
        <f t="shared" si="37"/>
        <v>16</v>
      </c>
      <c r="AE191" s="1"/>
      <c r="AF191" s="1"/>
      <c r="AG191" s="1"/>
      <c r="AH191" s="1"/>
      <c r="AI191" s="1"/>
      <c r="AJ191" s="1"/>
      <c r="AK191" s="78"/>
      <c r="AL191" s="1"/>
      <c r="AM191" s="1"/>
      <c r="AN191" s="1"/>
      <c r="AO191" s="1"/>
      <c r="AP191" s="1"/>
      <c r="AQ191" s="1"/>
      <c r="AR191" s="1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10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10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10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10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FY191" s="9"/>
      <c r="FZ191" s="9"/>
    </row>
    <row r="192" spans="1:182" s="2" customFormat="1" ht="17.149999999999999" customHeight="1">
      <c r="A192" s="14" t="s">
        <v>177</v>
      </c>
      <c r="B192" s="65">
        <v>248994</v>
      </c>
      <c r="C192" s="65">
        <v>373613.4</v>
      </c>
      <c r="D192" s="4">
        <f t="shared" si="32"/>
        <v>1.2300491578110315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1302.5</v>
      </c>
      <c r="O192" s="35">
        <v>1675</v>
      </c>
      <c r="P192" s="4">
        <f t="shared" si="33"/>
        <v>1.2085988483685219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360</v>
      </c>
      <c r="W192" s="5" t="s">
        <v>360</v>
      </c>
      <c r="X192" s="43">
        <f t="shared" si="38"/>
        <v>1.2128889102570239</v>
      </c>
      <c r="Y192" s="44">
        <v>881</v>
      </c>
      <c r="Z192" s="35">
        <f t="shared" si="34"/>
        <v>80.090909090909093</v>
      </c>
      <c r="AA192" s="35">
        <f t="shared" si="35"/>
        <v>97.1</v>
      </c>
      <c r="AB192" s="35">
        <f t="shared" si="36"/>
        <v>17.009090909090901</v>
      </c>
      <c r="AC192" s="35"/>
      <c r="AD192" s="35">
        <f t="shared" si="37"/>
        <v>97.1</v>
      </c>
      <c r="AE192" s="1"/>
      <c r="AF192" s="1"/>
      <c r="AG192" s="1"/>
      <c r="AH192" s="1"/>
      <c r="AI192" s="1"/>
      <c r="AJ192" s="1"/>
      <c r="AK192" s="78"/>
      <c r="AL192" s="1"/>
      <c r="AM192" s="1"/>
      <c r="AN192" s="1"/>
      <c r="AO192" s="1"/>
      <c r="AP192" s="1"/>
      <c r="AQ192" s="1"/>
      <c r="AR192" s="1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10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10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10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10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10"/>
      <c r="FY192" s="9"/>
      <c r="FZ192" s="9"/>
    </row>
    <row r="193" spans="1:182" s="2" customFormat="1" ht="17.149999999999999" customHeight="1">
      <c r="A193" s="14" t="s">
        <v>178</v>
      </c>
      <c r="B193" s="65">
        <v>57</v>
      </c>
      <c r="C193" s="65">
        <v>54.1</v>
      </c>
      <c r="D193" s="4">
        <f t="shared" si="32"/>
        <v>0.94912280701754392</v>
      </c>
      <c r="E193" s="11">
        <v>5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96</v>
      </c>
      <c r="O193" s="35">
        <v>37.9</v>
      </c>
      <c r="P193" s="4">
        <f t="shared" si="33"/>
        <v>0.39479166666666665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360</v>
      </c>
      <c r="W193" s="5" t="s">
        <v>360</v>
      </c>
      <c r="X193" s="43">
        <f t="shared" si="38"/>
        <v>0.50565789473684208</v>
      </c>
      <c r="Y193" s="44">
        <v>1054</v>
      </c>
      <c r="Z193" s="35">
        <f t="shared" si="34"/>
        <v>95.818181818181813</v>
      </c>
      <c r="AA193" s="35">
        <f t="shared" si="35"/>
        <v>48.5</v>
      </c>
      <c r="AB193" s="35">
        <f t="shared" si="36"/>
        <v>-47.318181818181813</v>
      </c>
      <c r="AC193" s="35"/>
      <c r="AD193" s="35">
        <f t="shared" si="37"/>
        <v>48.5</v>
      </c>
      <c r="AE193" s="1"/>
      <c r="AF193" s="1"/>
      <c r="AG193" s="1"/>
      <c r="AH193" s="1"/>
      <c r="AI193" s="1"/>
      <c r="AJ193" s="1"/>
      <c r="AK193" s="78"/>
      <c r="AL193" s="1"/>
      <c r="AM193" s="1"/>
      <c r="AN193" s="1"/>
      <c r="AO193" s="1"/>
      <c r="AP193" s="1"/>
      <c r="AQ193" s="1"/>
      <c r="AR193" s="1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10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10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10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10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10"/>
      <c r="FY193" s="9"/>
      <c r="FZ193" s="9"/>
    </row>
    <row r="194" spans="1:182" s="2" customFormat="1" ht="17.149999999999999" customHeight="1">
      <c r="A194" s="14" t="s">
        <v>179</v>
      </c>
      <c r="B194" s="65">
        <v>0</v>
      </c>
      <c r="C194" s="65">
        <v>0</v>
      </c>
      <c r="D194" s="4">
        <f t="shared" si="32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146</v>
      </c>
      <c r="O194" s="35">
        <v>59.5</v>
      </c>
      <c r="P194" s="4">
        <f t="shared" si="33"/>
        <v>0.40753424657534248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360</v>
      </c>
      <c r="W194" s="5" t="s">
        <v>360</v>
      </c>
      <c r="X194" s="43">
        <f t="shared" si="38"/>
        <v>0.40753424657534254</v>
      </c>
      <c r="Y194" s="44">
        <v>1280</v>
      </c>
      <c r="Z194" s="35">
        <f t="shared" si="34"/>
        <v>116.36363636363636</v>
      </c>
      <c r="AA194" s="35">
        <f t="shared" si="35"/>
        <v>47.4</v>
      </c>
      <c r="AB194" s="35">
        <f t="shared" si="36"/>
        <v>-68.963636363636368</v>
      </c>
      <c r="AC194" s="35"/>
      <c r="AD194" s="35">
        <f t="shared" si="37"/>
        <v>47.4</v>
      </c>
      <c r="AE194" s="1"/>
      <c r="AF194" s="1"/>
      <c r="AG194" s="1"/>
      <c r="AH194" s="1"/>
      <c r="AI194" s="1"/>
      <c r="AJ194" s="1"/>
      <c r="AK194" s="78"/>
      <c r="AL194" s="1"/>
      <c r="AM194" s="1"/>
      <c r="AN194" s="1"/>
      <c r="AO194" s="1"/>
      <c r="AP194" s="1"/>
      <c r="AQ194" s="1"/>
      <c r="AR194" s="1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10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10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10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10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10"/>
      <c r="FY194" s="9"/>
      <c r="FZ194" s="9"/>
    </row>
    <row r="195" spans="1:182" s="2" customFormat="1" ht="17.149999999999999" customHeight="1">
      <c r="A195" s="14" t="s">
        <v>180</v>
      </c>
      <c r="B195" s="65">
        <v>0</v>
      </c>
      <c r="C195" s="65">
        <v>0</v>
      </c>
      <c r="D195" s="4">
        <f t="shared" si="32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83.3</v>
      </c>
      <c r="O195" s="35">
        <v>80</v>
      </c>
      <c r="P195" s="4">
        <f t="shared" si="33"/>
        <v>0.96038415366146457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360</v>
      </c>
      <c r="W195" s="5" t="s">
        <v>360</v>
      </c>
      <c r="X195" s="43">
        <f t="shared" si="38"/>
        <v>0.96038415366146457</v>
      </c>
      <c r="Y195" s="44">
        <v>1378</v>
      </c>
      <c r="Z195" s="35">
        <f t="shared" si="34"/>
        <v>125.27272727272727</v>
      </c>
      <c r="AA195" s="35">
        <f t="shared" si="35"/>
        <v>120.3</v>
      </c>
      <c r="AB195" s="35">
        <f t="shared" si="36"/>
        <v>-4.9727272727272691</v>
      </c>
      <c r="AC195" s="35"/>
      <c r="AD195" s="35">
        <f t="shared" si="37"/>
        <v>120.3</v>
      </c>
      <c r="AE195" s="1"/>
      <c r="AF195" s="1"/>
      <c r="AG195" s="1"/>
      <c r="AH195" s="1"/>
      <c r="AI195" s="1"/>
      <c r="AJ195" s="1"/>
      <c r="AK195" s="78"/>
      <c r="AL195" s="1"/>
      <c r="AM195" s="1"/>
      <c r="AN195" s="1"/>
      <c r="AO195" s="1"/>
      <c r="AP195" s="1"/>
      <c r="AQ195" s="1"/>
      <c r="AR195" s="1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10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10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10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10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FY195" s="9"/>
      <c r="FZ195" s="9"/>
    </row>
    <row r="196" spans="1:182" s="2" customFormat="1" ht="17.149999999999999" customHeight="1">
      <c r="A196" s="14" t="s">
        <v>181</v>
      </c>
      <c r="B196" s="65">
        <v>16640</v>
      </c>
      <c r="C196" s="65">
        <v>16088</v>
      </c>
      <c r="D196" s="4">
        <f t="shared" si="32"/>
        <v>0.96682692307692308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108.8</v>
      </c>
      <c r="O196" s="35">
        <v>59.4</v>
      </c>
      <c r="P196" s="4">
        <f t="shared" si="33"/>
        <v>0.54595588235294112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360</v>
      </c>
      <c r="W196" s="5" t="s">
        <v>360</v>
      </c>
      <c r="X196" s="43">
        <f t="shared" si="38"/>
        <v>0.63013009049773749</v>
      </c>
      <c r="Y196" s="44">
        <v>994</v>
      </c>
      <c r="Z196" s="35">
        <f t="shared" si="34"/>
        <v>90.36363636363636</v>
      </c>
      <c r="AA196" s="35">
        <f t="shared" si="35"/>
        <v>56.9</v>
      </c>
      <c r="AB196" s="35">
        <f t="shared" si="36"/>
        <v>-33.463636363636361</v>
      </c>
      <c r="AC196" s="35"/>
      <c r="AD196" s="35">
        <f t="shared" si="37"/>
        <v>56.9</v>
      </c>
      <c r="AE196" s="1"/>
      <c r="AF196" s="1"/>
      <c r="AG196" s="1"/>
      <c r="AH196" s="1"/>
      <c r="AI196" s="1"/>
      <c r="AJ196" s="1"/>
      <c r="AK196" s="78"/>
      <c r="AL196" s="1"/>
      <c r="AM196" s="1"/>
      <c r="AN196" s="1"/>
      <c r="AO196" s="1"/>
      <c r="AP196" s="1"/>
      <c r="AQ196" s="1"/>
      <c r="AR196" s="1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10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10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10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10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10"/>
      <c r="FY196" s="9"/>
      <c r="FZ196" s="9"/>
    </row>
    <row r="197" spans="1:182" s="2" customFormat="1" ht="17.149999999999999" customHeight="1">
      <c r="A197" s="14" t="s">
        <v>182</v>
      </c>
      <c r="B197" s="65">
        <v>0</v>
      </c>
      <c r="C197" s="65">
        <v>0</v>
      </c>
      <c r="D197" s="4">
        <f t="shared" si="32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96.9</v>
      </c>
      <c r="O197" s="35">
        <v>170.4</v>
      </c>
      <c r="P197" s="4">
        <f t="shared" si="33"/>
        <v>1.2558513931888544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360</v>
      </c>
      <c r="W197" s="5" t="s">
        <v>360</v>
      </c>
      <c r="X197" s="43">
        <f t="shared" si="38"/>
        <v>1.2558513931888544</v>
      </c>
      <c r="Y197" s="44">
        <v>1624</v>
      </c>
      <c r="Z197" s="35">
        <f t="shared" si="34"/>
        <v>147.63636363636363</v>
      </c>
      <c r="AA197" s="35">
        <f t="shared" si="35"/>
        <v>185.4</v>
      </c>
      <c r="AB197" s="35">
        <f t="shared" si="36"/>
        <v>37.76363636363638</v>
      </c>
      <c r="AC197" s="35"/>
      <c r="AD197" s="35">
        <f t="shared" si="37"/>
        <v>185.4</v>
      </c>
      <c r="AE197" s="1"/>
      <c r="AF197" s="1"/>
      <c r="AG197" s="1"/>
      <c r="AH197" s="1"/>
      <c r="AI197" s="1"/>
      <c r="AJ197" s="1"/>
      <c r="AK197" s="78"/>
      <c r="AL197" s="1"/>
      <c r="AM197" s="1"/>
      <c r="AN197" s="1"/>
      <c r="AO197" s="1"/>
      <c r="AP197" s="1"/>
      <c r="AQ197" s="1"/>
      <c r="AR197" s="1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10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10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10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10"/>
      <c r="FY197" s="9"/>
      <c r="FZ197" s="9"/>
    </row>
    <row r="198" spans="1:182" s="2" customFormat="1" ht="17.149999999999999" customHeight="1">
      <c r="A198" s="14" t="s">
        <v>183</v>
      </c>
      <c r="B198" s="65">
        <v>0</v>
      </c>
      <c r="C198" s="65">
        <v>0</v>
      </c>
      <c r="D198" s="4">
        <f t="shared" si="32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47.5</v>
      </c>
      <c r="O198" s="35">
        <v>34.1</v>
      </c>
      <c r="P198" s="4">
        <f t="shared" si="33"/>
        <v>0.71789473684210525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360</v>
      </c>
      <c r="W198" s="5" t="s">
        <v>360</v>
      </c>
      <c r="X198" s="43">
        <f t="shared" si="38"/>
        <v>0.71789473684210525</v>
      </c>
      <c r="Y198" s="44">
        <v>1343</v>
      </c>
      <c r="Z198" s="35">
        <f t="shared" si="34"/>
        <v>122.09090909090909</v>
      </c>
      <c r="AA198" s="35">
        <f t="shared" si="35"/>
        <v>87.6</v>
      </c>
      <c r="AB198" s="35">
        <f t="shared" si="36"/>
        <v>-34.490909090909099</v>
      </c>
      <c r="AC198" s="35"/>
      <c r="AD198" s="35">
        <f t="shared" si="37"/>
        <v>87.6</v>
      </c>
      <c r="AE198" s="1"/>
      <c r="AF198" s="1"/>
      <c r="AG198" s="1"/>
      <c r="AH198" s="1"/>
      <c r="AI198" s="1"/>
      <c r="AJ198" s="1"/>
      <c r="AK198" s="78"/>
      <c r="AL198" s="1"/>
      <c r="AM198" s="1"/>
      <c r="AN198" s="1"/>
      <c r="AO198" s="1"/>
      <c r="AP198" s="1"/>
      <c r="AQ198" s="1"/>
      <c r="AR198" s="1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10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10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10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10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10"/>
      <c r="FY198" s="9"/>
      <c r="FZ198" s="9"/>
    </row>
    <row r="199" spans="1:182" s="2" customFormat="1" ht="17.149999999999999" customHeight="1">
      <c r="A199" s="14" t="s">
        <v>184</v>
      </c>
      <c r="B199" s="65">
        <v>0</v>
      </c>
      <c r="C199" s="65">
        <v>0</v>
      </c>
      <c r="D199" s="4">
        <f t="shared" si="32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53.5</v>
      </c>
      <c r="O199" s="35">
        <v>16.8</v>
      </c>
      <c r="P199" s="4">
        <f t="shared" si="33"/>
        <v>0.31401869158878504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360</v>
      </c>
      <c r="W199" s="5" t="s">
        <v>360</v>
      </c>
      <c r="X199" s="43">
        <f t="shared" si="38"/>
        <v>0.31401869158878504</v>
      </c>
      <c r="Y199" s="44">
        <v>1296</v>
      </c>
      <c r="Z199" s="35">
        <f t="shared" si="34"/>
        <v>117.81818181818181</v>
      </c>
      <c r="AA199" s="35">
        <f t="shared" si="35"/>
        <v>37</v>
      </c>
      <c r="AB199" s="35">
        <f t="shared" si="36"/>
        <v>-80.818181818181813</v>
      </c>
      <c r="AC199" s="35"/>
      <c r="AD199" s="35">
        <f t="shared" si="37"/>
        <v>37</v>
      </c>
      <c r="AE199" s="1"/>
      <c r="AF199" s="1"/>
      <c r="AG199" s="1"/>
      <c r="AH199" s="1"/>
      <c r="AI199" s="1"/>
      <c r="AJ199" s="1"/>
      <c r="AK199" s="78"/>
      <c r="AL199" s="1"/>
      <c r="AM199" s="1"/>
      <c r="AN199" s="1"/>
      <c r="AO199" s="1"/>
      <c r="AP199" s="1"/>
      <c r="AQ199" s="1"/>
      <c r="AR199" s="1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10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10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10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10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FY199" s="9"/>
      <c r="FZ199" s="9"/>
    </row>
    <row r="200" spans="1:182" s="2" customFormat="1" ht="17.149999999999999" customHeight="1">
      <c r="A200" s="14" t="s">
        <v>185</v>
      </c>
      <c r="B200" s="65">
        <v>0</v>
      </c>
      <c r="C200" s="65">
        <v>0</v>
      </c>
      <c r="D200" s="4">
        <f t="shared" si="32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86.5</v>
      </c>
      <c r="O200" s="35">
        <v>78.099999999999994</v>
      </c>
      <c r="P200" s="4">
        <f t="shared" si="33"/>
        <v>0.90289017341040456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360</v>
      </c>
      <c r="W200" s="5" t="s">
        <v>360</v>
      </c>
      <c r="X200" s="43">
        <f t="shared" si="38"/>
        <v>0.90289017341040467</v>
      </c>
      <c r="Y200" s="44">
        <v>1283</v>
      </c>
      <c r="Z200" s="35">
        <f t="shared" si="34"/>
        <v>116.63636363636364</v>
      </c>
      <c r="AA200" s="35">
        <f t="shared" si="35"/>
        <v>105.3</v>
      </c>
      <c r="AB200" s="35">
        <f t="shared" si="36"/>
        <v>-11.336363636363643</v>
      </c>
      <c r="AC200" s="35"/>
      <c r="AD200" s="35">
        <f t="shared" si="37"/>
        <v>105.3</v>
      </c>
      <c r="AE200" s="1"/>
      <c r="AF200" s="1"/>
      <c r="AG200" s="1"/>
      <c r="AH200" s="1"/>
      <c r="AI200" s="1"/>
      <c r="AJ200" s="1"/>
      <c r="AK200" s="78"/>
      <c r="AL200" s="1"/>
      <c r="AM200" s="1"/>
      <c r="AN200" s="1"/>
      <c r="AO200" s="1"/>
      <c r="AP200" s="1"/>
      <c r="AQ200" s="1"/>
      <c r="AR200" s="1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10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10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10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10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10"/>
      <c r="FY200" s="9"/>
      <c r="FZ200" s="9"/>
    </row>
    <row r="201" spans="1:182" s="2" customFormat="1" ht="17.149999999999999" customHeight="1">
      <c r="A201" s="14" t="s">
        <v>186</v>
      </c>
      <c r="B201" s="65">
        <v>0</v>
      </c>
      <c r="C201" s="65">
        <v>0</v>
      </c>
      <c r="D201" s="4">
        <f t="shared" si="32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57.2</v>
      </c>
      <c r="O201" s="35">
        <v>8.8000000000000007</v>
      </c>
      <c r="P201" s="4">
        <f t="shared" si="33"/>
        <v>0.15384615384615385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360</v>
      </c>
      <c r="W201" s="5" t="s">
        <v>360</v>
      </c>
      <c r="X201" s="43">
        <f t="shared" si="38"/>
        <v>0.15384615384615385</v>
      </c>
      <c r="Y201" s="44">
        <v>1435</v>
      </c>
      <c r="Z201" s="35">
        <f t="shared" si="34"/>
        <v>130.45454545454547</v>
      </c>
      <c r="AA201" s="35">
        <f t="shared" si="35"/>
        <v>20.100000000000001</v>
      </c>
      <c r="AB201" s="35">
        <f t="shared" si="36"/>
        <v>-110.35454545454547</v>
      </c>
      <c r="AC201" s="35"/>
      <c r="AD201" s="35">
        <f t="shared" si="37"/>
        <v>20.100000000000001</v>
      </c>
      <c r="AE201" s="1"/>
      <c r="AF201" s="1"/>
      <c r="AG201" s="1"/>
      <c r="AH201" s="1"/>
      <c r="AI201" s="1"/>
      <c r="AJ201" s="1"/>
      <c r="AK201" s="78"/>
      <c r="AL201" s="1"/>
      <c r="AM201" s="1"/>
      <c r="AN201" s="1"/>
      <c r="AO201" s="1"/>
      <c r="AP201" s="1"/>
      <c r="AQ201" s="1"/>
      <c r="AR201" s="1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10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10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10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10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10"/>
      <c r="FY201" s="9"/>
      <c r="FZ201" s="9"/>
    </row>
    <row r="202" spans="1:182" s="2" customFormat="1" ht="17.149999999999999" customHeight="1">
      <c r="A202" s="18" t="s">
        <v>187</v>
      </c>
      <c r="B202" s="6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35"/>
      <c r="AE202" s="1"/>
      <c r="AF202" s="1"/>
      <c r="AG202" s="1"/>
      <c r="AH202" s="1"/>
      <c r="AI202" s="1"/>
      <c r="AJ202" s="1"/>
      <c r="AK202" s="78"/>
      <c r="AL202" s="1"/>
      <c r="AM202" s="1"/>
      <c r="AN202" s="1"/>
      <c r="AO202" s="1"/>
      <c r="AP202" s="1"/>
      <c r="AQ202" s="1"/>
      <c r="AR202" s="1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10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10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10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10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10"/>
      <c r="FY202" s="9"/>
      <c r="FZ202" s="9"/>
    </row>
    <row r="203" spans="1:182" s="2" customFormat="1" ht="17.149999999999999" customHeight="1">
      <c r="A203" s="14" t="s">
        <v>188</v>
      </c>
      <c r="B203" s="65">
        <v>0</v>
      </c>
      <c r="C203" s="65">
        <v>0</v>
      </c>
      <c r="D203" s="4">
        <f t="shared" si="32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135.69999999999999</v>
      </c>
      <c r="O203" s="35">
        <v>124.3</v>
      </c>
      <c r="P203" s="4">
        <f t="shared" si="33"/>
        <v>0.915991156963891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360</v>
      </c>
      <c r="W203" s="5" t="s">
        <v>360</v>
      </c>
      <c r="X203" s="43">
        <f t="shared" si="38"/>
        <v>0.915991156963891</v>
      </c>
      <c r="Y203" s="44">
        <v>1659</v>
      </c>
      <c r="Z203" s="35">
        <f t="shared" si="34"/>
        <v>150.81818181818181</v>
      </c>
      <c r="AA203" s="35">
        <f t="shared" si="35"/>
        <v>138.1</v>
      </c>
      <c r="AB203" s="35">
        <f t="shared" si="36"/>
        <v>-12.718181818181819</v>
      </c>
      <c r="AC203" s="35"/>
      <c r="AD203" s="35">
        <f t="shared" si="37"/>
        <v>138.1</v>
      </c>
      <c r="AE203" s="1"/>
      <c r="AF203" s="1"/>
      <c r="AG203" s="1"/>
      <c r="AH203" s="1"/>
      <c r="AI203" s="1"/>
      <c r="AJ203" s="1"/>
      <c r="AK203" s="78"/>
      <c r="AL203" s="1"/>
      <c r="AM203" s="1"/>
      <c r="AN203" s="1"/>
      <c r="AO203" s="1"/>
      <c r="AP203" s="1"/>
      <c r="AQ203" s="1"/>
      <c r="AR203" s="1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10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10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10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10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FY203" s="9"/>
      <c r="FZ203" s="9"/>
    </row>
    <row r="204" spans="1:182" s="2" customFormat="1" ht="17.149999999999999" customHeight="1">
      <c r="A204" s="14" t="s">
        <v>189</v>
      </c>
      <c r="B204" s="65">
        <v>0</v>
      </c>
      <c r="C204" s="65">
        <v>0</v>
      </c>
      <c r="D204" s="4">
        <f t="shared" si="32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83.5</v>
      </c>
      <c r="O204" s="35">
        <v>79.099999999999994</v>
      </c>
      <c r="P204" s="4">
        <f t="shared" si="33"/>
        <v>0.94730538922155683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360</v>
      </c>
      <c r="W204" s="5" t="s">
        <v>360</v>
      </c>
      <c r="X204" s="43">
        <f t="shared" si="38"/>
        <v>0.94730538922155672</v>
      </c>
      <c r="Y204" s="44">
        <v>1737</v>
      </c>
      <c r="Z204" s="35">
        <f t="shared" si="34"/>
        <v>157.90909090909091</v>
      </c>
      <c r="AA204" s="35">
        <f t="shared" si="35"/>
        <v>149.6</v>
      </c>
      <c r="AB204" s="35">
        <f t="shared" si="36"/>
        <v>-8.3090909090909122</v>
      </c>
      <c r="AC204" s="35"/>
      <c r="AD204" s="35">
        <f t="shared" si="37"/>
        <v>149.6</v>
      </c>
      <c r="AE204" s="1"/>
      <c r="AF204" s="1"/>
      <c r="AG204" s="1"/>
      <c r="AH204" s="1"/>
      <c r="AI204" s="1"/>
      <c r="AJ204" s="1"/>
      <c r="AK204" s="78"/>
      <c r="AL204" s="1"/>
      <c r="AM204" s="1"/>
      <c r="AN204" s="1"/>
      <c r="AO204" s="1"/>
      <c r="AP204" s="1"/>
      <c r="AQ204" s="1"/>
      <c r="AR204" s="1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10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10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10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10"/>
      <c r="FY204" s="9"/>
      <c r="FZ204" s="9"/>
    </row>
    <row r="205" spans="1:182" s="2" customFormat="1" ht="17.149999999999999" customHeight="1">
      <c r="A205" s="14" t="s">
        <v>190</v>
      </c>
      <c r="B205" s="65">
        <v>0</v>
      </c>
      <c r="C205" s="65">
        <v>0</v>
      </c>
      <c r="D205" s="4">
        <f t="shared" si="32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191.5</v>
      </c>
      <c r="O205" s="35">
        <v>228.9</v>
      </c>
      <c r="P205" s="4">
        <f t="shared" si="33"/>
        <v>1.1953002610966057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360</v>
      </c>
      <c r="W205" s="5" t="s">
        <v>360</v>
      </c>
      <c r="X205" s="43">
        <f t="shared" si="38"/>
        <v>1.1953002610966057</v>
      </c>
      <c r="Y205" s="44">
        <v>3289</v>
      </c>
      <c r="Z205" s="35">
        <f t="shared" si="34"/>
        <v>299</v>
      </c>
      <c r="AA205" s="35">
        <f t="shared" si="35"/>
        <v>357.4</v>
      </c>
      <c r="AB205" s="35">
        <f t="shared" si="36"/>
        <v>58.399999999999977</v>
      </c>
      <c r="AC205" s="35"/>
      <c r="AD205" s="35">
        <f t="shared" si="37"/>
        <v>357.4</v>
      </c>
      <c r="AE205" s="1"/>
      <c r="AF205" s="1"/>
      <c r="AG205" s="1"/>
      <c r="AH205" s="1"/>
      <c r="AI205" s="1"/>
      <c r="AJ205" s="1"/>
      <c r="AK205" s="78"/>
      <c r="AL205" s="1"/>
      <c r="AM205" s="1"/>
      <c r="AN205" s="1"/>
      <c r="AO205" s="1"/>
      <c r="AP205" s="1"/>
      <c r="AQ205" s="1"/>
      <c r="AR205" s="1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10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10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10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10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10"/>
      <c r="FY205" s="9"/>
      <c r="FZ205" s="9"/>
    </row>
    <row r="206" spans="1:182" s="2" customFormat="1" ht="17.149999999999999" customHeight="1">
      <c r="A206" s="14" t="s">
        <v>191</v>
      </c>
      <c r="B206" s="65">
        <v>0</v>
      </c>
      <c r="C206" s="65">
        <v>0</v>
      </c>
      <c r="D206" s="4">
        <f t="shared" si="32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25.9</v>
      </c>
      <c r="O206" s="35">
        <v>38.700000000000003</v>
      </c>
      <c r="P206" s="4">
        <f t="shared" si="33"/>
        <v>1.2294208494208494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360</v>
      </c>
      <c r="W206" s="5" t="s">
        <v>360</v>
      </c>
      <c r="X206" s="43">
        <f t="shared" si="38"/>
        <v>1.2294208494208494</v>
      </c>
      <c r="Y206" s="44">
        <v>1648</v>
      </c>
      <c r="Z206" s="35">
        <f t="shared" si="34"/>
        <v>149.81818181818181</v>
      </c>
      <c r="AA206" s="35">
        <f t="shared" si="35"/>
        <v>184.2</v>
      </c>
      <c r="AB206" s="35">
        <f t="shared" si="36"/>
        <v>34.381818181818176</v>
      </c>
      <c r="AC206" s="35"/>
      <c r="AD206" s="35">
        <f t="shared" si="37"/>
        <v>184.2</v>
      </c>
      <c r="AE206" s="1"/>
      <c r="AF206" s="1"/>
      <c r="AG206" s="1"/>
      <c r="AH206" s="1"/>
      <c r="AI206" s="1"/>
      <c r="AJ206" s="1"/>
      <c r="AK206" s="78"/>
      <c r="AL206" s="1"/>
      <c r="AM206" s="1"/>
      <c r="AN206" s="1"/>
      <c r="AO206" s="1"/>
      <c r="AP206" s="1"/>
      <c r="AQ206" s="1"/>
      <c r="AR206" s="1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10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10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10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10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10"/>
      <c r="FY206" s="9"/>
      <c r="FZ206" s="9"/>
    </row>
    <row r="207" spans="1:182" s="2" customFormat="1" ht="17.149999999999999" customHeight="1">
      <c r="A207" s="14" t="s">
        <v>192</v>
      </c>
      <c r="B207" s="65">
        <v>0</v>
      </c>
      <c r="C207" s="65">
        <v>0</v>
      </c>
      <c r="D207" s="4">
        <f t="shared" si="32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159.9</v>
      </c>
      <c r="O207" s="35">
        <v>238.8</v>
      </c>
      <c r="P207" s="4">
        <f t="shared" si="33"/>
        <v>1.229343339587242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360</v>
      </c>
      <c r="W207" s="5" t="s">
        <v>360</v>
      </c>
      <c r="X207" s="43">
        <f t="shared" si="38"/>
        <v>1.229343339587242</v>
      </c>
      <c r="Y207" s="44">
        <v>1811</v>
      </c>
      <c r="Z207" s="35">
        <f t="shared" si="34"/>
        <v>164.63636363636363</v>
      </c>
      <c r="AA207" s="35">
        <f t="shared" si="35"/>
        <v>202.4</v>
      </c>
      <c r="AB207" s="35">
        <f t="shared" si="36"/>
        <v>37.76363636363638</v>
      </c>
      <c r="AC207" s="35"/>
      <c r="AD207" s="35">
        <f t="shared" si="37"/>
        <v>202.4</v>
      </c>
      <c r="AE207" s="1"/>
      <c r="AF207" s="1"/>
      <c r="AG207" s="1"/>
      <c r="AH207" s="1"/>
      <c r="AI207" s="1"/>
      <c r="AJ207" s="1"/>
      <c r="AK207" s="78"/>
      <c r="AL207" s="1"/>
      <c r="AM207" s="1"/>
      <c r="AN207" s="1"/>
      <c r="AO207" s="1"/>
      <c r="AP207" s="1"/>
      <c r="AQ207" s="1"/>
      <c r="AR207" s="1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10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10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10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10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FY207" s="9"/>
      <c r="FZ207" s="9"/>
    </row>
    <row r="208" spans="1:182" s="2" customFormat="1" ht="17.149999999999999" customHeight="1">
      <c r="A208" s="14" t="s">
        <v>193</v>
      </c>
      <c r="B208" s="65">
        <v>38</v>
      </c>
      <c r="C208" s="65">
        <v>98.5</v>
      </c>
      <c r="D208" s="4">
        <f t="shared" si="32"/>
        <v>1.3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105.3</v>
      </c>
      <c r="O208" s="35">
        <v>74</v>
      </c>
      <c r="P208" s="4">
        <f t="shared" si="33"/>
        <v>0.70275403608736942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360</v>
      </c>
      <c r="W208" s="5" t="s">
        <v>360</v>
      </c>
      <c r="X208" s="43">
        <f t="shared" si="38"/>
        <v>0.8222032288698955</v>
      </c>
      <c r="Y208" s="44">
        <v>4049</v>
      </c>
      <c r="Z208" s="35">
        <f t="shared" si="34"/>
        <v>368.09090909090907</v>
      </c>
      <c r="AA208" s="35">
        <f t="shared" si="35"/>
        <v>302.60000000000002</v>
      </c>
      <c r="AB208" s="35">
        <f t="shared" si="36"/>
        <v>-65.490909090909042</v>
      </c>
      <c r="AC208" s="35"/>
      <c r="AD208" s="35">
        <f t="shared" si="37"/>
        <v>302.60000000000002</v>
      </c>
      <c r="AE208" s="1"/>
      <c r="AF208" s="1"/>
      <c r="AG208" s="1"/>
      <c r="AH208" s="1"/>
      <c r="AI208" s="1"/>
      <c r="AJ208" s="1"/>
      <c r="AK208" s="78"/>
      <c r="AL208" s="1"/>
      <c r="AM208" s="1"/>
      <c r="AN208" s="1"/>
      <c r="AO208" s="1"/>
      <c r="AP208" s="1"/>
      <c r="AQ208" s="1"/>
      <c r="AR208" s="1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10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10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10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10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10"/>
      <c r="FY208" s="9"/>
      <c r="FZ208" s="9"/>
    </row>
    <row r="209" spans="1:182" s="2" customFormat="1" ht="17.149999999999999" customHeight="1">
      <c r="A209" s="14" t="s">
        <v>194</v>
      </c>
      <c r="B209" s="65">
        <v>15157</v>
      </c>
      <c r="C209" s="65">
        <v>15747.9</v>
      </c>
      <c r="D209" s="4">
        <f t="shared" si="32"/>
        <v>1.0389852873259879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593.1</v>
      </c>
      <c r="O209" s="35">
        <v>626.20000000000005</v>
      </c>
      <c r="P209" s="4">
        <f t="shared" si="33"/>
        <v>1.0558084640026977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360</v>
      </c>
      <c r="W209" s="5" t="s">
        <v>360</v>
      </c>
      <c r="X209" s="43">
        <f t="shared" si="38"/>
        <v>1.0524438286673559</v>
      </c>
      <c r="Y209" s="44">
        <v>4498</v>
      </c>
      <c r="Z209" s="35">
        <f t="shared" si="34"/>
        <v>408.90909090909093</v>
      </c>
      <c r="AA209" s="35">
        <f t="shared" si="35"/>
        <v>430.4</v>
      </c>
      <c r="AB209" s="35">
        <f t="shared" si="36"/>
        <v>21.490909090909042</v>
      </c>
      <c r="AC209" s="35"/>
      <c r="AD209" s="35">
        <f t="shared" si="37"/>
        <v>430.4</v>
      </c>
      <c r="AE209" s="1"/>
      <c r="AF209" s="1"/>
      <c r="AG209" s="1"/>
      <c r="AH209" s="1"/>
      <c r="AI209" s="1"/>
      <c r="AJ209" s="1"/>
      <c r="AK209" s="78"/>
      <c r="AL209" s="1"/>
      <c r="AM209" s="1"/>
      <c r="AN209" s="1"/>
      <c r="AO209" s="1"/>
      <c r="AP209" s="1"/>
      <c r="AQ209" s="1"/>
      <c r="AR209" s="1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10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10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10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10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10"/>
      <c r="FY209" s="9"/>
      <c r="FZ209" s="9"/>
    </row>
    <row r="210" spans="1:182" s="2" customFormat="1" ht="17.149999999999999" customHeight="1">
      <c r="A210" s="14" t="s">
        <v>195</v>
      </c>
      <c r="B210" s="65">
        <v>0</v>
      </c>
      <c r="C210" s="65">
        <v>0</v>
      </c>
      <c r="D210" s="4">
        <f t="shared" si="32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43.7</v>
      </c>
      <c r="O210" s="35">
        <v>76.2</v>
      </c>
      <c r="P210" s="4">
        <f t="shared" si="33"/>
        <v>1.254370709382151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360</v>
      </c>
      <c r="W210" s="5" t="s">
        <v>360</v>
      </c>
      <c r="X210" s="43">
        <f t="shared" si="38"/>
        <v>1.254370709382151</v>
      </c>
      <c r="Y210" s="44">
        <v>1815</v>
      </c>
      <c r="Z210" s="35">
        <f t="shared" si="34"/>
        <v>165</v>
      </c>
      <c r="AA210" s="35">
        <f t="shared" si="35"/>
        <v>207</v>
      </c>
      <c r="AB210" s="35">
        <f t="shared" si="36"/>
        <v>42</v>
      </c>
      <c r="AC210" s="35"/>
      <c r="AD210" s="35">
        <f t="shared" si="37"/>
        <v>207</v>
      </c>
      <c r="AE210" s="1"/>
      <c r="AF210" s="1"/>
      <c r="AG210" s="1"/>
      <c r="AH210" s="1"/>
      <c r="AI210" s="1"/>
      <c r="AJ210" s="1"/>
      <c r="AK210" s="78"/>
      <c r="AL210" s="1"/>
      <c r="AM210" s="1"/>
      <c r="AN210" s="1"/>
      <c r="AO210" s="1"/>
      <c r="AP210" s="1"/>
      <c r="AQ210" s="1"/>
      <c r="AR210" s="1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10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10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10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10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10"/>
      <c r="FY210" s="9"/>
      <c r="FZ210" s="9"/>
    </row>
    <row r="211" spans="1:182" s="2" customFormat="1" ht="17.149999999999999" customHeight="1">
      <c r="A211" s="14" t="s">
        <v>196</v>
      </c>
      <c r="B211" s="65">
        <v>0</v>
      </c>
      <c r="C211" s="65">
        <v>0</v>
      </c>
      <c r="D211" s="4">
        <f t="shared" si="32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13.5</v>
      </c>
      <c r="O211" s="35">
        <v>26.2</v>
      </c>
      <c r="P211" s="4">
        <f t="shared" si="33"/>
        <v>1.2740740740740741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360</v>
      </c>
      <c r="W211" s="5" t="s">
        <v>360</v>
      </c>
      <c r="X211" s="43">
        <f t="shared" si="38"/>
        <v>1.2740740740740741</v>
      </c>
      <c r="Y211" s="44">
        <v>1728</v>
      </c>
      <c r="Z211" s="35">
        <f t="shared" si="34"/>
        <v>157.09090909090909</v>
      </c>
      <c r="AA211" s="35">
        <f t="shared" si="35"/>
        <v>200.1</v>
      </c>
      <c r="AB211" s="35">
        <f t="shared" si="36"/>
        <v>43.009090909090901</v>
      </c>
      <c r="AC211" s="35"/>
      <c r="AD211" s="35">
        <f t="shared" si="37"/>
        <v>200.1</v>
      </c>
      <c r="AE211" s="1"/>
      <c r="AF211" s="1"/>
      <c r="AG211" s="1"/>
      <c r="AH211" s="1"/>
      <c r="AI211" s="1"/>
      <c r="AJ211" s="1"/>
      <c r="AK211" s="78"/>
      <c r="AL211" s="1"/>
      <c r="AM211" s="1"/>
      <c r="AN211" s="1"/>
      <c r="AO211" s="1"/>
      <c r="AP211" s="1"/>
      <c r="AQ211" s="1"/>
      <c r="AR211" s="1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10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10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10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10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FY211" s="9"/>
      <c r="FZ211" s="9"/>
    </row>
    <row r="212" spans="1:182" s="2" customFormat="1" ht="17.149999999999999" customHeight="1">
      <c r="A212" s="14" t="s">
        <v>197</v>
      </c>
      <c r="B212" s="65">
        <v>0</v>
      </c>
      <c r="C212" s="65">
        <v>0</v>
      </c>
      <c r="D212" s="4">
        <f t="shared" si="32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103</v>
      </c>
      <c r="O212" s="35">
        <v>166.4</v>
      </c>
      <c r="P212" s="4">
        <f t="shared" si="33"/>
        <v>1.2415533980582525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360</v>
      </c>
      <c r="W212" s="5" t="s">
        <v>360</v>
      </c>
      <c r="X212" s="43">
        <f t="shared" si="38"/>
        <v>1.2415533980582525</v>
      </c>
      <c r="Y212" s="44">
        <v>3074</v>
      </c>
      <c r="Z212" s="35">
        <f t="shared" si="34"/>
        <v>279.45454545454544</v>
      </c>
      <c r="AA212" s="35">
        <f t="shared" si="35"/>
        <v>347</v>
      </c>
      <c r="AB212" s="35">
        <f t="shared" si="36"/>
        <v>67.545454545454561</v>
      </c>
      <c r="AC212" s="35"/>
      <c r="AD212" s="35">
        <f t="shared" si="37"/>
        <v>347</v>
      </c>
      <c r="AE212" s="1"/>
      <c r="AF212" s="1"/>
      <c r="AG212" s="1"/>
      <c r="AH212" s="1"/>
      <c r="AI212" s="1"/>
      <c r="AJ212" s="1"/>
      <c r="AK212" s="78"/>
      <c r="AL212" s="1"/>
      <c r="AM212" s="1"/>
      <c r="AN212" s="1"/>
      <c r="AO212" s="1"/>
      <c r="AP212" s="1"/>
      <c r="AQ212" s="1"/>
      <c r="AR212" s="1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10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10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10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10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10"/>
      <c r="FY212" s="9"/>
      <c r="FZ212" s="9"/>
    </row>
    <row r="213" spans="1:182" s="2" customFormat="1" ht="17.149999999999999" customHeight="1">
      <c r="A213" s="14" t="s">
        <v>198</v>
      </c>
      <c r="B213" s="65">
        <v>0</v>
      </c>
      <c r="C213" s="65">
        <v>0</v>
      </c>
      <c r="D213" s="4">
        <f t="shared" si="32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13.9</v>
      </c>
      <c r="O213" s="35">
        <v>5.3</v>
      </c>
      <c r="P213" s="4">
        <f t="shared" si="33"/>
        <v>0.38129496402877694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360</v>
      </c>
      <c r="W213" s="5" t="s">
        <v>360</v>
      </c>
      <c r="X213" s="43">
        <f t="shared" si="38"/>
        <v>0.38129496402877694</v>
      </c>
      <c r="Y213" s="44">
        <v>1868</v>
      </c>
      <c r="Z213" s="35">
        <f t="shared" si="34"/>
        <v>169.81818181818181</v>
      </c>
      <c r="AA213" s="35">
        <f t="shared" si="35"/>
        <v>64.8</v>
      </c>
      <c r="AB213" s="35">
        <f t="shared" si="36"/>
        <v>-105.01818181818182</v>
      </c>
      <c r="AC213" s="35"/>
      <c r="AD213" s="35">
        <f t="shared" si="37"/>
        <v>64.8</v>
      </c>
      <c r="AE213" s="1"/>
      <c r="AF213" s="1"/>
      <c r="AG213" s="1"/>
      <c r="AH213" s="1"/>
      <c r="AI213" s="1"/>
      <c r="AJ213" s="1"/>
      <c r="AK213" s="78"/>
      <c r="AL213" s="1"/>
      <c r="AM213" s="1"/>
      <c r="AN213" s="1"/>
      <c r="AO213" s="1"/>
      <c r="AP213" s="1"/>
      <c r="AQ213" s="1"/>
      <c r="AR213" s="1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10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10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10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10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10"/>
      <c r="FY213" s="9"/>
      <c r="FZ213" s="9"/>
    </row>
    <row r="214" spans="1:182" s="2" customFormat="1" ht="17.149999999999999" customHeight="1">
      <c r="A214" s="14" t="s">
        <v>199</v>
      </c>
      <c r="B214" s="65">
        <v>0</v>
      </c>
      <c r="C214" s="65">
        <v>0</v>
      </c>
      <c r="D214" s="4">
        <f t="shared" si="32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32</v>
      </c>
      <c r="O214" s="35">
        <v>48.1</v>
      </c>
      <c r="P214" s="4">
        <f t="shared" si="33"/>
        <v>1.2303124999999999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360</v>
      </c>
      <c r="W214" s="5" t="s">
        <v>360</v>
      </c>
      <c r="X214" s="43">
        <f t="shared" si="38"/>
        <v>1.2303124999999999</v>
      </c>
      <c r="Y214" s="44">
        <v>1284</v>
      </c>
      <c r="Z214" s="35">
        <f t="shared" si="34"/>
        <v>116.72727272727273</v>
      </c>
      <c r="AA214" s="35">
        <f t="shared" si="35"/>
        <v>143.6</v>
      </c>
      <c r="AB214" s="35">
        <f t="shared" si="36"/>
        <v>26.872727272727261</v>
      </c>
      <c r="AC214" s="35"/>
      <c r="AD214" s="35">
        <f t="shared" si="37"/>
        <v>143.6</v>
      </c>
      <c r="AE214" s="1"/>
      <c r="AF214" s="1"/>
      <c r="AG214" s="1"/>
      <c r="AH214" s="1"/>
      <c r="AI214" s="1"/>
      <c r="AJ214" s="1"/>
      <c r="AK214" s="78"/>
      <c r="AL214" s="1"/>
      <c r="AM214" s="1"/>
      <c r="AN214" s="1"/>
      <c r="AO214" s="1"/>
      <c r="AP214" s="1"/>
      <c r="AQ214" s="1"/>
      <c r="AR214" s="1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10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10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10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10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10"/>
      <c r="FY214" s="9"/>
      <c r="FZ214" s="9"/>
    </row>
    <row r="215" spans="1:182" s="2" customFormat="1" ht="17.149999999999999" customHeight="1">
      <c r="A215" s="18" t="s">
        <v>200</v>
      </c>
      <c r="B215" s="6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35"/>
      <c r="AE215" s="1"/>
      <c r="AF215" s="1"/>
      <c r="AG215" s="1"/>
      <c r="AH215" s="1"/>
      <c r="AI215" s="1"/>
      <c r="AJ215" s="1"/>
      <c r="AK215" s="78"/>
      <c r="AL215" s="1"/>
      <c r="AM215" s="1"/>
      <c r="AN215" s="1"/>
      <c r="AO215" s="1"/>
      <c r="AP215" s="1"/>
      <c r="AQ215" s="1"/>
      <c r="AR215" s="1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10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10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10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10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FY215" s="9"/>
      <c r="FZ215" s="9"/>
    </row>
    <row r="216" spans="1:182" s="2" customFormat="1" ht="16.7" customHeight="1">
      <c r="A216" s="45" t="s">
        <v>201</v>
      </c>
      <c r="B216" s="65">
        <v>0</v>
      </c>
      <c r="C216" s="65">
        <v>0</v>
      </c>
      <c r="D216" s="4">
        <f t="shared" si="32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158.6</v>
      </c>
      <c r="O216" s="35">
        <v>118.3</v>
      </c>
      <c r="P216" s="4">
        <f t="shared" si="33"/>
        <v>0.74590163934426235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360</v>
      </c>
      <c r="W216" s="5" t="s">
        <v>360</v>
      </c>
      <c r="X216" s="43">
        <f t="shared" si="38"/>
        <v>0.74590163934426235</v>
      </c>
      <c r="Y216" s="44">
        <v>775</v>
      </c>
      <c r="Z216" s="35">
        <f t="shared" si="34"/>
        <v>70.454545454545453</v>
      </c>
      <c r="AA216" s="35">
        <f t="shared" si="35"/>
        <v>52.6</v>
      </c>
      <c r="AB216" s="35">
        <f t="shared" si="36"/>
        <v>-17.854545454545452</v>
      </c>
      <c r="AC216" s="35"/>
      <c r="AD216" s="35">
        <f t="shared" si="37"/>
        <v>52.6</v>
      </c>
      <c r="AE216" s="1"/>
      <c r="AF216" s="1"/>
      <c r="AG216" s="1"/>
      <c r="AH216" s="1"/>
      <c r="AI216" s="1"/>
      <c r="AJ216" s="1"/>
      <c r="AK216" s="78"/>
      <c r="AL216" s="1"/>
      <c r="AM216" s="1"/>
      <c r="AN216" s="1"/>
      <c r="AO216" s="1"/>
      <c r="AP216" s="1"/>
      <c r="AQ216" s="1"/>
      <c r="AR216" s="1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10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10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10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10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10"/>
      <c r="FY216" s="9"/>
      <c r="FZ216" s="9"/>
    </row>
    <row r="217" spans="1:182" s="2" customFormat="1" ht="17.149999999999999" customHeight="1">
      <c r="A217" s="45" t="s">
        <v>202</v>
      </c>
      <c r="B217" s="65">
        <v>0</v>
      </c>
      <c r="C217" s="65">
        <v>0</v>
      </c>
      <c r="D217" s="4">
        <f t="shared" si="32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107.4</v>
      </c>
      <c r="O217" s="35">
        <v>212</v>
      </c>
      <c r="P217" s="4">
        <f t="shared" si="33"/>
        <v>1.2773929236499069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360</v>
      </c>
      <c r="W217" s="5" t="s">
        <v>360</v>
      </c>
      <c r="X217" s="43">
        <f t="shared" si="38"/>
        <v>1.2773929236499069</v>
      </c>
      <c r="Y217" s="44">
        <v>2136</v>
      </c>
      <c r="Z217" s="35">
        <f t="shared" si="34"/>
        <v>194.18181818181819</v>
      </c>
      <c r="AA217" s="35">
        <f t="shared" si="35"/>
        <v>248</v>
      </c>
      <c r="AB217" s="35">
        <f t="shared" si="36"/>
        <v>53.818181818181813</v>
      </c>
      <c r="AC217" s="35"/>
      <c r="AD217" s="35">
        <f t="shared" si="37"/>
        <v>248</v>
      </c>
      <c r="AE217" s="1"/>
      <c r="AF217" s="1"/>
      <c r="AG217" s="1"/>
      <c r="AH217" s="1"/>
      <c r="AI217" s="1"/>
      <c r="AJ217" s="1"/>
      <c r="AK217" s="78"/>
      <c r="AL217" s="1"/>
      <c r="AM217" s="1"/>
      <c r="AN217" s="1"/>
      <c r="AO217" s="1"/>
      <c r="AP217" s="1"/>
      <c r="AQ217" s="1"/>
      <c r="AR217" s="1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10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10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10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10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10"/>
      <c r="FY217" s="9"/>
      <c r="FZ217" s="9"/>
    </row>
    <row r="218" spans="1:182" s="2" customFormat="1" ht="17.149999999999999" customHeight="1">
      <c r="A218" s="45" t="s">
        <v>203</v>
      </c>
      <c r="B218" s="65">
        <v>123136</v>
      </c>
      <c r="C218" s="65">
        <v>106615.6</v>
      </c>
      <c r="D218" s="4">
        <f t="shared" si="32"/>
        <v>0.86583614864864866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2703.8</v>
      </c>
      <c r="O218" s="35">
        <v>1294.8</v>
      </c>
      <c r="P218" s="4">
        <f t="shared" si="33"/>
        <v>0.47888157408092308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360</v>
      </c>
      <c r="W218" s="5" t="s">
        <v>360</v>
      </c>
      <c r="X218" s="43">
        <f t="shared" si="38"/>
        <v>0.55627248899446813</v>
      </c>
      <c r="Y218" s="44">
        <v>17</v>
      </c>
      <c r="Z218" s="35">
        <f t="shared" si="34"/>
        <v>1.5454545454545454</v>
      </c>
      <c r="AA218" s="35">
        <f t="shared" si="35"/>
        <v>0.9</v>
      </c>
      <c r="AB218" s="35">
        <f t="shared" si="36"/>
        <v>-0.64545454545454539</v>
      </c>
      <c r="AC218" s="35"/>
      <c r="AD218" s="35">
        <f t="shared" si="37"/>
        <v>0.9</v>
      </c>
      <c r="AE218" s="1"/>
      <c r="AF218" s="1"/>
      <c r="AG218" s="1"/>
      <c r="AH218" s="1"/>
      <c r="AI218" s="1"/>
      <c r="AJ218" s="1"/>
      <c r="AK218" s="78"/>
      <c r="AL218" s="1"/>
      <c r="AM218" s="1"/>
      <c r="AN218" s="1"/>
      <c r="AO218" s="1"/>
      <c r="AP218" s="1"/>
      <c r="AQ218" s="1"/>
      <c r="AR218" s="1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10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10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10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10"/>
      <c r="FY218" s="9"/>
      <c r="FZ218" s="9"/>
    </row>
    <row r="219" spans="1:182" s="2" customFormat="1" ht="17.149999999999999" customHeight="1">
      <c r="A219" s="45" t="s">
        <v>204</v>
      </c>
      <c r="B219" s="65">
        <v>4283</v>
      </c>
      <c r="C219" s="65">
        <v>3975</v>
      </c>
      <c r="D219" s="4">
        <f t="shared" si="32"/>
        <v>0.92808778893299093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515.4</v>
      </c>
      <c r="O219" s="35">
        <v>276.10000000000002</v>
      </c>
      <c r="P219" s="4">
        <f t="shared" si="33"/>
        <v>0.53570042685292985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360</v>
      </c>
      <c r="W219" s="5" t="s">
        <v>360</v>
      </c>
      <c r="X219" s="43">
        <f t="shared" si="38"/>
        <v>0.61417789926894206</v>
      </c>
      <c r="Y219" s="44">
        <v>1336</v>
      </c>
      <c r="Z219" s="35">
        <f t="shared" si="34"/>
        <v>121.45454545454545</v>
      </c>
      <c r="AA219" s="35">
        <f t="shared" si="35"/>
        <v>74.599999999999994</v>
      </c>
      <c r="AB219" s="35">
        <f t="shared" si="36"/>
        <v>-46.854545454545459</v>
      </c>
      <c r="AC219" s="35"/>
      <c r="AD219" s="35">
        <f t="shared" si="37"/>
        <v>74.599999999999994</v>
      </c>
      <c r="AE219" s="1"/>
      <c r="AF219" s="1"/>
      <c r="AG219" s="1"/>
      <c r="AH219" s="1"/>
      <c r="AI219" s="1"/>
      <c r="AJ219" s="1"/>
      <c r="AK219" s="78"/>
      <c r="AL219" s="1"/>
      <c r="AM219" s="1"/>
      <c r="AN219" s="1"/>
      <c r="AO219" s="1"/>
      <c r="AP219" s="1"/>
      <c r="AQ219" s="1"/>
      <c r="AR219" s="1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10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10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10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10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FY219" s="9"/>
      <c r="FZ219" s="9"/>
    </row>
    <row r="220" spans="1:182" s="2" customFormat="1" ht="17.149999999999999" customHeight="1">
      <c r="A220" s="45" t="s">
        <v>205</v>
      </c>
      <c r="B220" s="65">
        <v>63846</v>
      </c>
      <c r="C220" s="65">
        <v>52608.6</v>
      </c>
      <c r="D220" s="4">
        <f t="shared" si="32"/>
        <v>0.82399210600507466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5329.5</v>
      </c>
      <c r="O220" s="35">
        <v>2409</v>
      </c>
      <c r="P220" s="4">
        <f t="shared" si="33"/>
        <v>0.45201238390092879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360</v>
      </c>
      <c r="W220" s="5" t="s">
        <v>360</v>
      </c>
      <c r="X220" s="43">
        <f t="shared" si="38"/>
        <v>0.52640832832175799</v>
      </c>
      <c r="Y220" s="44">
        <v>2911</v>
      </c>
      <c r="Z220" s="35">
        <f t="shared" si="34"/>
        <v>264.63636363636363</v>
      </c>
      <c r="AA220" s="35">
        <f t="shared" si="35"/>
        <v>139.30000000000001</v>
      </c>
      <c r="AB220" s="35">
        <f t="shared" si="36"/>
        <v>-125.33636363636361</v>
      </c>
      <c r="AC220" s="35"/>
      <c r="AD220" s="35">
        <f t="shared" si="37"/>
        <v>139.30000000000001</v>
      </c>
      <c r="AE220" s="1"/>
      <c r="AF220" s="1"/>
      <c r="AG220" s="1"/>
      <c r="AH220" s="1"/>
      <c r="AI220" s="1"/>
      <c r="AJ220" s="1"/>
      <c r="AK220" s="78"/>
      <c r="AL220" s="1"/>
      <c r="AM220" s="1"/>
      <c r="AN220" s="1"/>
      <c r="AO220" s="1"/>
      <c r="AP220" s="1"/>
      <c r="AQ220" s="1"/>
      <c r="AR220" s="1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10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10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10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10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10"/>
      <c r="FY220" s="9"/>
      <c r="FZ220" s="9"/>
    </row>
    <row r="221" spans="1:182" s="2" customFormat="1" ht="17.149999999999999" customHeight="1">
      <c r="A221" s="45" t="s">
        <v>206</v>
      </c>
      <c r="B221" s="65">
        <v>15021</v>
      </c>
      <c r="C221" s="65">
        <v>15083</v>
      </c>
      <c r="D221" s="4">
        <f t="shared" si="32"/>
        <v>1.0041275547566739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605.4</v>
      </c>
      <c r="O221" s="35">
        <v>519.29999999999995</v>
      </c>
      <c r="P221" s="4">
        <f t="shared" si="33"/>
        <v>0.85777998017839441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360</v>
      </c>
      <c r="W221" s="5" t="s">
        <v>360</v>
      </c>
      <c r="X221" s="43">
        <f t="shared" si="38"/>
        <v>0.8870494950940504</v>
      </c>
      <c r="Y221" s="44">
        <v>1397</v>
      </c>
      <c r="Z221" s="35">
        <f t="shared" si="34"/>
        <v>127</v>
      </c>
      <c r="AA221" s="35">
        <f t="shared" si="35"/>
        <v>112.7</v>
      </c>
      <c r="AB221" s="35">
        <f t="shared" si="36"/>
        <v>-14.299999999999997</v>
      </c>
      <c r="AC221" s="35"/>
      <c r="AD221" s="35">
        <f t="shared" si="37"/>
        <v>112.7</v>
      </c>
      <c r="AE221" s="1"/>
      <c r="AF221" s="1"/>
      <c r="AG221" s="1"/>
      <c r="AH221" s="1"/>
      <c r="AI221" s="1"/>
      <c r="AJ221" s="1"/>
      <c r="AK221" s="78"/>
      <c r="AL221" s="1"/>
      <c r="AM221" s="1"/>
      <c r="AN221" s="1"/>
      <c r="AO221" s="1"/>
      <c r="AP221" s="1"/>
      <c r="AQ221" s="1"/>
      <c r="AR221" s="1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10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10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10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10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10"/>
      <c r="FY221" s="9"/>
      <c r="FZ221" s="9"/>
    </row>
    <row r="222" spans="1:182" s="2" customFormat="1" ht="17.149999999999999" customHeight="1">
      <c r="A222" s="45" t="s">
        <v>207</v>
      </c>
      <c r="B222" s="65">
        <v>270691</v>
      </c>
      <c r="C222" s="65">
        <v>353145</v>
      </c>
      <c r="D222" s="4">
        <f t="shared" si="32"/>
        <v>1.2104605620430675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4807</v>
      </c>
      <c r="O222" s="35">
        <v>2028.1</v>
      </c>
      <c r="P222" s="4">
        <f t="shared" si="33"/>
        <v>0.42190555439983357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360</v>
      </c>
      <c r="W222" s="5" t="s">
        <v>360</v>
      </c>
      <c r="X222" s="43">
        <f t="shared" si="38"/>
        <v>0.57961655592848027</v>
      </c>
      <c r="Y222" s="44">
        <v>50</v>
      </c>
      <c r="Z222" s="35">
        <f t="shared" si="34"/>
        <v>4.5454545454545459</v>
      </c>
      <c r="AA222" s="35">
        <f t="shared" si="35"/>
        <v>2.6</v>
      </c>
      <c r="AB222" s="35">
        <f t="shared" si="36"/>
        <v>-1.9454545454545458</v>
      </c>
      <c r="AC222" s="35"/>
      <c r="AD222" s="35">
        <f t="shared" si="37"/>
        <v>2.6</v>
      </c>
      <c r="AE222" s="1"/>
      <c r="AF222" s="1"/>
      <c r="AG222" s="1"/>
      <c r="AH222" s="1"/>
      <c r="AI222" s="1"/>
      <c r="AJ222" s="1"/>
      <c r="AK222" s="78"/>
      <c r="AL222" s="1"/>
      <c r="AM222" s="1"/>
      <c r="AN222" s="1"/>
      <c r="AO222" s="1"/>
      <c r="AP222" s="1"/>
      <c r="AQ222" s="1"/>
      <c r="AR222" s="1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10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10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10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10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10"/>
      <c r="FY222" s="9"/>
      <c r="FZ222" s="9"/>
    </row>
    <row r="223" spans="1:182" s="2" customFormat="1" ht="17.149999999999999" customHeight="1">
      <c r="A223" s="45" t="s">
        <v>208</v>
      </c>
      <c r="B223" s="65">
        <v>23736</v>
      </c>
      <c r="C223" s="65">
        <v>30104.2</v>
      </c>
      <c r="D223" s="4">
        <f t="shared" si="32"/>
        <v>1.20682928884395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266.3</v>
      </c>
      <c r="O223" s="35">
        <v>227.8</v>
      </c>
      <c r="P223" s="4">
        <f t="shared" si="33"/>
        <v>0.85542621104018024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360</v>
      </c>
      <c r="W223" s="5" t="s">
        <v>360</v>
      </c>
      <c r="X223" s="43">
        <f t="shared" si="38"/>
        <v>0.92570682660093428</v>
      </c>
      <c r="Y223" s="44">
        <v>2291</v>
      </c>
      <c r="Z223" s="35">
        <f t="shared" si="34"/>
        <v>208.27272727272728</v>
      </c>
      <c r="AA223" s="35">
        <f t="shared" si="35"/>
        <v>192.8</v>
      </c>
      <c r="AB223" s="35">
        <f t="shared" si="36"/>
        <v>-15.472727272727269</v>
      </c>
      <c r="AC223" s="35"/>
      <c r="AD223" s="35">
        <f t="shared" si="37"/>
        <v>192.8</v>
      </c>
      <c r="AE223" s="1"/>
      <c r="AF223" s="1"/>
      <c r="AG223" s="1"/>
      <c r="AH223" s="1"/>
      <c r="AI223" s="1"/>
      <c r="AJ223" s="1"/>
      <c r="AK223" s="78"/>
      <c r="AL223" s="1"/>
      <c r="AM223" s="1"/>
      <c r="AN223" s="1"/>
      <c r="AO223" s="1"/>
      <c r="AP223" s="1"/>
      <c r="AQ223" s="1"/>
      <c r="AR223" s="1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10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10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10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10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FY223" s="9"/>
      <c r="FZ223" s="9"/>
    </row>
    <row r="224" spans="1:182" s="2" customFormat="1" ht="17.149999999999999" customHeight="1">
      <c r="A224" s="45" t="s">
        <v>209</v>
      </c>
      <c r="B224" s="65">
        <v>119141</v>
      </c>
      <c r="C224" s="65">
        <v>25459.9</v>
      </c>
      <c r="D224" s="4">
        <f t="shared" si="32"/>
        <v>0.21369553722060416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2127.9</v>
      </c>
      <c r="O224" s="35">
        <v>2052.9</v>
      </c>
      <c r="P224" s="4">
        <f t="shared" si="33"/>
        <v>0.96475398279994362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360</v>
      </c>
      <c r="W224" s="5" t="s">
        <v>360</v>
      </c>
      <c r="X224" s="43">
        <f t="shared" si="38"/>
        <v>0.81454229368407571</v>
      </c>
      <c r="Y224" s="44">
        <v>228</v>
      </c>
      <c r="Z224" s="35">
        <f t="shared" si="34"/>
        <v>20.727272727272727</v>
      </c>
      <c r="AA224" s="35">
        <f t="shared" si="35"/>
        <v>16.899999999999999</v>
      </c>
      <c r="AB224" s="35">
        <f t="shared" si="36"/>
        <v>-3.827272727272728</v>
      </c>
      <c r="AC224" s="35"/>
      <c r="AD224" s="35">
        <f t="shared" si="37"/>
        <v>16.899999999999999</v>
      </c>
      <c r="AE224" s="1"/>
      <c r="AF224" s="1"/>
      <c r="AG224" s="1"/>
      <c r="AH224" s="1"/>
      <c r="AI224" s="1"/>
      <c r="AJ224" s="1"/>
      <c r="AK224" s="78"/>
      <c r="AL224" s="1"/>
      <c r="AM224" s="1"/>
      <c r="AN224" s="1"/>
      <c r="AO224" s="1"/>
      <c r="AP224" s="1"/>
      <c r="AQ224" s="1"/>
      <c r="AR224" s="1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10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10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10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10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10"/>
      <c r="FY224" s="9"/>
      <c r="FZ224" s="9"/>
    </row>
    <row r="225" spans="1:182" s="2" customFormat="1" ht="17.149999999999999" customHeight="1">
      <c r="A225" s="45" t="s">
        <v>210</v>
      </c>
      <c r="B225" s="65">
        <v>0</v>
      </c>
      <c r="C225" s="65">
        <v>0</v>
      </c>
      <c r="D225" s="4">
        <f t="shared" si="32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195.1</v>
      </c>
      <c r="O225" s="35">
        <v>58.7</v>
      </c>
      <c r="P225" s="4">
        <f t="shared" si="33"/>
        <v>0.300871348026653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360</v>
      </c>
      <c r="W225" s="5" t="s">
        <v>360</v>
      </c>
      <c r="X225" s="43">
        <f t="shared" si="38"/>
        <v>0.300871348026653</v>
      </c>
      <c r="Y225" s="44">
        <v>1018</v>
      </c>
      <c r="Z225" s="35">
        <f t="shared" si="34"/>
        <v>92.545454545454547</v>
      </c>
      <c r="AA225" s="35">
        <f t="shared" si="35"/>
        <v>27.8</v>
      </c>
      <c r="AB225" s="35">
        <f t="shared" si="36"/>
        <v>-64.74545454545455</v>
      </c>
      <c r="AC225" s="35"/>
      <c r="AD225" s="35">
        <f t="shared" si="37"/>
        <v>27.8</v>
      </c>
      <c r="AE225" s="1"/>
      <c r="AF225" s="1"/>
      <c r="AG225" s="1"/>
      <c r="AH225" s="1"/>
      <c r="AI225" s="1"/>
      <c r="AJ225" s="1"/>
      <c r="AK225" s="78"/>
      <c r="AL225" s="1"/>
      <c r="AM225" s="1"/>
      <c r="AN225" s="1"/>
      <c r="AO225" s="1"/>
      <c r="AP225" s="1"/>
      <c r="AQ225" s="1"/>
      <c r="AR225" s="1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10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10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10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10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10"/>
      <c r="FY225" s="9"/>
      <c r="FZ225" s="9"/>
    </row>
    <row r="226" spans="1:182" s="2" customFormat="1" ht="17.149999999999999" customHeight="1">
      <c r="A226" s="45" t="s">
        <v>211</v>
      </c>
      <c r="B226" s="65">
        <v>1159</v>
      </c>
      <c r="C226" s="65">
        <v>1424.7</v>
      </c>
      <c r="D226" s="4">
        <f t="shared" si="32"/>
        <v>1.2029249352890423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117.6</v>
      </c>
      <c r="O226" s="35">
        <v>187</v>
      </c>
      <c r="P226" s="4">
        <f t="shared" si="33"/>
        <v>1.2390136054421768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360</v>
      </c>
      <c r="W226" s="5" t="s">
        <v>360</v>
      </c>
      <c r="X226" s="43">
        <f t="shared" si="38"/>
        <v>1.2317958714115498</v>
      </c>
      <c r="Y226" s="44">
        <v>2269</v>
      </c>
      <c r="Z226" s="35">
        <f t="shared" si="34"/>
        <v>206.27272727272728</v>
      </c>
      <c r="AA226" s="35">
        <f t="shared" si="35"/>
        <v>254.1</v>
      </c>
      <c r="AB226" s="35">
        <f t="shared" si="36"/>
        <v>47.827272727272714</v>
      </c>
      <c r="AC226" s="35"/>
      <c r="AD226" s="35">
        <f t="shared" si="37"/>
        <v>254.1</v>
      </c>
      <c r="AE226" s="1"/>
      <c r="AF226" s="1"/>
      <c r="AG226" s="1"/>
      <c r="AH226" s="1"/>
      <c r="AI226" s="1"/>
      <c r="AJ226" s="1"/>
      <c r="AK226" s="78"/>
      <c r="AL226" s="1"/>
      <c r="AM226" s="1"/>
      <c r="AN226" s="1"/>
      <c r="AO226" s="1"/>
      <c r="AP226" s="1"/>
      <c r="AQ226" s="1"/>
      <c r="AR226" s="1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10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10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10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10"/>
      <c r="FY226" s="9"/>
      <c r="FZ226" s="9"/>
    </row>
    <row r="227" spans="1:182" s="2" customFormat="1" ht="17.149999999999999" customHeight="1">
      <c r="A227" s="45" t="s">
        <v>212</v>
      </c>
      <c r="B227" s="65">
        <v>0</v>
      </c>
      <c r="C227" s="65">
        <v>0</v>
      </c>
      <c r="D227" s="4">
        <f t="shared" si="32"/>
        <v>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1490.7</v>
      </c>
      <c r="O227" s="35">
        <v>1401</v>
      </c>
      <c r="P227" s="4">
        <f t="shared" si="33"/>
        <v>0.93982692694707182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360</v>
      </c>
      <c r="W227" s="5" t="s">
        <v>360</v>
      </c>
      <c r="X227" s="43">
        <f t="shared" si="38"/>
        <v>0.95186154155765745</v>
      </c>
      <c r="Y227" s="44">
        <v>631</v>
      </c>
      <c r="Z227" s="35">
        <f t="shared" si="34"/>
        <v>57.363636363636367</v>
      </c>
      <c r="AA227" s="35">
        <f t="shared" si="35"/>
        <v>54.6</v>
      </c>
      <c r="AB227" s="35">
        <f t="shared" si="36"/>
        <v>-2.7636363636363654</v>
      </c>
      <c r="AC227" s="35"/>
      <c r="AD227" s="35">
        <f t="shared" si="37"/>
        <v>54.6</v>
      </c>
      <c r="AE227" s="1"/>
      <c r="AF227" s="1"/>
      <c r="AG227" s="1"/>
      <c r="AH227" s="1"/>
      <c r="AI227" s="1"/>
      <c r="AJ227" s="1"/>
      <c r="AK227" s="78"/>
      <c r="AL227" s="1"/>
      <c r="AM227" s="1"/>
      <c r="AN227" s="1"/>
      <c r="AO227" s="1"/>
      <c r="AP227" s="1"/>
      <c r="AQ227" s="1"/>
      <c r="AR227" s="1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10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10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10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10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FY227" s="9"/>
      <c r="FZ227" s="9"/>
    </row>
    <row r="228" spans="1:182" s="2" customFormat="1" ht="17.149999999999999" customHeight="1">
      <c r="A228" s="45" t="s">
        <v>213</v>
      </c>
      <c r="B228" s="65">
        <v>0</v>
      </c>
      <c r="C228" s="65">
        <v>0</v>
      </c>
      <c r="D228" s="4">
        <f t="shared" si="32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137.5</v>
      </c>
      <c r="O228" s="35">
        <v>17.7</v>
      </c>
      <c r="P228" s="4">
        <f t="shared" si="33"/>
        <v>0.12872727272727272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360</v>
      </c>
      <c r="W228" s="5" t="s">
        <v>360</v>
      </c>
      <c r="X228" s="43">
        <f t="shared" si="38"/>
        <v>0.12872727272727272</v>
      </c>
      <c r="Y228" s="44">
        <v>902</v>
      </c>
      <c r="Z228" s="35">
        <f t="shared" si="34"/>
        <v>82</v>
      </c>
      <c r="AA228" s="35">
        <f t="shared" si="35"/>
        <v>10.6</v>
      </c>
      <c r="AB228" s="35">
        <f t="shared" si="36"/>
        <v>-71.400000000000006</v>
      </c>
      <c r="AC228" s="35"/>
      <c r="AD228" s="35">
        <f t="shared" si="37"/>
        <v>10.6</v>
      </c>
      <c r="AE228" s="1"/>
      <c r="AF228" s="1"/>
      <c r="AG228" s="1"/>
      <c r="AH228" s="1"/>
      <c r="AI228" s="1"/>
      <c r="AJ228" s="1"/>
      <c r="AK228" s="78"/>
      <c r="AL228" s="1"/>
      <c r="AM228" s="1"/>
      <c r="AN228" s="1"/>
      <c r="AO228" s="1"/>
      <c r="AP228" s="1"/>
      <c r="AQ228" s="1"/>
      <c r="AR228" s="1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10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10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10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10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10"/>
      <c r="FY228" s="9"/>
      <c r="FZ228" s="9"/>
    </row>
    <row r="229" spans="1:182" s="2" customFormat="1" ht="17.149999999999999" customHeight="1">
      <c r="A229" s="18" t="s">
        <v>214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35"/>
      <c r="AE229" s="1"/>
      <c r="AF229" s="1"/>
      <c r="AG229" s="1"/>
      <c r="AH229" s="1"/>
      <c r="AI229" s="1"/>
      <c r="AJ229" s="1"/>
      <c r="AK229" s="78"/>
      <c r="AL229" s="1"/>
      <c r="AM229" s="1"/>
      <c r="AN229" s="1"/>
      <c r="AO229" s="1"/>
      <c r="AP229" s="1"/>
      <c r="AQ229" s="1"/>
      <c r="AR229" s="1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10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10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10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10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10"/>
      <c r="FY229" s="9"/>
      <c r="FZ229" s="9"/>
    </row>
    <row r="230" spans="1:182" s="2" customFormat="1" ht="17.149999999999999" customHeight="1">
      <c r="A230" s="14" t="s">
        <v>215</v>
      </c>
      <c r="B230" s="65">
        <v>0</v>
      </c>
      <c r="C230" s="65">
        <v>0</v>
      </c>
      <c r="D230" s="4">
        <f t="shared" si="32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110.5</v>
      </c>
      <c r="O230" s="35">
        <v>121.9</v>
      </c>
      <c r="P230" s="4">
        <f t="shared" si="33"/>
        <v>1.1031674208144797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360</v>
      </c>
      <c r="W230" s="5" t="s">
        <v>360</v>
      </c>
      <c r="X230" s="43">
        <f t="shared" si="38"/>
        <v>1.1031674208144797</v>
      </c>
      <c r="Y230" s="44">
        <v>1323</v>
      </c>
      <c r="Z230" s="35">
        <f t="shared" si="34"/>
        <v>120.27272727272727</v>
      </c>
      <c r="AA230" s="35">
        <f t="shared" si="35"/>
        <v>132.69999999999999</v>
      </c>
      <c r="AB230" s="35">
        <f t="shared" si="36"/>
        <v>12.427272727272722</v>
      </c>
      <c r="AC230" s="35"/>
      <c r="AD230" s="35">
        <f t="shared" si="37"/>
        <v>132.69999999999999</v>
      </c>
      <c r="AE230" s="1"/>
      <c r="AF230" s="1"/>
      <c r="AG230" s="1"/>
      <c r="AH230" s="1"/>
      <c r="AI230" s="1"/>
      <c r="AJ230" s="1"/>
      <c r="AK230" s="78"/>
      <c r="AL230" s="1"/>
      <c r="AM230" s="1"/>
      <c r="AN230" s="1"/>
      <c r="AO230" s="1"/>
      <c r="AP230" s="1"/>
      <c r="AQ230" s="1"/>
      <c r="AR230" s="1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10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10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10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10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10"/>
      <c r="FY230" s="9"/>
      <c r="FZ230" s="9"/>
    </row>
    <row r="231" spans="1:182" s="2" customFormat="1" ht="17.149999999999999" customHeight="1">
      <c r="A231" s="14" t="s">
        <v>144</v>
      </c>
      <c r="B231" s="65">
        <v>0</v>
      </c>
      <c r="C231" s="65">
        <v>0</v>
      </c>
      <c r="D231" s="4">
        <f t="shared" si="32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118.6</v>
      </c>
      <c r="O231" s="35">
        <v>37.299999999999997</v>
      </c>
      <c r="P231" s="4">
        <f t="shared" si="33"/>
        <v>0.31450252951096119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360</v>
      </c>
      <c r="W231" s="5" t="s">
        <v>360</v>
      </c>
      <c r="X231" s="43">
        <f t="shared" si="38"/>
        <v>0.31450252951096119</v>
      </c>
      <c r="Y231" s="44">
        <v>1188</v>
      </c>
      <c r="Z231" s="35">
        <f t="shared" si="34"/>
        <v>108</v>
      </c>
      <c r="AA231" s="35">
        <f t="shared" si="35"/>
        <v>34</v>
      </c>
      <c r="AB231" s="35">
        <f t="shared" si="36"/>
        <v>-74</v>
      </c>
      <c r="AC231" s="35"/>
      <c r="AD231" s="35">
        <f t="shared" si="37"/>
        <v>34</v>
      </c>
      <c r="AE231" s="1"/>
      <c r="AF231" s="1"/>
      <c r="AG231" s="1"/>
      <c r="AH231" s="1"/>
      <c r="AI231" s="1"/>
      <c r="AJ231" s="1"/>
      <c r="AK231" s="78"/>
      <c r="AL231" s="1"/>
      <c r="AM231" s="1"/>
      <c r="AN231" s="1"/>
      <c r="AO231" s="1"/>
      <c r="AP231" s="1"/>
      <c r="AQ231" s="1"/>
      <c r="AR231" s="1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10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10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10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10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FY231" s="9"/>
      <c r="FZ231" s="9"/>
    </row>
    <row r="232" spans="1:182" s="2" customFormat="1" ht="17.149999999999999" customHeight="1">
      <c r="A232" s="14" t="s">
        <v>216</v>
      </c>
      <c r="B232" s="65">
        <v>0</v>
      </c>
      <c r="C232" s="65">
        <v>0</v>
      </c>
      <c r="D232" s="4">
        <f t="shared" si="32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149.80000000000001</v>
      </c>
      <c r="O232" s="35">
        <v>38.5</v>
      </c>
      <c r="P232" s="4">
        <f t="shared" si="33"/>
        <v>0.2570093457943925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360</v>
      </c>
      <c r="W232" s="5" t="s">
        <v>360</v>
      </c>
      <c r="X232" s="43">
        <f t="shared" si="38"/>
        <v>0.2570093457943925</v>
      </c>
      <c r="Y232" s="44">
        <v>1187</v>
      </c>
      <c r="Z232" s="35">
        <f t="shared" si="34"/>
        <v>107.90909090909091</v>
      </c>
      <c r="AA232" s="35">
        <f t="shared" si="35"/>
        <v>27.7</v>
      </c>
      <c r="AB232" s="35">
        <f t="shared" si="36"/>
        <v>-80.209090909090904</v>
      </c>
      <c r="AC232" s="35"/>
      <c r="AD232" s="35">
        <f t="shared" si="37"/>
        <v>27.7</v>
      </c>
      <c r="AE232" s="1"/>
      <c r="AF232" s="1"/>
      <c r="AG232" s="1"/>
      <c r="AH232" s="1"/>
      <c r="AI232" s="1"/>
      <c r="AJ232" s="1"/>
      <c r="AK232" s="78"/>
      <c r="AL232" s="1"/>
      <c r="AM232" s="1"/>
      <c r="AN232" s="1"/>
      <c r="AO232" s="1"/>
      <c r="AP232" s="1"/>
      <c r="AQ232" s="1"/>
      <c r="AR232" s="1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10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10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10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10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10"/>
      <c r="FY232" s="9"/>
      <c r="FZ232" s="9"/>
    </row>
    <row r="233" spans="1:182" s="2" customFormat="1" ht="17.149999999999999" customHeight="1">
      <c r="A233" s="14" t="s">
        <v>217</v>
      </c>
      <c r="B233" s="65">
        <v>0</v>
      </c>
      <c r="C233" s="65">
        <v>0</v>
      </c>
      <c r="D233" s="4">
        <f t="shared" si="32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47.9</v>
      </c>
      <c r="O233" s="35">
        <v>50.6</v>
      </c>
      <c r="P233" s="4">
        <f t="shared" si="33"/>
        <v>1.0563674321503131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360</v>
      </c>
      <c r="W233" s="5" t="s">
        <v>360</v>
      </c>
      <c r="X233" s="43">
        <f t="shared" si="38"/>
        <v>1.0563674321503131</v>
      </c>
      <c r="Y233" s="44">
        <v>1161</v>
      </c>
      <c r="Z233" s="35">
        <f t="shared" si="34"/>
        <v>105.54545454545455</v>
      </c>
      <c r="AA233" s="35">
        <f t="shared" si="35"/>
        <v>111.5</v>
      </c>
      <c r="AB233" s="35">
        <f t="shared" si="36"/>
        <v>5.9545454545454533</v>
      </c>
      <c r="AC233" s="35"/>
      <c r="AD233" s="35">
        <f t="shared" si="37"/>
        <v>111.5</v>
      </c>
      <c r="AE233" s="1"/>
      <c r="AF233" s="1"/>
      <c r="AG233" s="1"/>
      <c r="AH233" s="1"/>
      <c r="AI233" s="1"/>
      <c r="AJ233" s="1"/>
      <c r="AK233" s="78"/>
      <c r="AL233" s="1"/>
      <c r="AM233" s="1"/>
      <c r="AN233" s="1"/>
      <c r="AO233" s="1"/>
      <c r="AP233" s="1"/>
      <c r="AQ233" s="1"/>
      <c r="AR233" s="1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10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10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10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10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10"/>
      <c r="FY233" s="9"/>
      <c r="FZ233" s="9"/>
    </row>
    <row r="234" spans="1:182" s="2" customFormat="1" ht="17.149999999999999" customHeight="1">
      <c r="A234" s="45" t="s">
        <v>218</v>
      </c>
      <c r="B234" s="65">
        <v>9843</v>
      </c>
      <c r="C234" s="65">
        <v>10829.2</v>
      </c>
      <c r="D234" s="4">
        <f t="shared" si="32"/>
        <v>1.1001930305801078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212.2</v>
      </c>
      <c r="O234" s="35">
        <v>593.9</v>
      </c>
      <c r="P234" s="4">
        <f t="shared" si="33"/>
        <v>1.3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360</v>
      </c>
      <c r="W234" s="5" t="s">
        <v>360</v>
      </c>
      <c r="X234" s="43">
        <f t="shared" si="38"/>
        <v>1.2600386061160216</v>
      </c>
      <c r="Y234" s="44">
        <v>185</v>
      </c>
      <c r="Z234" s="35">
        <f t="shared" si="34"/>
        <v>16.818181818181817</v>
      </c>
      <c r="AA234" s="35">
        <f t="shared" si="35"/>
        <v>21.2</v>
      </c>
      <c r="AB234" s="35">
        <f t="shared" si="36"/>
        <v>4.3818181818181827</v>
      </c>
      <c r="AC234" s="35"/>
      <c r="AD234" s="35">
        <f t="shared" si="37"/>
        <v>21.2</v>
      </c>
      <c r="AE234" s="1"/>
      <c r="AF234" s="1"/>
      <c r="AG234" s="1"/>
      <c r="AH234" s="1"/>
      <c r="AI234" s="1"/>
      <c r="AJ234" s="1"/>
      <c r="AK234" s="78"/>
      <c r="AL234" s="1"/>
      <c r="AM234" s="1"/>
      <c r="AN234" s="1"/>
      <c r="AO234" s="1"/>
      <c r="AP234" s="1"/>
      <c r="AQ234" s="1"/>
      <c r="AR234" s="1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10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10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10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10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10"/>
      <c r="FY234" s="9"/>
      <c r="FZ234" s="9"/>
    </row>
    <row r="235" spans="1:182" s="2" customFormat="1" ht="17.149999999999999" customHeight="1">
      <c r="A235" s="14" t="s">
        <v>219</v>
      </c>
      <c r="B235" s="65">
        <v>970612</v>
      </c>
      <c r="C235" s="65">
        <v>1173477.3999999999</v>
      </c>
      <c r="D235" s="4">
        <f t="shared" si="32"/>
        <v>1.2009007718841307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3182</v>
      </c>
      <c r="O235" s="35">
        <v>4083.3</v>
      </c>
      <c r="P235" s="4">
        <f t="shared" si="33"/>
        <v>1.2083249528598365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360</v>
      </c>
      <c r="W235" s="5" t="s">
        <v>360</v>
      </c>
      <c r="X235" s="43">
        <f t="shared" si="38"/>
        <v>1.2068401166646954</v>
      </c>
      <c r="Y235" s="44">
        <v>429</v>
      </c>
      <c r="Z235" s="35">
        <f t="shared" si="34"/>
        <v>39</v>
      </c>
      <c r="AA235" s="35">
        <f t="shared" si="35"/>
        <v>47.1</v>
      </c>
      <c r="AB235" s="35">
        <f t="shared" si="36"/>
        <v>8.1000000000000014</v>
      </c>
      <c r="AC235" s="35"/>
      <c r="AD235" s="35">
        <f t="shared" si="37"/>
        <v>47.1</v>
      </c>
      <c r="AE235" s="1"/>
      <c r="AF235" s="1"/>
      <c r="AG235" s="1"/>
      <c r="AH235" s="1"/>
      <c r="AI235" s="1"/>
      <c r="AJ235" s="1"/>
      <c r="AK235" s="78"/>
      <c r="AL235" s="1"/>
      <c r="AM235" s="1"/>
      <c r="AN235" s="1"/>
      <c r="AO235" s="1"/>
      <c r="AP235" s="1"/>
      <c r="AQ235" s="1"/>
      <c r="AR235" s="1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10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10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10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10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FY235" s="9"/>
      <c r="FZ235" s="9"/>
    </row>
    <row r="236" spans="1:182" s="2" customFormat="1" ht="17.149999999999999" customHeight="1">
      <c r="A236" s="14" t="s">
        <v>220</v>
      </c>
      <c r="B236" s="65">
        <v>0</v>
      </c>
      <c r="C236" s="65">
        <v>0</v>
      </c>
      <c r="D236" s="4">
        <f t="shared" si="32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53.1</v>
      </c>
      <c r="O236" s="35">
        <v>45.9</v>
      </c>
      <c r="P236" s="4">
        <f t="shared" si="33"/>
        <v>0.86440677966101687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360</v>
      </c>
      <c r="W236" s="5" t="s">
        <v>360</v>
      </c>
      <c r="X236" s="43">
        <f t="shared" si="38"/>
        <v>0.86440677966101698</v>
      </c>
      <c r="Y236" s="44">
        <v>1697</v>
      </c>
      <c r="Z236" s="35">
        <f t="shared" si="34"/>
        <v>154.27272727272728</v>
      </c>
      <c r="AA236" s="35">
        <f t="shared" si="35"/>
        <v>133.4</v>
      </c>
      <c r="AB236" s="35">
        <f t="shared" si="36"/>
        <v>-20.872727272727275</v>
      </c>
      <c r="AC236" s="35"/>
      <c r="AD236" s="35">
        <f t="shared" si="37"/>
        <v>133.4</v>
      </c>
      <c r="AE236" s="1"/>
      <c r="AF236" s="1"/>
      <c r="AG236" s="1"/>
      <c r="AH236" s="1"/>
      <c r="AI236" s="1"/>
      <c r="AJ236" s="1"/>
      <c r="AK236" s="78"/>
      <c r="AL236" s="1"/>
      <c r="AM236" s="1"/>
      <c r="AN236" s="1"/>
      <c r="AO236" s="1"/>
      <c r="AP236" s="1"/>
      <c r="AQ236" s="1"/>
      <c r="AR236" s="1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10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10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10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10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10"/>
      <c r="FY236" s="9"/>
      <c r="FZ236" s="9"/>
    </row>
    <row r="237" spans="1:182" s="2" customFormat="1" ht="17.149999999999999" customHeight="1">
      <c r="A237" s="14" t="s">
        <v>221</v>
      </c>
      <c r="B237" s="65">
        <v>0</v>
      </c>
      <c r="C237" s="65">
        <v>0</v>
      </c>
      <c r="D237" s="4">
        <f t="shared" si="32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567.79999999999995</v>
      </c>
      <c r="O237" s="35">
        <v>433</v>
      </c>
      <c r="P237" s="4">
        <f t="shared" si="33"/>
        <v>0.76259246213455445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360</v>
      </c>
      <c r="W237" s="5" t="s">
        <v>360</v>
      </c>
      <c r="X237" s="43">
        <f t="shared" si="38"/>
        <v>0.76259246213455445</v>
      </c>
      <c r="Y237" s="44">
        <v>1386</v>
      </c>
      <c r="Z237" s="35">
        <f t="shared" si="34"/>
        <v>126</v>
      </c>
      <c r="AA237" s="35">
        <f t="shared" si="35"/>
        <v>96.1</v>
      </c>
      <c r="AB237" s="35">
        <f t="shared" si="36"/>
        <v>-29.900000000000006</v>
      </c>
      <c r="AC237" s="35"/>
      <c r="AD237" s="35">
        <f t="shared" si="37"/>
        <v>96.1</v>
      </c>
      <c r="AE237" s="1"/>
      <c r="AF237" s="1"/>
      <c r="AG237" s="1"/>
      <c r="AH237" s="1"/>
      <c r="AI237" s="1"/>
      <c r="AJ237" s="1"/>
      <c r="AK237" s="78"/>
      <c r="AL237" s="1"/>
      <c r="AM237" s="1"/>
      <c r="AN237" s="1"/>
      <c r="AO237" s="1"/>
      <c r="AP237" s="1"/>
      <c r="AQ237" s="1"/>
      <c r="AR237" s="1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10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10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10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10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10"/>
      <c r="FY237" s="9"/>
      <c r="FZ237" s="9"/>
    </row>
    <row r="238" spans="1:182" s="2" customFormat="1" ht="17.149999999999999" customHeight="1">
      <c r="A238" s="14" t="s">
        <v>222</v>
      </c>
      <c r="B238" s="65">
        <v>47210</v>
      </c>
      <c r="C238" s="65">
        <v>90194.2</v>
      </c>
      <c r="D238" s="4">
        <f t="shared" si="32"/>
        <v>1.2710489303113746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301.8</v>
      </c>
      <c r="O238" s="35">
        <v>716.5</v>
      </c>
      <c r="P238" s="4">
        <f t="shared" si="33"/>
        <v>1.3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360</v>
      </c>
      <c r="W238" s="5" t="s">
        <v>360</v>
      </c>
      <c r="X238" s="43">
        <f t="shared" si="38"/>
        <v>1.294209786062275</v>
      </c>
      <c r="Y238" s="44">
        <v>1934</v>
      </c>
      <c r="Z238" s="35">
        <f t="shared" si="34"/>
        <v>175.81818181818181</v>
      </c>
      <c r="AA238" s="35">
        <f t="shared" si="35"/>
        <v>227.5</v>
      </c>
      <c r="AB238" s="35">
        <f t="shared" si="36"/>
        <v>51.681818181818187</v>
      </c>
      <c r="AC238" s="35"/>
      <c r="AD238" s="35">
        <f t="shared" si="37"/>
        <v>227.5</v>
      </c>
      <c r="AE238" s="1"/>
      <c r="AF238" s="1"/>
      <c r="AG238" s="1"/>
      <c r="AH238" s="1"/>
      <c r="AI238" s="1"/>
      <c r="AJ238" s="1"/>
      <c r="AK238" s="78"/>
      <c r="AL238" s="1"/>
      <c r="AM238" s="1"/>
      <c r="AN238" s="1"/>
      <c r="AO238" s="1"/>
      <c r="AP238" s="1"/>
      <c r="AQ238" s="1"/>
      <c r="AR238" s="1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10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10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10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10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10"/>
      <c r="FY238" s="9"/>
      <c r="FZ238" s="9"/>
    </row>
    <row r="239" spans="1:182" s="2" customFormat="1" ht="17.149999999999999" customHeight="1">
      <c r="A239" s="18" t="s">
        <v>223</v>
      </c>
      <c r="B239" s="6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35"/>
      <c r="AE239" s="1"/>
      <c r="AF239" s="1"/>
      <c r="AG239" s="1"/>
      <c r="AH239" s="1"/>
      <c r="AI239" s="1"/>
      <c r="AJ239" s="1"/>
      <c r="AK239" s="78"/>
      <c r="AL239" s="1"/>
      <c r="AM239" s="1"/>
      <c r="AN239" s="1"/>
      <c r="AO239" s="1"/>
      <c r="AP239" s="1"/>
      <c r="AQ239" s="1"/>
      <c r="AR239" s="1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10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10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10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10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FY239" s="9"/>
      <c r="FZ239" s="9"/>
    </row>
    <row r="240" spans="1:182" s="2" customFormat="1" ht="17.149999999999999" customHeight="1">
      <c r="A240" s="14" t="s">
        <v>224</v>
      </c>
      <c r="B240" s="65">
        <v>0</v>
      </c>
      <c r="C240" s="65">
        <v>0</v>
      </c>
      <c r="D240" s="4">
        <f t="shared" si="32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60</v>
      </c>
      <c r="O240" s="35">
        <v>66.900000000000006</v>
      </c>
      <c r="P240" s="4">
        <f t="shared" si="33"/>
        <v>1.115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360</v>
      </c>
      <c r="W240" s="5" t="s">
        <v>360</v>
      </c>
      <c r="X240" s="43">
        <f t="shared" si="38"/>
        <v>1.115</v>
      </c>
      <c r="Y240" s="44">
        <v>1965</v>
      </c>
      <c r="Z240" s="35">
        <f t="shared" si="34"/>
        <v>178.63636363636363</v>
      </c>
      <c r="AA240" s="35">
        <f t="shared" si="35"/>
        <v>199.2</v>
      </c>
      <c r="AB240" s="35">
        <f t="shared" si="36"/>
        <v>20.563636363636363</v>
      </c>
      <c r="AC240" s="35"/>
      <c r="AD240" s="35">
        <f t="shared" si="37"/>
        <v>199.2</v>
      </c>
      <c r="AE240" s="1"/>
      <c r="AF240" s="1"/>
      <c r="AG240" s="1"/>
      <c r="AH240" s="1"/>
      <c r="AI240" s="1"/>
      <c r="AJ240" s="1"/>
      <c r="AK240" s="78"/>
      <c r="AL240" s="1"/>
      <c r="AM240" s="1"/>
      <c r="AN240" s="1"/>
      <c r="AO240" s="1"/>
      <c r="AP240" s="1"/>
      <c r="AQ240" s="1"/>
      <c r="AR240" s="1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10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10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10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10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10"/>
      <c r="FY240" s="9"/>
      <c r="FZ240" s="9"/>
    </row>
    <row r="241" spans="1:182" s="2" customFormat="1" ht="17.149999999999999" customHeight="1">
      <c r="A241" s="14" t="s">
        <v>225</v>
      </c>
      <c r="B241" s="65">
        <v>0</v>
      </c>
      <c r="C241" s="65">
        <v>0</v>
      </c>
      <c r="D241" s="4">
        <f t="shared" si="32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8</v>
      </c>
      <c r="O241" s="35">
        <v>35.9</v>
      </c>
      <c r="P241" s="4">
        <f t="shared" si="33"/>
        <v>1.3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360</v>
      </c>
      <c r="W241" s="5" t="s">
        <v>360</v>
      </c>
      <c r="X241" s="43">
        <f t="shared" si="38"/>
        <v>1.3</v>
      </c>
      <c r="Y241" s="44">
        <v>1614</v>
      </c>
      <c r="Z241" s="35">
        <f t="shared" si="34"/>
        <v>146.72727272727272</v>
      </c>
      <c r="AA241" s="35">
        <f t="shared" si="35"/>
        <v>190.7</v>
      </c>
      <c r="AB241" s="35">
        <f t="shared" si="36"/>
        <v>43.972727272727269</v>
      </c>
      <c r="AC241" s="35"/>
      <c r="AD241" s="35">
        <f t="shared" si="37"/>
        <v>190.7</v>
      </c>
      <c r="AE241" s="1"/>
      <c r="AF241" s="1"/>
      <c r="AG241" s="1"/>
      <c r="AH241" s="1"/>
      <c r="AI241" s="1"/>
      <c r="AJ241" s="1"/>
      <c r="AK241" s="78"/>
      <c r="AL241" s="1"/>
      <c r="AM241" s="1"/>
      <c r="AN241" s="1"/>
      <c r="AO241" s="1"/>
      <c r="AP241" s="1"/>
      <c r="AQ241" s="1"/>
      <c r="AR241" s="1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10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10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10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10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10"/>
      <c r="FY241" s="9"/>
      <c r="FZ241" s="9"/>
    </row>
    <row r="242" spans="1:182" s="2" customFormat="1" ht="17.149999999999999" customHeight="1">
      <c r="A242" s="14" t="s">
        <v>226</v>
      </c>
      <c r="B242" s="65">
        <v>0</v>
      </c>
      <c r="C242" s="65">
        <v>0</v>
      </c>
      <c r="D242" s="4">
        <f t="shared" si="32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301.89999999999998</v>
      </c>
      <c r="O242" s="35">
        <v>682.3</v>
      </c>
      <c r="P242" s="4">
        <f t="shared" si="33"/>
        <v>1.3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360</v>
      </c>
      <c r="W242" s="5" t="s">
        <v>360</v>
      </c>
      <c r="X242" s="43">
        <f t="shared" si="38"/>
        <v>1.3</v>
      </c>
      <c r="Y242" s="44">
        <v>3022</v>
      </c>
      <c r="Z242" s="35">
        <f t="shared" si="34"/>
        <v>274.72727272727275</v>
      </c>
      <c r="AA242" s="35">
        <f t="shared" si="35"/>
        <v>357.1</v>
      </c>
      <c r="AB242" s="35">
        <f t="shared" si="36"/>
        <v>82.372727272727275</v>
      </c>
      <c r="AC242" s="35"/>
      <c r="AD242" s="35">
        <f t="shared" si="37"/>
        <v>357.1</v>
      </c>
      <c r="AE242" s="1"/>
      <c r="AF242" s="1"/>
      <c r="AG242" s="1"/>
      <c r="AH242" s="1"/>
      <c r="AI242" s="1"/>
      <c r="AJ242" s="1"/>
      <c r="AK242" s="78"/>
      <c r="AL242" s="1"/>
      <c r="AM242" s="1"/>
      <c r="AN242" s="1"/>
      <c r="AO242" s="1"/>
      <c r="AP242" s="1"/>
      <c r="AQ242" s="1"/>
      <c r="AR242" s="1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10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10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10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10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10"/>
      <c r="FY242" s="9"/>
      <c r="FZ242" s="9"/>
    </row>
    <row r="243" spans="1:182" s="2" customFormat="1" ht="17.149999999999999" customHeight="1">
      <c r="A243" s="14" t="s">
        <v>227</v>
      </c>
      <c r="B243" s="65">
        <v>682</v>
      </c>
      <c r="C243" s="65">
        <v>290</v>
      </c>
      <c r="D243" s="4">
        <f t="shared" si="32"/>
        <v>0.42521994134897362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991.1</v>
      </c>
      <c r="O243" s="35">
        <v>328.9</v>
      </c>
      <c r="P243" s="4">
        <f t="shared" si="33"/>
        <v>0.33185349611542725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360</v>
      </c>
      <c r="W243" s="5" t="s">
        <v>360</v>
      </c>
      <c r="X243" s="43">
        <f t="shared" si="38"/>
        <v>0.35052678516213648</v>
      </c>
      <c r="Y243" s="44">
        <v>2316</v>
      </c>
      <c r="Z243" s="35">
        <f t="shared" si="34"/>
        <v>210.54545454545453</v>
      </c>
      <c r="AA243" s="35">
        <f t="shared" si="35"/>
        <v>73.8</v>
      </c>
      <c r="AB243" s="35">
        <f t="shared" si="36"/>
        <v>-136.74545454545455</v>
      </c>
      <c r="AC243" s="35"/>
      <c r="AD243" s="35">
        <f t="shared" si="37"/>
        <v>73.8</v>
      </c>
      <c r="AE243" s="1"/>
      <c r="AF243" s="1"/>
      <c r="AG243" s="1"/>
      <c r="AH243" s="1"/>
      <c r="AI243" s="1"/>
      <c r="AJ243" s="1"/>
      <c r="AK243" s="78"/>
      <c r="AL243" s="1"/>
      <c r="AM243" s="1"/>
      <c r="AN243" s="1"/>
      <c r="AO243" s="1"/>
      <c r="AP243" s="1"/>
      <c r="AQ243" s="1"/>
      <c r="AR243" s="1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10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10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10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10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FY243" s="9"/>
      <c r="FZ243" s="9"/>
    </row>
    <row r="244" spans="1:182" s="2" customFormat="1" ht="17.149999999999999" customHeight="1">
      <c r="A244" s="14" t="s">
        <v>228</v>
      </c>
      <c r="B244" s="65">
        <v>0</v>
      </c>
      <c r="C244" s="65">
        <v>0</v>
      </c>
      <c r="D244" s="4">
        <f t="shared" si="32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91.5</v>
      </c>
      <c r="O244" s="35">
        <v>58.3</v>
      </c>
      <c r="P244" s="4">
        <f t="shared" si="33"/>
        <v>0.63715846994535519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360</v>
      </c>
      <c r="W244" s="5" t="s">
        <v>360</v>
      </c>
      <c r="X244" s="43">
        <f t="shared" si="38"/>
        <v>0.63715846994535519</v>
      </c>
      <c r="Y244" s="44">
        <v>1101</v>
      </c>
      <c r="Z244" s="35">
        <f t="shared" si="34"/>
        <v>100.09090909090909</v>
      </c>
      <c r="AA244" s="35">
        <f t="shared" si="35"/>
        <v>63.8</v>
      </c>
      <c r="AB244" s="35">
        <f t="shared" si="36"/>
        <v>-36.290909090909096</v>
      </c>
      <c r="AC244" s="35"/>
      <c r="AD244" s="35">
        <f t="shared" si="37"/>
        <v>63.8</v>
      </c>
      <c r="AE244" s="1"/>
      <c r="AF244" s="1"/>
      <c r="AG244" s="1"/>
      <c r="AH244" s="1"/>
      <c r="AI244" s="1"/>
      <c r="AJ244" s="1"/>
      <c r="AK244" s="78"/>
      <c r="AL244" s="1"/>
      <c r="AM244" s="1"/>
      <c r="AN244" s="1"/>
      <c r="AO244" s="1"/>
      <c r="AP244" s="1"/>
      <c r="AQ244" s="1"/>
      <c r="AR244" s="1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10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10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10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10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10"/>
      <c r="FY244" s="9"/>
      <c r="FZ244" s="9"/>
    </row>
    <row r="245" spans="1:182" s="2" customFormat="1" ht="17.149999999999999" customHeight="1">
      <c r="A245" s="14" t="s">
        <v>229</v>
      </c>
      <c r="B245" s="65">
        <v>0</v>
      </c>
      <c r="C245" s="65">
        <v>0</v>
      </c>
      <c r="D245" s="4">
        <f t="shared" si="32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92.8</v>
      </c>
      <c r="O245" s="35">
        <v>84.8</v>
      </c>
      <c r="P245" s="4">
        <f t="shared" si="33"/>
        <v>0.91379310344827591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360</v>
      </c>
      <c r="W245" s="5" t="s">
        <v>360</v>
      </c>
      <c r="X245" s="43">
        <f t="shared" si="38"/>
        <v>0.91379310344827602</v>
      </c>
      <c r="Y245" s="44">
        <v>2133</v>
      </c>
      <c r="Z245" s="35">
        <f t="shared" si="34"/>
        <v>193.90909090909091</v>
      </c>
      <c r="AA245" s="35">
        <f t="shared" si="35"/>
        <v>177.2</v>
      </c>
      <c r="AB245" s="35">
        <f t="shared" si="36"/>
        <v>-16.709090909090918</v>
      </c>
      <c r="AC245" s="35"/>
      <c r="AD245" s="35">
        <f t="shared" si="37"/>
        <v>177.2</v>
      </c>
      <c r="AE245" s="1"/>
      <c r="AF245" s="1"/>
      <c r="AG245" s="1"/>
      <c r="AH245" s="1"/>
      <c r="AI245" s="1"/>
      <c r="AJ245" s="1"/>
      <c r="AK245" s="78"/>
      <c r="AL245" s="1"/>
      <c r="AM245" s="1"/>
      <c r="AN245" s="1"/>
      <c r="AO245" s="1"/>
      <c r="AP245" s="1"/>
      <c r="AQ245" s="1"/>
      <c r="AR245" s="1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10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10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10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10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10"/>
      <c r="FY245" s="9"/>
      <c r="FZ245" s="9"/>
    </row>
    <row r="246" spans="1:182" s="2" customFormat="1" ht="17.149999999999999" customHeight="1">
      <c r="A246" s="14" t="s">
        <v>230</v>
      </c>
      <c r="B246" s="65">
        <v>3222</v>
      </c>
      <c r="C246" s="65">
        <v>1759</v>
      </c>
      <c r="D246" s="4">
        <f t="shared" si="32"/>
        <v>0.54593420235878332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201.4</v>
      </c>
      <c r="O246" s="35">
        <v>172.1</v>
      </c>
      <c r="P246" s="4">
        <f t="shared" si="33"/>
        <v>0.8545183714001986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360</v>
      </c>
      <c r="W246" s="5" t="s">
        <v>360</v>
      </c>
      <c r="X246" s="43">
        <f t="shared" si="38"/>
        <v>0.79280153759191563</v>
      </c>
      <c r="Y246" s="44">
        <v>4695</v>
      </c>
      <c r="Z246" s="35">
        <f t="shared" si="34"/>
        <v>426.81818181818181</v>
      </c>
      <c r="AA246" s="35">
        <f t="shared" si="35"/>
        <v>338.4</v>
      </c>
      <c r="AB246" s="35">
        <f t="shared" si="36"/>
        <v>-88.418181818181836</v>
      </c>
      <c r="AC246" s="35"/>
      <c r="AD246" s="35">
        <f t="shared" si="37"/>
        <v>338.4</v>
      </c>
      <c r="AE246" s="1"/>
      <c r="AF246" s="1"/>
      <c r="AG246" s="1"/>
      <c r="AH246" s="1"/>
      <c r="AI246" s="1"/>
      <c r="AJ246" s="1"/>
      <c r="AK246" s="78"/>
      <c r="AL246" s="1"/>
      <c r="AM246" s="1"/>
      <c r="AN246" s="1"/>
      <c r="AO246" s="1"/>
      <c r="AP246" s="1"/>
      <c r="AQ246" s="1"/>
      <c r="AR246" s="1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10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10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10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10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10"/>
      <c r="FY246" s="9"/>
      <c r="FZ246" s="9"/>
    </row>
    <row r="247" spans="1:182" s="2" customFormat="1" ht="17.149999999999999" customHeight="1">
      <c r="A247" s="14" t="s">
        <v>231</v>
      </c>
      <c r="B247" s="65">
        <v>124645</v>
      </c>
      <c r="C247" s="65">
        <v>117621.2</v>
      </c>
      <c r="D247" s="4">
        <f t="shared" si="32"/>
        <v>0.94364956476392958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1298.9000000000001</v>
      </c>
      <c r="O247" s="35">
        <v>1093.3</v>
      </c>
      <c r="P247" s="4">
        <f t="shared" si="33"/>
        <v>0.84171221803064122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360</v>
      </c>
      <c r="W247" s="5" t="s">
        <v>360</v>
      </c>
      <c r="X247" s="43">
        <f t="shared" si="38"/>
        <v>0.86209968737729892</v>
      </c>
      <c r="Y247" s="44">
        <v>1370</v>
      </c>
      <c r="Z247" s="35">
        <f t="shared" si="34"/>
        <v>124.54545454545455</v>
      </c>
      <c r="AA247" s="35">
        <f t="shared" si="35"/>
        <v>107.4</v>
      </c>
      <c r="AB247" s="35">
        <f t="shared" si="36"/>
        <v>-17.145454545454541</v>
      </c>
      <c r="AC247" s="35"/>
      <c r="AD247" s="35">
        <f t="shared" si="37"/>
        <v>107.4</v>
      </c>
      <c r="AE247" s="1"/>
      <c r="AF247" s="1"/>
      <c r="AG247" s="1"/>
      <c r="AH247" s="1"/>
      <c r="AI247" s="1"/>
      <c r="AJ247" s="1"/>
      <c r="AK247" s="78"/>
      <c r="AL247" s="1"/>
      <c r="AM247" s="1"/>
      <c r="AN247" s="1"/>
      <c r="AO247" s="1"/>
      <c r="AP247" s="1"/>
      <c r="AQ247" s="1"/>
      <c r="AR247" s="1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10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10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10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10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FY247" s="9"/>
      <c r="FZ247" s="9"/>
    </row>
    <row r="248" spans="1:182" s="2" customFormat="1" ht="17.149999999999999" customHeight="1">
      <c r="A248" s="18" t="s">
        <v>232</v>
      </c>
      <c r="B248" s="60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35"/>
      <c r="AE248" s="1"/>
      <c r="AF248" s="1"/>
      <c r="AG248" s="1"/>
      <c r="AH248" s="1"/>
      <c r="AI248" s="1"/>
      <c r="AJ248" s="1"/>
      <c r="AK248" s="78"/>
      <c r="AL248" s="1"/>
      <c r="AM248" s="1"/>
      <c r="AN248" s="1"/>
      <c r="AO248" s="1"/>
      <c r="AP248" s="1"/>
      <c r="AQ248" s="1"/>
      <c r="AR248" s="1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10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10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10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10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10"/>
      <c r="FY248" s="9"/>
      <c r="FZ248" s="9"/>
    </row>
    <row r="249" spans="1:182" s="2" customFormat="1" ht="17.149999999999999" customHeight="1">
      <c r="A249" s="14" t="s">
        <v>233</v>
      </c>
      <c r="B249" s="65">
        <v>1932</v>
      </c>
      <c r="C249" s="65">
        <v>1945</v>
      </c>
      <c r="D249" s="4">
        <f t="shared" ref="D249:D312" si="39">IF(E249=0,0,IF(B249=0,1,IF(C249&lt;0,0,IF(C249/B249&gt;1.2,IF((C249/B249-1.2)*0.1+1.2&gt;1.3,1.3,(C249/B249-1.2)*0.1+1.2),C249/B249))))</f>
        <v>1.0067287784679089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49.8</v>
      </c>
      <c r="O249" s="35">
        <v>75.5</v>
      </c>
      <c r="P249" s="4">
        <f t="shared" ref="P249:P312" si="40">IF(Q249=0,0,IF(N249=0,1,IF(O249&lt;0,0,IF(O249/N249&gt;1.2,IF((O249/N249-1.2)*0.1+1.2&gt;1.3,1.3,(O249/N249-1.2)*0.1+1.2),O249/N249))))</f>
        <v>1.2316064257028112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360</v>
      </c>
      <c r="W249" s="5" t="s">
        <v>360</v>
      </c>
      <c r="X249" s="43">
        <f t="shared" si="38"/>
        <v>1.1866308962558307</v>
      </c>
      <c r="Y249" s="44">
        <v>2031</v>
      </c>
      <c r="Z249" s="35">
        <f t="shared" ref="Z249:Z312" si="41">Y249/11</f>
        <v>184.63636363636363</v>
      </c>
      <c r="AA249" s="35">
        <f t="shared" ref="AA249:AA312" si="42">ROUND(X249*Z249,1)</f>
        <v>219.1</v>
      </c>
      <c r="AB249" s="35">
        <f t="shared" ref="AB249:AB312" si="43">AA249-Z249</f>
        <v>34.463636363636368</v>
      </c>
      <c r="AC249" s="35"/>
      <c r="AD249" s="35">
        <f t="shared" ref="AD249:AD312" si="44">IF(AC249="+",0,AA249)</f>
        <v>219.1</v>
      </c>
      <c r="AE249" s="1"/>
      <c r="AF249" s="1"/>
      <c r="AG249" s="1"/>
      <c r="AH249" s="1"/>
      <c r="AI249" s="1"/>
      <c r="AJ249" s="1"/>
      <c r="AK249" s="78"/>
      <c r="AL249" s="1"/>
      <c r="AM249" s="1"/>
      <c r="AN249" s="1"/>
      <c r="AO249" s="1"/>
      <c r="AP249" s="1"/>
      <c r="AQ249" s="1"/>
      <c r="AR249" s="1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10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10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10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10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10"/>
      <c r="FY249" s="9"/>
      <c r="FZ249" s="9"/>
    </row>
    <row r="250" spans="1:182" s="2" customFormat="1" ht="17.149999999999999" customHeight="1">
      <c r="A250" s="14" t="s">
        <v>234</v>
      </c>
      <c r="B250" s="65">
        <v>0</v>
      </c>
      <c r="C250" s="65">
        <v>0</v>
      </c>
      <c r="D250" s="4">
        <f t="shared" si="39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120.6</v>
      </c>
      <c r="O250" s="35">
        <v>219.6</v>
      </c>
      <c r="P250" s="4">
        <f t="shared" si="40"/>
        <v>1.262089552238806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360</v>
      </c>
      <c r="W250" s="5" t="s">
        <v>360</v>
      </c>
      <c r="X250" s="43">
        <f t="shared" ref="X250:X313" si="45">(D250*E250+P250*Q250)/(E250+Q250)</f>
        <v>1.262089552238806</v>
      </c>
      <c r="Y250" s="44">
        <v>2413</v>
      </c>
      <c r="Z250" s="35">
        <f t="shared" si="41"/>
        <v>219.36363636363637</v>
      </c>
      <c r="AA250" s="35">
        <f t="shared" si="42"/>
        <v>276.89999999999998</v>
      </c>
      <c r="AB250" s="35">
        <f t="shared" si="43"/>
        <v>57.536363636363603</v>
      </c>
      <c r="AC250" s="35"/>
      <c r="AD250" s="35">
        <f t="shared" si="44"/>
        <v>276.89999999999998</v>
      </c>
      <c r="AE250" s="1"/>
      <c r="AF250" s="1"/>
      <c r="AG250" s="1"/>
      <c r="AH250" s="1"/>
      <c r="AI250" s="1"/>
      <c r="AJ250" s="1"/>
      <c r="AK250" s="78"/>
      <c r="AL250" s="1"/>
      <c r="AM250" s="1"/>
      <c r="AN250" s="1"/>
      <c r="AO250" s="1"/>
      <c r="AP250" s="1"/>
      <c r="AQ250" s="1"/>
      <c r="AR250" s="1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10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10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10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10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10"/>
      <c r="FY250" s="9"/>
      <c r="FZ250" s="9"/>
    </row>
    <row r="251" spans="1:182" s="2" customFormat="1" ht="17.149999999999999" customHeight="1">
      <c r="A251" s="14" t="s">
        <v>235</v>
      </c>
      <c r="B251" s="65">
        <v>495</v>
      </c>
      <c r="C251" s="65">
        <v>85</v>
      </c>
      <c r="D251" s="4">
        <f t="shared" si="39"/>
        <v>0.17171717171717171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89.9</v>
      </c>
      <c r="O251" s="35">
        <v>130.4</v>
      </c>
      <c r="P251" s="4">
        <f t="shared" si="40"/>
        <v>1.2250500556173525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360</v>
      </c>
      <c r="W251" s="5" t="s">
        <v>360</v>
      </c>
      <c r="X251" s="43">
        <f t="shared" si="45"/>
        <v>1.0143834788373163</v>
      </c>
      <c r="Y251" s="44">
        <v>1853</v>
      </c>
      <c r="Z251" s="35">
        <f t="shared" si="41"/>
        <v>168.45454545454547</v>
      </c>
      <c r="AA251" s="35">
        <f t="shared" si="42"/>
        <v>170.9</v>
      </c>
      <c r="AB251" s="35">
        <f t="shared" si="43"/>
        <v>2.4454545454545382</v>
      </c>
      <c r="AC251" s="35"/>
      <c r="AD251" s="35">
        <f t="shared" si="44"/>
        <v>170.9</v>
      </c>
      <c r="AE251" s="1"/>
      <c r="AF251" s="1"/>
      <c r="AG251" s="1"/>
      <c r="AH251" s="1"/>
      <c r="AI251" s="1"/>
      <c r="AJ251" s="1"/>
      <c r="AK251" s="78"/>
      <c r="AL251" s="1"/>
      <c r="AM251" s="1"/>
      <c r="AN251" s="1"/>
      <c r="AO251" s="1"/>
      <c r="AP251" s="1"/>
      <c r="AQ251" s="1"/>
      <c r="AR251" s="1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10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10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10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10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FY251" s="9"/>
      <c r="FZ251" s="9"/>
    </row>
    <row r="252" spans="1:182" s="2" customFormat="1" ht="17.149999999999999" customHeight="1">
      <c r="A252" s="14" t="s">
        <v>236</v>
      </c>
      <c r="B252" s="65">
        <v>0</v>
      </c>
      <c r="C252" s="65">
        <v>0</v>
      </c>
      <c r="D252" s="4">
        <f t="shared" si="39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56</v>
      </c>
      <c r="O252" s="35">
        <v>89.5</v>
      </c>
      <c r="P252" s="4">
        <f t="shared" si="40"/>
        <v>1.2398214285714286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360</v>
      </c>
      <c r="W252" s="5" t="s">
        <v>360</v>
      </c>
      <c r="X252" s="43">
        <f t="shared" si="45"/>
        <v>1.2398214285714286</v>
      </c>
      <c r="Y252" s="44">
        <v>2364</v>
      </c>
      <c r="Z252" s="35">
        <f t="shared" si="41"/>
        <v>214.90909090909091</v>
      </c>
      <c r="AA252" s="35">
        <f t="shared" si="42"/>
        <v>266.39999999999998</v>
      </c>
      <c r="AB252" s="35">
        <f t="shared" si="43"/>
        <v>51.490909090909071</v>
      </c>
      <c r="AC252" s="35"/>
      <c r="AD252" s="35">
        <f t="shared" si="44"/>
        <v>266.39999999999998</v>
      </c>
      <c r="AE252" s="1"/>
      <c r="AF252" s="1"/>
      <c r="AG252" s="1"/>
      <c r="AH252" s="1"/>
      <c r="AI252" s="1"/>
      <c r="AJ252" s="1"/>
      <c r="AK252" s="78"/>
      <c r="AL252" s="1"/>
      <c r="AM252" s="1"/>
      <c r="AN252" s="1"/>
      <c r="AO252" s="1"/>
      <c r="AP252" s="1"/>
      <c r="AQ252" s="1"/>
      <c r="AR252" s="1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10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10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10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10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10"/>
      <c r="FY252" s="9"/>
      <c r="FZ252" s="9"/>
    </row>
    <row r="253" spans="1:182" s="2" customFormat="1" ht="17.149999999999999" customHeight="1">
      <c r="A253" s="14" t="s">
        <v>237</v>
      </c>
      <c r="B253" s="65">
        <v>0</v>
      </c>
      <c r="C253" s="65">
        <v>0</v>
      </c>
      <c r="D253" s="4">
        <f t="shared" si="39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24.7</v>
      </c>
      <c r="O253" s="35">
        <v>30.3</v>
      </c>
      <c r="P253" s="4">
        <f t="shared" si="40"/>
        <v>1.2026720647773279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360</v>
      </c>
      <c r="W253" s="5" t="s">
        <v>360</v>
      </c>
      <c r="X253" s="43">
        <f t="shared" si="45"/>
        <v>1.2026720647773279</v>
      </c>
      <c r="Y253" s="44">
        <v>1751</v>
      </c>
      <c r="Z253" s="35">
        <f t="shared" si="41"/>
        <v>159.18181818181819</v>
      </c>
      <c r="AA253" s="35">
        <f t="shared" si="42"/>
        <v>191.4</v>
      </c>
      <c r="AB253" s="35">
        <f t="shared" si="43"/>
        <v>32.218181818181819</v>
      </c>
      <c r="AC253" s="35"/>
      <c r="AD253" s="35">
        <f t="shared" si="44"/>
        <v>191.4</v>
      </c>
      <c r="AE253" s="1"/>
      <c r="AF253" s="1"/>
      <c r="AG253" s="1"/>
      <c r="AH253" s="1"/>
      <c r="AI253" s="1"/>
      <c r="AJ253" s="1"/>
      <c r="AK253" s="78"/>
      <c r="AL253" s="1"/>
      <c r="AM253" s="1"/>
      <c r="AN253" s="1"/>
      <c r="AO253" s="1"/>
      <c r="AP253" s="1"/>
      <c r="AQ253" s="1"/>
      <c r="AR253" s="1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10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10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10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10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10"/>
      <c r="FY253" s="9"/>
      <c r="FZ253" s="9"/>
    </row>
    <row r="254" spans="1:182" s="2" customFormat="1" ht="17.149999999999999" customHeight="1">
      <c r="A254" s="14" t="s">
        <v>238</v>
      </c>
      <c r="B254" s="65">
        <v>0</v>
      </c>
      <c r="C254" s="65">
        <v>0</v>
      </c>
      <c r="D254" s="4">
        <f t="shared" si="39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71.3</v>
      </c>
      <c r="O254" s="35">
        <v>50.1</v>
      </c>
      <c r="P254" s="4">
        <f t="shared" si="40"/>
        <v>0.7026647966339411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360</v>
      </c>
      <c r="W254" s="5" t="s">
        <v>360</v>
      </c>
      <c r="X254" s="43">
        <f t="shared" si="45"/>
        <v>0.7026647966339411</v>
      </c>
      <c r="Y254" s="44">
        <v>2335</v>
      </c>
      <c r="Z254" s="35">
        <f t="shared" si="41"/>
        <v>212.27272727272728</v>
      </c>
      <c r="AA254" s="35">
        <f t="shared" si="42"/>
        <v>149.19999999999999</v>
      </c>
      <c r="AB254" s="35">
        <f t="shared" si="43"/>
        <v>-63.072727272727292</v>
      </c>
      <c r="AC254" s="35"/>
      <c r="AD254" s="35">
        <f t="shared" si="44"/>
        <v>149.19999999999999</v>
      </c>
      <c r="AE254" s="1"/>
      <c r="AF254" s="1"/>
      <c r="AG254" s="1"/>
      <c r="AH254" s="1"/>
      <c r="AI254" s="1"/>
      <c r="AJ254" s="1"/>
      <c r="AK254" s="78"/>
      <c r="AL254" s="1"/>
      <c r="AM254" s="1"/>
      <c r="AN254" s="1"/>
      <c r="AO254" s="1"/>
      <c r="AP254" s="1"/>
      <c r="AQ254" s="1"/>
      <c r="AR254" s="1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10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10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10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10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10"/>
      <c r="FY254" s="9"/>
      <c r="FZ254" s="9"/>
    </row>
    <row r="255" spans="1:182" s="2" customFormat="1" ht="17.149999999999999" customHeight="1">
      <c r="A255" s="14" t="s">
        <v>239</v>
      </c>
      <c r="B255" s="65">
        <v>0</v>
      </c>
      <c r="C255" s="65">
        <v>0</v>
      </c>
      <c r="D255" s="4">
        <f t="shared" si="39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55.1</v>
      </c>
      <c r="O255" s="35">
        <v>229.7</v>
      </c>
      <c r="P255" s="4">
        <f t="shared" si="40"/>
        <v>1.3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360</v>
      </c>
      <c r="W255" s="5" t="s">
        <v>360</v>
      </c>
      <c r="X255" s="43">
        <f t="shared" si="45"/>
        <v>1.3</v>
      </c>
      <c r="Y255" s="44">
        <v>2329</v>
      </c>
      <c r="Z255" s="35">
        <f t="shared" si="41"/>
        <v>211.72727272727272</v>
      </c>
      <c r="AA255" s="35">
        <f t="shared" si="42"/>
        <v>275.2</v>
      </c>
      <c r="AB255" s="35">
        <f t="shared" si="43"/>
        <v>63.472727272727269</v>
      </c>
      <c r="AC255" s="35"/>
      <c r="AD255" s="35">
        <f t="shared" si="44"/>
        <v>275.2</v>
      </c>
      <c r="AE255" s="1"/>
      <c r="AF255" s="1"/>
      <c r="AG255" s="1"/>
      <c r="AH255" s="1"/>
      <c r="AI255" s="1"/>
      <c r="AJ255" s="1"/>
      <c r="AK255" s="78"/>
      <c r="AL255" s="1"/>
      <c r="AM255" s="1"/>
      <c r="AN255" s="1"/>
      <c r="AO255" s="1"/>
      <c r="AP255" s="1"/>
      <c r="AQ255" s="1"/>
      <c r="AR255" s="1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10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10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10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10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FY255" s="9"/>
      <c r="FZ255" s="9"/>
    </row>
    <row r="256" spans="1:182" s="2" customFormat="1" ht="17.149999999999999" customHeight="1">
      <c r="A256" s="14" t="s">
        <v>240</v>
      </c>
      <c r="B256" s="65">
        <v>0</v>
      </c>
      <c r="C256" s="65">
        <v>0</v>
      </c>
      <c r="D256" s="4">
        <f t="shared" si="39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116.9</v>
      </c>
      <c r="O256" s="35">
        <v>138.69999999999999</v>
      </c>
      <c r="P256" s="4">
        <f t="shared" si="40"/>
        <v>1.1864841745081265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360</v>
      </c>
      <c r="W256" s="5" t="s">
        <v>360</v>
      </c>
      <c r="X256" s="43">
        <f t="shared" si="45"/>
        <v>1.1864841745081265</v>
      </c>
      <c r="Y256" s="44">
        <v>1799</v>
      </c>
      <c r="Z256" s="35">
        <f t="shared" si="41"/>
        <v>163.54545454545453</v>
      </c>
      <c r="AA256" s="35">
        <f t="shared" si="42"/>
        <v>194</v>
      </c>
      <c r="AB256" s="35">
        <f t="shared" si="43"/>
        <v>30.454545454545467</v>
      </c>
      <c r="AC256" s="35"/>
      <c r="AD256" s="35">
        <f t="shared" si="44"/>
        <v>194</v>
      </c>
      <c r="AE256" s="1"/>
      <c r="AF256" s="1"/>
      <c r="AG256" s="1"/>
      <c r="AH256" s="1"/>
      <c r="AI256" s="1"/>
      <c r="AJ256" s="1"/>
      <c r="AK256" s="78"/>
      <c r="AL256" s="1"/>
      <c r="AM256" s="1"/>
      <c r="AN256" s="1"/>
      <c r="AO256" s="1"/>
      <c r="AP256" s="1"/>
      <c r="AQ256" s="1"/>
      <c r="AR256" s="1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10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10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10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10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10"/>
      <c r="FY256" s="9"/>
      <c r="FZ256" s="9"/>
    </row>
    <row r="257" spans="1:182" s="2" customFormat="1" ht="17.149999999999999" customHeight="1">
      <c r="A257" s="14" t="s">
        <v>241</v>
      </c>
      <c r="B257" s="65">
        <v>10599</v>
      </c>
      <c r="C257" s="65">
        <v>11061.4</v>
      </c>
      <c r="D257" s="4">
        <f t="shared" si="39"/>
        <v>1.0436267572412492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245.9</v>
      </c>
      <c r="O257" s="35">
        <v>320.2</v>
      </c>
      <c r="P257" s="4">
        <f t="shared" si="40"/>
        <v>1.2102155347702317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360</v>
      </c>
      <c r="W257" s="5" t="s">
        <v>360</v>
      </c>
      <c r="X257" s="43">
        <f t="shared" si="45"/>
        <v>1.1768977792644351</v>
      </c>
      <c r="Y257" s="44">
        <v>2421</v>
      </c>
      <c r="Z257" s="35">
        <f t="shared" si="41"/>
        <v>220.09090909090909</v>
      </c>
      <c r="AA257" s="35">
        <f t="shared" si="42"/>
        <v>259</v>
      </c>
      <c r="AB257" s="35">
        <f t="shared" si="43"/>
        <v>38.909090909090907</v>
      </c>
      <c r="AC257" s="35"/>
      <c r="AD257" s="35">
        <f t="shared" si="44"/>
        <v>259</v>
      </c>
      <c r="AE257" s="1"/>
      <c r="AF257" s="1"/>
      <c r="AG257" s="1"/>
      <c r="AH257" s="1"/>
      <c r="AI257" s="1"/>
      <c r="AJ257" s="1"/>
      <c r="AK257" s="78"/>
      <c r="AL257" s="1"/>
      <c r="AM257" s="1"/>
      <c r="AN257" s="1"/>
      <c r="AO257" s="1"/>
      <c r="AP257" s="1"/>
      <c r="AQ257" s="1"/>
      <c r="AR257" s="1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10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10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10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10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10"/>
      <c r="FY257" s="9"/>
      <c r="FZ257" s="9"/>
    </row>
    <row r="258" spans="1:182" s="2" customFormat="1" ht="17.149999999999999" customHeight="1">
      <c r="A258" s="14" t="s">
        <v>242</v>
      </c>
      <c r="B258" s="65">
        <v>0</v>
      </c>
      <c r="C258" s="65">
        <v>0</v>
      </c>
      <c r="D258" s="4">
        <f t="shared" si="39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73.400000000000006</v>
      </c>
      <c r="O258" s="35">
        <v>115</v>
      </c>
      <c r="P258" s="4">
        <f t="shared" si="40"/>
        <v>1.236675749318801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360</v>
      </c>
      <c r="W258" s="5" t="s">
        <v>360</v>
      </c>
      <c r="X258" s="43">
        <f t="shared" si="45"/>
        <v>1.236675749318801</v>
      </c>
      <c r="Y258" s="44">
        <v>2182</v>
      </c>
      <c r="Z258" s="35">
        <f t="shared" si="41"/>
        <v>198.36363636363637</v>
      </c>
      <c r="AA258" s="35">
        <f t="shared" si="42"/>
        <v>245.3</v>
      </c>
      <c r="AB258" s="35">
        <f t="shared" si="43"/>
        <v>46.936363636363637</v>
      </c>
      <c r="AC258" s="35"/>
      <c r="AD258" s="35">
        <f t="shared" si="44"/>
        <v>245.3</v>
      </c>
      <c r="AE258" s="1"/>
      <c r="AF258" s="1"/>
      <c r="AG258" s="1"/>
      <c r="AH258" s="1"/>
      <c r="AI258" s="1"/>
      <c r="AJ258" s="1"/>
      <c r="AK258" s="78"/>
      <c r="AL258" s="1"/>
      <c r="AM258" s="1"/>
      <c r="AN258" s="1"/>
      <c r="AO258" s="1"/>
      <c r="AP258" s="1"/>
      <c r="AQ258" s="1"/>
      <c r="AR258" s="1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10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10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10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10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10"/>
      <c r="FY258" s="9"/>
      <c r="FZ258" s="9"/>
    </row>
    <row r="259" spans="1:182" s="2" customFormat="1" ht="17.149999999999999" customHeight="1">
      <c r="A259" s="14" t="s">
        <v>243</v>
      </c>
      <c r="B259" s="65">
        <v>1306</v>
      </c>
      <c r="C259" s="65">
        <v>1176</v>
      </c>
      <c r="D259" s="4">
        <f t="shared" si="39"/>
        <v>0.90045941807044405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707.5</v>
      </c>
      <c r="O259" s="35">
        <v>409.9</v>
      </c>
      <c r="P259" s="4">
        <f t="shared" si="40"/>
        <v>0.57936395759717307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360</v>
      </c>
      <c r="W259" s="5" t="s">
        <v>360</v>
      </c>
      <c r="X259" s="43">
        <f t="shared" si="45"/>
        <v>0.64358304969182722</v>
      </c>
      <c r="Y259" s="44">
        <v>1763</v>
      </c>
      <c r="Z259" s="35">
        <f t="shared" si="41"/>
        <v>160.27272727272728</v>
      </c>
      <c r="AA259" s="35">
        <f t="shared" si="42"/>
        <v>103.1</v>
      </c>
      <c r="AB259" s="35">
        <f t="shared" si="43"/>
        <v>-57.172727272727286</v>
      </c>
      <c r="AC259" s="35"/>
      <c r="AD259" s="35">
        <f t="shared" si="44"/>
        <v>103.1</v>
      </c>
      <c r="AE259" s="1"/>
      <c r="AF259" s="1"/>
      <c r="AG259" s="1"/>
      <c r="AH259" s="1"/>
      <c r="AI259" s="1"/>
      <c r="AJ259" s="1"/>
      <c r="AK259" s="78"/>
      <c r="AL259" s="1"/>
      <c r="AM259" s="1"/>
      <c r="AN259" s="1"/>
      <c r="AO259" s="1"/>
      <c r="AP259" s="1"/>
      <c r="AQ259" s="1"/>
      <c r="AR259" s="1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10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10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10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10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10"/>
      <c r="FY259" s="9"/>
      <c r="FZ259" s="9"/>
    </row>
    <row r="260" spans="1:182" s="2" customFormat="1" ht="17.149999999999999" customHeight="1">
      <c r="A260" s="14" t="s">
        <v>244</v>
      </c>
      <c r="B260" s="65">
        <v>0</v>
      </c>
      <c r="C260" s="65">
        <v>0</v>
      </c>
      <c r="D260" s="4">
        <f t="shared" si="39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124.3</v>
      </c>
      <c r="O260" s="35">
        <v>113.1</v>
      </c>
      <c r="P260" s="4">
        <f t="shared" si="40"/>
        <v>0.90989541432019305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360</v>
      </c>
      <c r="W260" s="5" t="s">
        <v>360</v>
      </c>
      <c r="X260" s="43">
        <f t="shared" si="45"/>
        <v>0.90989541432019316</v>
      </c>
      <c r="Y260" s="44">
        <v>2704</v>
      </c>
      <c r="Z260" s="35">
        <f t="shared" si="41"/>
        <v>245.81818181818181</v>
      </c>
      <c r="AA260" s="35">
        <f t="shared" si="42"/>
        <v>223.7</v>
      </c>
      <c r="AB260" s="35">
        <f t="shared" si="43"/>
        <v>-22.118181818181824</v>
      </c>
      <c r="AC260" s="35"/>
      <c r="AD260" s="35">
        <f t="shared" si="44"/>
        <v>223.7</v>
      </c>
      <c r="AE260" s="1"/>
      <c r="AF260" s="1"/>
      <c r="AG260" s="1"/>
      <c r="AH260" s="1"/>
      <c r="AI260" s="1"/>
      <c r="AJ260" s="1"/>
      <c r="AK260" s="78"/>
      <c r="AL260" s="1"/>
      <c r="AM260" s="1"/>
      <c r="AN260" s="1"/>
      <c r="AO260" s="1"/>
      <c r="AP260" s="1"/>
      <c r="AQ260" s="1"/>
      <c r="AR260" s="1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10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10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10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10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10"/>
      <c r="FY260" s="9"/>
      <c r="FZ260" s="9"/>
    </row>
    <row r="261" spans="1:182" s="2" customFormat="1" ht="17.149999999999999" customHeight="1">
      <c r="A261" s="14" t="s">
        <v>245</v>
      </c>
      <c r="B261" s="65">
        <v>0</v>
      </c>
      <c r="C261" s="65">
        <v>0</v>
      </c>
      <c r="D261" s="4">
        <f t="shared" si="39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31</v>
      </c>
      <c r="O261" s="35">
        <v>61.2</v>
      </c>
      <c r="P261" s="4">
        <f t="shared" si="40"/>
        <v>1.2774193548387096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360</v>
      </c>
      <c r="W261" s="5" t="s">
        <v>360</v>
      </c>
      <c r="X261" s="43">
        <f t="shared" si="45"/>
        <v>1.2774193548387096</v>
      </c>
      <c r="Y261" s="44">
        <v>2505</v>
      </c>
      <c r="Z261" s="35">
        <f t="shared" si="41"/>
        <v>227.72727272727272</v>
      </c>
      <c r="AA261" s="35">
        <f t="shared" si="42"/>
        <v>290.89999999999998</v>
      </c>
      <c r="AB261" s="35">
        <f t="shared" si="43"/>
        <v>63.172727272727258</v>
      </c>
      <c r="AC261" s="35"/>
      <c r="AD261" s="35">
        <f t="shared" si="44"/>
        <v>290.89999999999998</v>
      </c>
      <c r="AE261" s="1"/>
      <c r="AF261" s="1"/>
      <c r="AG261" s="1"/>
      <c r="AH261" s="1"/>
      <c r="AI261" s="1"/>
      <c r="AJ261" s="1"/>
      <c r="AK261" s="78"/>
      <c r="AL261" s="1"/>
      <c r="AM261" s="1"/>
      <c r="AN261" s="1"/>
      <c r="AO261" s="1"/>
      <c r="AP261" s="1"/>
      <c r="AQ261" s="1"/>
      <c r="AR261" s="1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10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10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10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10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10"/>
      <c r="FY261" s="9"/>
      <c r="FZ261" s="9"/>
    </row>
    <row r="262" spans="1:182" s="2" customFormat="1" ht="17.149999999999999" customHeight="1">
      <c r="A262" s="14" t="s">
        <v>246</v>
      </c>
      <c r="B262" s="65">
        <v>0</v>
      </c>
      <c r="C262" s="65">
        <v>0</v>
      </c>
      <c r="D262" s="4">
        <f t="shared" si="39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70.5</v>
      </c>
      <c r="O262" s="35">
        <v>89.8</v>
      </c>
      <c r="P262" s="4">
        <f t="shared" si="40"/>
        <v>1.2073758865248228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360</v>
      </c>
      <c r="W262" s="5" t="s">
        <v>360</v>
      </c>
      <c r="X262" s="43">
        <f t="shared" si="45"/>
        <v>1.2073758865248228</v>
      </c>
      <c r="Y262" s="44">
        <v>1740</v>
      </c>
      <c r="Z262" s="35">
        <f t="shared" si="41"/>
        <v>158.18181818181819</v>
      </c>
      <c r="AA262" s="35">
        <f t="shared" si="42"/>
        <v>191</v>
      </c>
      <c r="AB262" s="35">
        <f t="shared" si="43"/>
        <v>32.818181818181813</v>
      </c>
      <c r="AC262" s="35"/>
      <c r="AD262" s="35">
        <f t="shared" si="44"/>
        <v>191</v>
      </c>
      <c r="AE262" s="1"/>
      <c r="AF262" s="1"/>
      <c r="AG262" s="1"/>
      <c r="AH262" s="1"/>
      <c r="AI262" s="1"/>
      <c r="AJ262" s="1"/>
      <c r="AK262" s="78"/>
      <c r="AL262" s="1"/>
      <c r="AM262" s="1"/>
      <c r="AN262" s="1"/>
      <c r="AO262" s="1"/>
      <c r="AP262" s="1"/>
      <c r="AQ262" s="1"/>
      <c r="AR262" s="1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10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10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10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10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10"/>
      <c r="FY262" s="9"/>
      <c r="FZ262" s="9"/>
    </row>
    <row r="263" spans="1:182" s="2" customFormat="1" ht="17.149999999999999" customHeight="1">
      <c r="A263" s="14" t="s">
        <v>247</v>
      </c>
      <c r="B263" s="65">
        <v>2404</v>
      </c>
      <c r="C263" s="65">
        <v>2480</v>
      </c>
      <c r="D263" s="4">
        <f t="shared" si="39"/>
        <v>1.0316139767054908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122.8</v>
      </c>
      <c r="O263" s="35">
        <v>154.9</v>
      </c>
      <c r="P263" s="4">
        <f t="shared" si="40"/>
        <v>1.2061400651465797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360</v>
      </c>
      <c r="W263" s="5" t="s">
        <v>360</v>
      </c>
      <c r="X263" s="43">
        <f t="shared" si="45"/>
        <v>1.1712348474583618</v>
      </c>
      <c r="Y263" s="44">
        <v>2243</v>
      </c>
      <c r="Z263" s="35">
        <f t="shared" si="41"/>
        <v>203.90909090909091</v>
      </c>
      <c r="AA263" s="35">
        <f t="shared" si="42"/>
        <v>238.8</v>
      </c>
      <c r="AB263" s="35">
        <f t="shared" si="43"/>
        <v>34.890909090909105</v>
      </c>
      <c r="AC263" s="35"/>
      <c r="AD263" s="35">
        <f t="shared" si="44"/>
        <v>238.8</v>
      </c>
      <c r="AE263" s="1"/>
      <c r="AF263" s="1"/>
      <c r="AG263" s="1"/>
      <c r="AH263" s="1"/>
      <c r="AI263" s="1"/>
      <c r="AJ263" s="1"/>
      <c r="AK263" s="78"/>
      <c r="AL263" s="1"/>
      <c r="AM263" s="1"/>
      <c r="AN263" s="1"/>
      <c r="AO263" s="1"/>
      <c r="AP263" s="1"/>
      <c r="AQ263" s="1"/>
      <c r="AR263" s="1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10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10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10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10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10"/>
      <c r="FY263" s="9"/>
      <c r="FZ263" s="9"/>
    </row>
    <row r="264" spans="1:182" s="2" customFormat="1" ht="17.149999999999999" customHeight="1">
      <c r="A264" s="18" t="s">
        <v>248</v>
      </c>
      <c r="B264" s="60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35"/>
      <c r="AE264" s="1"/>
      <c r="AF264" s="1"/>
      <c r="AG264" s="1"/>
      <c r="AH264" s="1"/>
      <c r="AI264" s="1"/>
      <c r="AJ264" s="1"/>
      <c r="AK264" s="78"/>
      <c r="AL264" s="1"/>
      <c r="AM264" s="1"/>
      <c r="AN264" s="1"/>
      <c r="AO264" s="1"/>
      <c r="AP264" s="1"/>
      <c r="AQ264" s="1"/>
      <c r="AR264" s="1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10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10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10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10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10"/>
      <c r="FY264" s="9"/>
      <c r="FZ264" s="9"/>
    </row>
    <row r="265" spans="1:182" s="2" customFormat="1" ht="16.7" customHeight="1">
      <c r="A265" s="14" t="s">
        <v>249</v>
      </c>
      <c r="B265" s="65">
        <v>0</v>
      </c>
      <c r="C265" s="65">
        <v>0</v>
      </c>
      <c r="D265" s="4">
        <f t="shared" si="39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29.4</v>
      </c>
      <c r="O265" s="35">
        <v>16.100000000000001</v>
      </c>
      <c r="P265" s="4">
        <f t="shared" si="40"/>
        <v>0.54761904761904767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360</v>
      </c>
      <c r="W265" s="5" t="s">
        <v>360</v>
      </c>
      <c r="X265" s="43">
        <f t="shared" si="45"/>
        <v>0.54761904761904767</v>
      </c>
      <c r="Y265" s="44">
        <v>2061</v>
      </c>
      <c r="Z265" s="35">
        <f t="shared" si="41"/>
        <v>187.36363636363637</v>
      </c>
      <c r="AA265" s="35">
        <f t="shared" si="42"/>
        <v>102.6</v>
      </c>
      <c r="AB265" s="35">
        <f t="shared" si="43"/>
        <v>-84.76363636363638</v>
      </c>
      <c r="AC265" s="35"/>
      <c r="AD265" s="35">
        <f t="shared" si="44"/>
        <v>102.6</v>
      </c>
      <c r="AE265" s="1"/>
      <c r="AF265" s="1"/>
      <c r="AG265" s="1"/>
      <c r="AH265" s="1"/>
      <c r="AI265" s="1"/>
      <c r="AJ265" s="1"/>
      <c r="AK265" s="78"/>
      <c r="AL265" s="1"/>
      <c r="AM265" s="1"/>
      <c r="AN265" s="1"/>
      <c r="AO265" s="1"/>
      <c r="AP265" s="1"/>
      <c r="AQ265" s="1"/>
      <c r="AR265" s="1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10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10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10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10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10"/>
      <c r="FY265" s="9"/>
      <c r="FZ265" s="9"/>
    </row>
    <row r="266" spans="1:182" s="2" customFormat="1" ht="17.149999999999999" customHeight="1">
      <c r="A266" s="14" t="s">
        <v>250</v>
      </c>
      <c r="B266" s="65">
        <v>0</v>
      </c>
      <c r="C266" s="65">
        <v>0</v>
      </c>
      <c r="D266" s="4">
        <f t="shared" si="39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81.7</v>
      </c>
      <c r="O266" s="35">
        <v>89.5</v>
      </c>
      <c r="P266" s="4">
        <f t="shared" si="40"/>
        <v>1.0954712362301102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360</v>
      </c>
      <c r="W266" s="5" t="s">
        <v>360</v>
      </c>
      <c r="X266" s="43">
        <f t="shared" si="45"/>
        <v>1.0954712362301102</v>
      </c>
      <c r="Y266" s="44">
        <v>960</v>
      </c>
      <c r="Z266" s="35">
        <f t="shared" si="41"/>
        <v>87.272727272727266</v>
      </c>
      <c r="AA266" s="35">
        <f t="shared" si="42"/>
        <v>95.6</v>
      </c>
      <c r="AB266" s="35">
        <f t="shared" si="43"/>
        <v>8.327272727272728</v>
      </c>
      <c r="AC266" s="35"/>
      <c r="AD266" s="35">
        <f t="shared" si="44"/>
        <v>95.6</v>
      </c>
      <c r="AE266" s="1"/>
      <c r="AF266" s="1"/>
      <c r="AG266" s="1"/>
      <c r="AH266" s="1"/>
      <c r="AI266" s="1"/>
      <c r="AJ266" s="1"/>
      <c r="AK266" s="78"/>
      <c r="AL266" s="1"/>
      <c r="AM266" s="1"/>
      <c r="AN266" s="1"/>
      <c r="AO266" s="1"/>
      <c r="AP266" s="1"/>
      <c r="AQ266" s="1"/>
      <c r="AR266" s="1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10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10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10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10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10"/>
      <c r="FY266" s="9"/>
      <c r="FZ266" s="9"/>
    </row>
    <row r="267" spans="1:182" s="2" customFormat="1" ht="17.149999999999999" customHeight="1">
      <c r="A267" s="14" t="s">
        <v>251</v>
      </c>
      <c r="B267" s="65">
        <v>0</v>
      </c>
      <c r="C267" s="65">
        <v>0</v>
      </c>
      <c r="D267" s="4">
        <f t="shared" si="39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34</v>
      </c>
      <c r="O267" s="35">
        <v>37.1</v>
      </c>
      <c r="P267" s="4">
        <f t="shared" si="40"/>
        <v>1.0911764705882354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360</v>
      </c>
      <c r="W267" s="5" t="s">
        <v>360</v>
      </c>
      <c r="X267" s="43">
        <f t="shared" si="45"/>
        <v>1.0911764705882354</v>
      </c>
      <c r="Y267" s="44">
        <v>2920</v>
      </c>
      <c r="Z267" s="35">
        <f t="shared" si="41"/>
        <v>265.45454545454544</v>
      </c>
      <c r="AA267" s="35">
        <f t="shared" si="42"/>
        <v>289.7</v>
      </c>
      <c r="AB267" s="35">
        <f t="shared" si="43"/>
        <v>24.24545454545455</v>
      </c>
      <c r="AC267" s="35"/>
      <c r="AD267" s="35">
        <f t="shared" si="44"/>
        <v>289.7</v>
      </c>
      <c r="AE267" s="1"/>
      <c r="AF267" s="1"/>
      <c r="AG267" s="1"/>
      <c r="AH267" s="1"/>
      <c r="AI267" s="1"/>
      <c r="AJ267" s="1"/>
      <c r="AK267" s="78"/>
      <c r="AL267" s="1"/>
      <c r="AM267" s="1"/>
      <c r="AN267" s="1"/>
      <c r="AO267" s="1"/>
      <c r="AP267" s="1"/>
      <c r="AQ267" s="1"/>
      <c r="AR267" s="1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10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10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10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10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10"/>
      <c r="FY267" s="9"/>
      <c r="FZ267" s="9"/>
    </row>
    <row r="268" spans="1:182" s="2" customFormat="1" ht="17.149999999999999" customHeight="1">
      <c r="A268" s="14" t="s">
        <v>252</v>
      </c>
      <c r="B268" s="65">
        <v>0</v>
      </c>
      <c r="C268" s="65">
        <v>0</v>
      </c>
      <c r="D268" s="4">
        <f t="shared" si="39"/>
        <v>0</v>
      </c>
      <c r="E268" s="11">
        <v>0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39.299999999999997</v>
      </c>
      <c r="O268" s="35">
        <v>96</v>
      </c>
      <c r="P268" s="4">
        <f t="shared" si="40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360</v>
      </c>
      <c r="W268" s="5" t="s">
        <v>360</v>
      </c>
      <c r="X268" s="43">
        <f t="shared" si="45"/>
        <v>1.3</v>
      </c>
      <c r="Y268" s="44">
        <v>2089</v>
      </c>
      <c r="Z268" s="35">
        <f t="shared" si="41"/>
        <v>189.90909090909091</v>
      </c>
      <c r="AA268" s="35">
        <f t="shared" si="42"/>
        <v>246.9</v>
      </c>
      <c r="AB268" s="35">
        <f t="shared" si="43"/>
        <v>56.990909090909099</v>
      </c>
      <c r="AC268" s="35"/>
      <c r="AD268" s="35">
        <f t="shared" si="44"/>
        <v>246.9</v>
      </c>
      <c r="AE268" s="1"/>
      <c r="AF268" s="1"/>
      <c r="AG268" s="1"/>
      <c r="AH268" s="1"/>
      <c r="AI268" s="1"/>
      <c r="AJ268" s="1"/>
      <c r="AK268" s="78"/>
      <c r="AL268" s="1"/>
      <c r="AM268" s="1"/>
      <c r="AN268" s="1"/>
      <c r="AO268" s="1"/>
      <c r="AP268" s="1"/>
      <c r="AQ268" s="1"/>
      <c r="AR268" s="1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10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10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10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10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10"/>
      <c r="FY268" s="9"/>
      <c r="FZ268" s="9"/>
    </row>
    <row r="269" spans="1:182" s="2" customFormat="1" ht="17.149999999999999" customHeight="1">
      <c r="A269" s="14" t="s">
        <v>253</v>
      </c>
      <c r="B269" s="65">
        <v>708</v>
      </c>
      <c r="C269" s="65">
        <v>804.6</v>
      </c>
      <c r="D269" s="4">
        <f t="shared" si="39"/>
        <v>1.1364406779661018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483.8</v>
      </c>
      <c r="O269" s="35">
        <v>317.89999999999998</v>
      </c>
      <c r="P269" s="4">
        <f t="shared" si="40"/>
        <v>0.6570897064902852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360</v>
      </c>
      <c r="W269" s="5" t="s">
        <v>360</v>
      </c>
      <c r="X269" s="43">
        <f t="shared" si="45"/>
        <v>0.7529599007854485</v>
      </c>
      <c r="Y269" s="44">
        <v>2695</v>
      </c>
      <c r="Z269" s="35">
        <f t="shared" si="41"/>
        <v>245</v>
      </c>
      <c r="AA269" s="35">
        <f t="shared" si="42"/>
        <v>184.5</v>
      </c>
      <c r="AB269" s="35">
        <f t="shared" si="43"/>
        <v>-60.5</v>
      </c>
      <c r="AC269" s="35"/>
      <c r="AD269" s="35">
        <f t="shared" si="44"/>
        <v>184.5</v>
      </c>
      <c r="AE269" s="1"/>
      <c r="AF269" s="1"/>
      <c r="AG269" s="1"/>
      <c r="AH269" s="1"/>
      <c r="AI269" s="1"/>
      <c r="AJ269" s="1"/>
      <c r="AK269" s="78"/>
      <c r="AL269" s="1"/>
      <c r="AM269" s="1"/>
      <c r="AN269" s="1"/>
      <c r="AO269" s="1"/>
      <c r="AP269" s="1"/>
      <c r="AQ269" s="1"/>
      <c r="AR269" s="1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10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10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10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10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10"/>
      <c r="FY269" s="9"/>
      <c r="FZ269" s="9"/>
    </row>
    <row r="270" spans="1:182" s="2" customFormat="1" ht="17.149999999999999" customHeight="1">
      <c r="A270" s="14" t="s">
        <v>254</v>
      </c>
      <c r="B270" s="65">
        <v>12676</v>
      </c>
      <c r="C270" s="65">
        <v>11529</v>
      </c>
      <c r="D270" s="4">
        <f t="shared" si="39"/>
        <v>0.9095140422846324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508.5</v>
      </c>
      <c r="O270" s="35">
        <v>835.3</v>
      </c>
      <c r="P270" s="4">
        <f t="shared" si="40"/>
        <v>1.2442674532940019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360</v>
      </c>
      <c r="W270" s="5" t="s">
        <v>360</v>
      </c>
      <c r="X270" s="43">
        <f t="shared" si="45"/>
        <v>1.177316771092128</v>
      </c>
      <c r="Y270" s="44">
        <v>2212</v>
      </c>
      <c r="Z270" s="35">
        <f t="shared" si="41"/>
        <v>201.09090909090909</v>
      </c>
      <c r="AA270" s="35">
        <f t="shared" si="42"/>
        <v>236.7</v>
      </c>
      <c r="AB270" s="35">
        <f t="shared" si="43"/>
        <v>35.609090909090895</v>
      </c>
      <c r="AC270" s="35"/>
      <c r="AD270" s="35">
        <f t="shared" si="44"/>
        <v>236.7</v>
      </c>
      <c r="AE270" s="1"/>
      <c r="AF270" s="1"/>
      <c r="AG270" s="1"/>
      <c r="AH270" s="1"/>
      <c r="AI270" s="1"/>
      <c r="AJ270" s="1"/>
      <c r="AK270" s="78"/>
      <c r="AL270" s="1"/>
      <c r="AM270" s="1"/>
      <c r="AN270" s="1"/>
      <c r="AO270" s="1"/>
      <c r="AP270" s="1"/>
      <c r="AQ270" s="1"/>
      <c r="AR270" s="1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10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10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10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10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10"/>
      <c r="FY270" s="9"/>
      <c r="FZ270" s="9"/>
    </row>
    <row r="271" spans="1:182" s="2" customFormat="1" ht="17.149999999999999" customHeight="1">
      <c r="A271" s="14" t="s">
        <v>255</v>
      </c>
      <c r="B271" s="65">
        <v>2263</v>
      </c>
      <c r="C271" s="65">
        <v>1918</v>
      </c>
      <c r="D271" s="4">
        <f t="shared" si="39"/>
        <v>0.84754750331418471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235.8</v>
      </c>
      <c r="O271" s="35">
        <v>324.60000000000002</v>
      </c>
      <c r="P271" s="4">
        <f t="shared" si="40"/>
        <v>1.2176590330788803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360</v>
      </c>
      <c r="W271" s="5" t="s">
        <v>360</v>
      </c>
      <c r="X271" s="43">
        <f t="shared" si="45"/>
        <v>1.1436367271259413</v>
      </c>
      <c r="Y271" s="44">
        <v>602</v>
      </c>
      <c r="Z271" s="35">
        <f t="shared" si="41"/>
        <v>54.727272727272727</v>
      </c>
      <c r="AA271" s="35">
        <f t="shared" si="42"/>
        <v>62.6</v>
      </c>
      <c r="AB271" s="35">
        <f t="shared" si="43"/>
        <v>7.8727272727272748</v>
      </c>
      <c r="AC271" s="35"/>
      <c r="AD271" s="35">
        <f t="shared" si="44"/>
        <v>62.6</v>
      </c>
      <c r="AE271" s="1"/>
      <c r="AF271" s="1"/>
      <c r="AG271" s="1"/>
      <c r="AH271" s="1"/>
      <c r="AI271" s="1"/>
      <c r="AJ271" s="1"/>
      <c r="AK271" s="78"/>
      <c r="AL271" s="1"/>
      <c r="AM271" s="1"/>
      <c r="AN271" s="1"/>
      <c r="AO271" s="1"/>
      <c r="AP271" s="1"/>
      <c r="AQ271" s="1"/>
      <c r="AR271" s="1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10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10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10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10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10"/>
      <c r="FY271" s="9"/>
      <c r="FZ271" s="9"/>
    </row>
    <row r="272" spans="1:182" s="2" customFormat="1" ht="17.149999999999999" customHeight="1">
      <c r="A272" s="18" t="s">
        <v>256</v>
      </c>
      <c r="B272" s="60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35"/>
      <c r="AE272" s="1"/>
      <c r="AF272" s="1"/>
      <c r="AG272" s="1"/>
      <c r="AH272" s="1"/>
      <c r="AI272" s="1"/>
      <c r="AJ272" s="1"/>
      <c r="AK272" s="78"/>
      <c r="AL272" s="1"/>
      <c r="AM272" s="1"/>
      <c r="AN272" s="1"/>
      <c r="AO272" s="1"/>
      <c r="AP272" s="1"/>
      <c r="AQ272" s="1"/>
      <c r="AR272" s="1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10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10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10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10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10"/>
      <c r="FY272" s="9"/>
      <c r="FZ272" s="9"/>
    </row>
    <row r="273" spans="1:182" s="2" customFormat="1" ht="17.149999999999999" customHeight="1">
      <c r="A273" s="14" t="s">
        <v>257</v>
      </c>
      <c r="B273" s="65">
        <v>141</v>
      </c>
      <c r="C273" s="65">
        <v>712.3</v>
      </c>
      <c r="D273" s="4">
        <f t="shared" si="39"/>
        <v>1.3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24</v>
      </c>
      <c r="O273" s="35">
        <v>32.6</v>
      </c>
      <c r="P273" s="4">
        <f t="shared" si="40"/>
        <v>1.2158333333333333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360</v>
      </c>
      <c r="W273" s="5" t="s">
        <v>360</v>
      </c>
      <c r="X273" s="43">
        <f t="shared" si="45"/>
        <v>1.2326666666666666</v>
      </c>
      <c r="Y273" s="44">
        <v>361</v>
      </c>
      <c r="Z273" s="35">
        <f t="shared" si="41"/>
        <v>32.81818181818182</v>
      </c>
      <c r="AA273" s="35">
        <f t="shared" si="42"/>
        <v>40.5</v>
      </c>
      <c r="AB273" s="35">
        <f t="shared" si="43"/>
        <v>7.6818181818181799</v>
      </c>
      <c r="AC273" s="35"/>
      <c r="AD273" s="35">
        <f t="shared" si="44"/>
        <v>40.5</v>
      </c>
      <c r="AE273" s="1"/>
      <c r="AF273" s="1"/>
      <c r="AG273" s="1"/>
      <c r="AH273" s="1"/>
      <c r="AI273" s="1"/>
      <c r="AJ273" s="1"/>
      <c r="AK273" s="78"/>
      <c r="AL273" s="1"/>
      <c r="AM273" s="1"/>
      <c r="AN273" s="1"/>
      <c r="AO273" s="1"/>
      <c r="AP273" s="1"/>
      <c r="AQ273" s="1"/>
      <c r="AR273" s="1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10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10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10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10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10"/>
      <c r="FY273" s="9"/>
      <c r="FZ273" s="9"/>
    </row>
    <row r="274" spans="1:182" s="2" customFormat="1" ht="17.149999999999999" customHeight="1">
      <c r="A274" s="14" t="s">
        <v>258</v>
      </c>
      <c r="B274" s="65">
        <v>0</v>
      </c>
      <c r="C274" s="65">
        <v>0</v>
      </c>
      <c r="D274" s="4">
        <f t="shared" si="39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201</v>
      </c>
      <c r="O274" s="35">
        <v>224.7</v>
      </c>
      <c r="P274" s="4">
        <f t="shared" si="40"/>
        <v>1.1179104477611941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360</v>
      </c>
      <c r="W274" s="5" t="s">
        <v>360</v>
      </c>
      <c r="X274" s="43">
        <f t="shared" si="45"/>
        <v>1.1179104477611941</v>
      </c>
      <c r="Y274" s="44">
        <v>702</v>
      </c>
      <c r="Z274" s="35">
        <f t="shared" si="41"/>
        <v>63.81818181818182</v>
      </c>
      <c r="AA274" s="35">
        <f t="shared" si="42"/>
        <v>71.3</v>
      </c>
      <c r="AB274" s="35">
        <f t="shared" si="43"/>
        <v>7.481818181818177</v>
      </c>
      <c r="AC274" s="35"/>
      <c r="AD274" s="35">
        <f t="shared" si="44"/>
        <v>71.3</v>
      </c>
      <c r="AE274" s="1"/>
      <c r="AF274" s="1"/>
      <c r="AG274" s="1"/>
      <c r="AH274" s="1"/>
      <c r="AI274" s="1"/>
      <c r="AJ274" s="1"/>
      <c r="AK274" s="78"/>
      <c r="AL274" s="1"/>
      <c r="AM274" s="1"/>
      <c r="AN274" s="1"/>
      <c r="AO274" s="1"/>
      <c r="AP274" s="1"/>
      <c r="AQ274" s="1"/>
      <c r="AR274" s="1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10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10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10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10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10"/>
      <c r="FY274" s="9"/>
      <c r="FZ274" s="9"/>
    </row>
    <row r="275" spans="1:182" s="2" customFormat="1" ht="17.149999999999999" customHeight="1">
      <c r="A275" s="14" t="s">
        <v>259</v>
      </c>
      <c r="B275" s="65">
        <v>0</v>
      </c>
      <c r="C275" s="65">
        <v>0</v>
      </c>
      <c r="D275" s="4">
        <f t="shared" si="39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606.5</v>
      </c>
      <c r="O275" s="35">
        <v>255.4</v>
      </c>
      <c r="P275" s="4">
        <f t="shared" si="40"/>
        <v>0.42110469909315745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360</v>
      </c>
      <c r="W275" s="5" t="s">
        <v>360</v>
      </c>
      <c r="X275" s="43">
        <f t="shared" si="45"/>
        <v>0.42110469909315745</v>
      </c>
      <c r="Y275" s="44">
        <v>661</v>
      </c>
      <c r="Z275" s="35">
        <f t="shared" si="41"/>
        <v>60.090909090909093</v>
      </c>
      <c r="AA275" s="35">
        <f t="shared" si="42"/>
        <v>25.3</v>
      </c>
      <c r="AB275" s="35">
        <f t="shared" si="43"/>
        <v>-34.790909090909096</v>
      </c>
      <c r="AC275" s="35"/>
      <c r="AD275" s="35">
        <f t="shared" si="44"/>
        <v>25.3</v>
      </c>
      <c r="AE275" s="1"/>
      <c r="AF275" s="1"/>
      <c r="AG275" s="1"/>
      <c r="AH275" s="1"/>
      <c r="AI275" s="1"/>
      <c r="AJ275" s="1"/>
      <c r="AK275" s="78"/>
      <c r="AL275" s="1"/>
      <c r="AM275" s="1"/>
      <c r="AN275" s="1"/>
      <c r="AO275" s="1"/>
      <c r="AP275" s="1"/>
      <c r="AQ275" s="1"/>
      <c r="AR275" s="1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10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10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10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10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10"/>
      <c r="FY275" s="9"/>
      <c r="FZ275" s="9"/>
    </row>
    <row r="276" spans="1:182" s="2" customFormat="1" ht="17.149999999999999" customHeight="1">
      <c r="A276" s="14" t="s">
        <v>260</v>
      </c>
      <c r="B276" s="65">
        <v>0</v>
      </c>
      <c r="C276" s="65">
        <v>0</v>
      </c>
      <c r="D276" s="4">
        <f t="shared" si="39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196.5</v>
      </c>
      <c r="O276" s="35">
        <v>138</v>
      </c>
      <c r="P276" s="4">
        <f t="shared" si="40"/>
        <v>0.70229007633587781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360</v>
      </c>
      <c r="W276" s="5" t="s">
        <v>360</v>
      </c>
      <c r="X276" s="43">
        <f t="shared" si="45"/>
        <v>0.70229007633587781</v>
      </c>
      <c r="Y276" s="44">
        <v>1162</v>
      </c>
      <c r="Z276" s="35">
        <f t="shared" si="41"/>
        <v>105.63636363636364</v>
      </c>
      <c r="AA276" s="35">
        <f t="shared" si="42"/>
        <v>74.2</v>
      </c>
      <c r="AB276" s="35">
        <f t="shared" si="43"/>
        <v>-31.436363636363637</v>
      </c>
      <c r="AC276" s="35"/>
      <c r="AD276" s="35">
        <f t="shared" si="44"/>
        <v>74.2</v>
      </c>
      <c r="AE276" s="1"/>
      <c r="AF276" s="1"/>
      <c r="AG276" s="1"/>
      <c r="AH276" s="1"/>
      <c r="AI276" s="1"/>
      <c r="AJ276" s="1"/>
      <c r="AK276" s="78"/>
      <c r="AL276" s="1"/>
      <c r="AM276" s="1"/>
      <c r="AN276" s="1"/>
      <c r="AO276" s="1"/>
      <c r="AP276" s="1"/>
      <c r="AQ276" s="1"/>
      <c r="AR276" s="1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10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10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10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10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10"/>
      <c r="FY276" s="9"/>
      <c r="FZ276" s="9"/>
    </row>
    <row r="277" spans="1:182" s="2" customFormat="1" ht="17.149999999999999" customHeight="1">
      <c r="A277" s="14" t="s">
        <v>261</v>
      </c>
      <c r="B277" s="65">
        <v>142</v>
      </c>
      <c r="C277" s="65">
        <v>143</v>
      </c>
      <c r="D277" s="4">
        <f t="shared" si="39"/>
        <v>1.0070422535211268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101.3</v>
      </c>
      <c r="O277" s="35">
        <v>107.9</v>
      </c>
      <c r="P277" s="4">
        <f t="shared" si="40"/>
        <v>1.0651530108588352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360</v>
      </c>
      <c r="W277" s="5" t="s">
        <v>360</v>
      </c>
      <c r="X277" s="43">
        <f t="shared" si="45"/>
        <v>1.0535308593912935</v>
      </c>
      <c r="Y277" s="44">
        <v>612</v>
      </c>
      <c r="Z277" s="35">
        <f t="shared" si="41"/>
        <v>55.636363636363633</v>
      </c>
      <c r="AA277" s="35">
        <f t="shared" si="42"/>
        <v>58.6</v>
      </c>
      <c r="AB277" s="35">
        <f t="shared" si="43"/>
        <v>2.9636363636363683</v>
      </c>
      <c r="AC277" s="35"/>
      <c r="AD277" s="35">
        <f t="shared" si="44"/>
        <v>58.6</v>
      </c>
      <c r="AE277" s="1"/>
      <c r="AF277" s="1"/>
      <c r="AG277" s="1"/>
      <c r="AH277" s="1"/>
      <c r="AI277" s="1"/>
      <c r="AJ277" s="1"/>
      <c r="AK277" s="78"/>
      <c r="AL277" s="1"/>
      <c r="AM277" s="1"/>
      <c r="AN277" s="1"/>
      <c r="AO277" s="1"/>
      <c r="AP277" s="1"/>
      <c r="AQ277" s="1"/>
      <c r="AR277" s="1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10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10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10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10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10"/>
      <c r="FY277" s="9"/>
      <c r="FZ277" s="9"/>
    </row>
    <row r="278" spans="1:182" s="2" customFormat="1" ht="17.149999999999999" customHeight="1">
      <c r="A278" s="14" t="s">
        <v>262</v>
      </c>
      <c r="B278" s="65">
        <v>14736</v>
      </c>
      <c r="C278" s="65">
        <v>14736</v>
      </c>
      <c r="D278" s="4">
        <f t="shared" si="39"/>
        <v>1</v>
      </c>
      <c r="E278" s="11">
        <v>5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116.4</v>
      </c>
      <c r="O278" s="35">
        <v>108.5</v>
      </c>
      <c r="P278" s="4">
        <f t="shared" si="40"/>
        <v>0.93213058419243977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360</v>
      </c>
      <c r="W278" s="5" t="s">
        <v>360</v>
      </c>
      <c r="X278" s="43">
        <f t="shared" si="45"/>
        <v>0.94570446735395175</v>
      </c>
      <c r="Y278" s="44">
        <v>966</v>
      </c>
      <c r="Z278" s="35">
        <f t="shared" si="41"/>
        <v>87.818181818181813</v>
      </c>
      <c r="AA278" s="35">
        <f t="shared" si="42"/>
        <v>83.1</v>
      </c>
      <c r="AB278" s="35">
        <f t="shared" si="43"/>
        <v>-4.7181818181818187</v>
      </c>
      <c r="AC278" s="35"/>
      <c r="AD278" s="35">
        <f t="shared" si="44"/>
        <v>83.1</v>
      </c>
      <c r="AE278" s="1"/>
      <c r="AF278" s="1"/>
      <c r="AG278" s="1"/>
      <c r="AH278" s="1"/>
      <c r="AI278" s="1"/>
      <c r="AJ278" s="1"/>
      <c r="AK278" s="78"/>
      <c r="AL278" s="1"/>
      <c r="AM278" s="1"/>
      <c r="AN278" s="1"/>
      <c r="AO278" s="1"/>
      <c r="AP278" s="1"/>
      <c r="AQ278" s="1"/>
      <c r="AR278" s="1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10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10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10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10"/>
      <c r="FY278" s="9"/>
      <c r="FZ278" s="9"/>
    </row>
    <row r="279" spans="1:182" s="2" customFormat="1" ht="17.149999999999999" customHeight="1">
      <c r="A279" s="14" t="s">
        <v>263</v>
      </c>
      <c r="B279" s="65">
        <v>0</v>
      </c>
      <c r="C279" s="65">
        <v>0</v>
      </c>
      <c r="D279" s="4">
        <f t="shared" si="39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216.7</v>
      </c>
      <c r="O279" s="35">
        <v>194.4</v>
      </c>
      <c r="P279" s="4">
        <f t="shared" si="40"/>
        <v>0.89709275496077534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360</v>
      </c>
      <c r="W279" s="5" t="s">
        <v>360</v>
      </c>
      <c r="X279" s="43">
        <f t="shared" si="45"/>
        <v>0.89709275496077523</v>
      </c>
      <c r="Y279" s="44">
        <v>1026</v>
      </c>
      <c r="Z279" s="35">
        <f t="shared" si="41"/>
        <v>93.272727272727266</v>
      </c>
      <c r="AA279" s="35">
        <f t="shared" si="42"/>
        <v>83.7</v>
      </c>
      <c r="AB279" s="35">
        <f t="shared" si="43"/>
        <v>-9.5727272727272634</v>
      </c>
      <c r="AC279" s="35"/>
      <c r="AD279" s="35">
        <f t="shared" si="44"/>
        <v>83.7</v>
      </c>
      <c r="AE279" s="1"/>
      <c r="AF279" s="1"/>
      <c r="AG279" s="1"/>
      <c r="AH279" s="1"/>
      <c r="AI279" s="1"/>
      <c r="AJ279" s="1"/>
      <c r="AK279" s="78"/>
      <c r="AL279" s="1"/>
      <c r="AM279" s="1"/>
      <c r="AN279" s="1"/>
      <c r="AO279" s="1"/>
      <c r="AP279" s="1"/>
      <c r="AQ279" s="1"/>
      <c r="AR279" s="1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10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10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10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10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10"/>
      <c r="FY279" s="9"/>
      <c r="FZ279" s="9"/>
    </row>
    <row r="280" spans="1:182" s="2" customFormat="1" ht="17.149999999999999" customHeight="1">
      <c r="A280" s="14" t="s">
        <v>264</v>
      </c>
      <c r="B280" s="65">
        <v>0</v>
      </c>
      <c r="C280" s="65">
        <v>0</v>
      </c>
      <c r="D280" s="4">
        <f t="shared" si="39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58</v>
      </c>
      <c r="O280" s="35">
        <v>39</v>
      </c>
      <c r="P280" s="4">
        <f t="shared" si="40"/>
        <v>0.67241379310344829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360</v>
      </c>
      <c r="W280" s="5" t="s">
        <v>360</v>
      </c>
      <c r="X280" s="43">
        <f t="shared" si="45"/>
        <v>0.67241379310344829</v>
      </c>
      <c r="Y280" s="44">
        <v>920</v>
      </c>
      <c r="Z280" s="35">
        <f t="shared" si="41"/>
        <v>83.63636363636364</v>
      </c>
      <c r="AA280" s="35">
        <f t="shared" si="42"/>
        <v>56.2</v>
      </c>
      <c r="AB280" s="35">
        <f t="shared" si="43"/>
        <v>-27.436363636363637</v>
      </c>
      <c r="AC280" s="35"/>
      <c r="AD280" s="35">
        <f t="shared" si="44"/>
        <v>56.2</v>
      </c>
      <c r="AE280" s="1"/>
      <c r="AF280" s="1"/>
      <c r="AG280" s="1"/>
      <c r="AH280" s="1"/>
      <c r="AI280" s="1"/>
      <c r="AJ280" s="1"/>
      <c r="AK280" s="78"/>
      <c r="AL280" s="1"/>
      <c r="AM280" s="1"/>
      <c r="AN280" s="1"/>
      <c r="AO280" s="1"/>
      <c r="AP280" s="1"/>
      <c r="AQ280" s="1"/>
      <c r="AR280" s="1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10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10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10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10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10"/>
      <c r="FY280" s="9"/>
      <c r="FZ280" s="9"/>
    </row>
    <row r="281" spans="1:182" s="2" customFormat="1" ht="17.149999999999999" customHeight="1">
      <c r="A281" s="14" t="s">
        <v>265</v>
      </c>
      <c r="B281" s="65">
        <v>0</v>
      </c>
      <c r="C281" s="65">
        <v>0</v>
      </c>
      <c r="D281" s="4">
        <f t="shared" si="39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121</v>
      </c>
      <c r="O281" s="35">
        <v>96</v>
      </c>
      <c r="P281" s="4">
        <f t="shared" si="40"/>
        <v>0.79338842975206614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360</v>
      </c>
      <c r="W281" s="5" t="s">
        <v>360</v>
      </c>
      <c r="X281" s="43">
        <f t="shared" si="45"/>
        <v>0.79338842975206614</v>
      </c>
      <c r="Y281" s="44">
        <v>840</v>
      </c>
      <c r="Z281" s="35">
        <f t="shared" si="41"/>
        <v>76.36363636363636</v>
      </c>
      <c r="AA281" s="35">
        <f t="shared" si="42"/>
        <v>60.6</v>
      </c>
      <c r="AB281" s="35">
        <f t="shared" si="43"/>
        <v>-15.763636363636358</v>
      </c>
      <c r="AC281" s="35"/>
      <c r="AD281" s="35">
        <f t="shared" si="44"/>
        <v>60.6</v>
      </c>
      <c r="AE281" s="1"/>
      <c r="AF281" s="1"/>
      <c r="AG281" s="1"/>
      <c r="AH281" s="1"/>
      <c r="AI281" s="1"/>
      <c r="AJ281" s="1"/>
      <c r="AK281" s="78"/>
      <c r="AL281" s="1"/>
      <c r="AM281" s="1"/>
      <c r="AN281" s="1"/>
      <c r="AO281" s="1"/>
      <c r="AP281" s="1"/>
      <c r="AQ281" s="1"/>
      <c r="AR281" s="1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10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10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10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10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10"/>
      <c r="FY281" s="9"/>
      <c r="FZ281" s="9"/>
    </row>
    <row r="282" spans="1:182" s="2" customFormat="1" ht="17.149999999999999" customHeight="1">
      <c r="A282" s="14" t="s">
        <v>266</v>
      </c>
      <c r="B282" s="65">
        <v>0</v>
      </c>
      <c r="C282" s="65">
        <v>0</v>
      </c>
      <c r="D282" s="4">
        <f t="shared" si="39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204.4</v>
      </c>
      <c r="O282" s="35">
        <v>231.5</v>
      </c>
      <c r="P282" s="4">
        <f t="shared" si="40"/>
        <v>1.1325831702544031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360</v>
      </c>
      <c r="W282" s="5" t="s">
        <v>360</v>
      </c>
      <c r="X282" s="43">
        <f t="shared" si="45"/>
        <v>1.1325831702544031</v>
      </c>
      <c r="Y282" s="44">
        <v>896</v>
      </c>
      <c r="Z282" s="35">
        <f t="shared" si="41"/>
        <v>81.454545454545453</v>
      </c>
      <c r="AA282" s="35">
        <f t="shared" si="42"/>
        <v>92.3</v>
      </c>
      <c r="AB282" s="35">
        <f t="shared" si="43"/>
        <v>10.845454545454544</v>
      </c>
      <c r="AC282" s="35"/>
      <c r="AD282" s="35">
        <f t="shared" si="44"/>
        <v>92.3</v>
      </c>
      <c r="AE282" s="1"/>
      <c r="AF282" s="1"/>
      <c r="AG282" s="1"/>
      <c r="AH282" s="1"/>
      <c r="AI282" s="1"/>
      <c r="AJ282" s="1"/>
      <c r="AK282" s="78"/>
      <c r="AL282" s="1"/>
      <c r="AM282" s="1"/>
      <c r="AN282" s="1"/>
      <c r="AO282" s="1"/>
      <c r="AP282" s="1"/>
      <c r="AQ282" s="1"/>
      <c r="AR282" s="1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10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10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10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10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10"/>
      <c r="FY282" s="9"/>
      <c r="FZ282" s="9"/>
    </row>
    <row r="283" spans="1:182" s="2" customFormat="1" ht="17.149999999999999" customHeight="1">
      <c r="A283" s="14" t="s">
        <v>267</v>
      </c>
      <c r="B283" s="65">
        <v>0</v>
      </c>
      <c r="C283" s="65">
        <v>0</v>
      </c>
      <c r="D283" s="4">
        <f t="shared" si="39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138.9</v>
      </c>
      <c r="O283" s="35">
        <v>85.3</v>
      </c>
      <c r="P283" s="4">
        <f t="shared" si="40"/>
        <v>0.61411087113030949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360</v>
      </c>
      <c r="W283" s="5" t="s">
        <v>360</v>
      </c>
      <c r="X283" s="43">
        <f t="shared" si="45"/>
        <v>0.61411087113030949</v>
      </c>
      <c r="Y283" s="44">
        <v>958</v>
      </c>
      <c r="Z283" s="35">
        <f t="shared" si="41"/>
        <v>87.090909090909093</v>
      </c>
      <c r="AA283" s="35">
        <f t="shared" si="42"/>
        <v>53.5</v>
      </c>
      <c r="AB283" s="35">
        <f t="shared" si="43"/>
        <v>-33.590909090909093</v>
      </c>
      <c r="AC283" s="35"/>
      <c r="AD283" s="35">
        <f t="shared" si="44"/>
        <v>53.5</v>
      </c>
      <c r="AE283" s="1"/>
      <c r="AF283" s="1"/>
      <c r="AG283" s="1"/>
      <c r="AH283" s="1"/>
      <c r="AI283" s="1"/>
      <c r="AJ283" s="1"/>
      <c r="AK283" s="78"/>
      <c r="AL283" s="1"/>
      <c r="AM283" s="1"/>
      <c r="AN283" s="1"/>
      <c r="AO283" s="1"/>
      <c r="AP283" s="1"/>
      <c r="AQ283" s="1"/>
      <c r="AR283" s="1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10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10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10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10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10"/>
      <c r="FY283" s="9"/>
      <c r="FZ283" s="9"/>
    </row>
    <row r="284" spans="1:182" s="2" customFormat="1" ht="17.149999999999999" customHeight="1">
      <c r="A284" s="14" t="s">
        <v>268</v>
      </c>
      <c r="B284" s="65">
        <v>0</v>
      </c>
      <c r="C284" s="65">
        <v>0</v>
      </c>
      <c r="D284" s="4">
        <f t="shared" si="39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222.7</v>
      </c>
      <c r="O284" s="35">
        <v>171.9</v>
      </c>
      <c r="P284" s="4">
        <f t="shared" si="40"/>
        <v>0.77189043556353842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360</v>
      </c>
      <c r="W284" s="5" t="s">
        <v>360</v>
      </c>
      <c r="X284" s="43">
        <f t="shared" si="45"/>
        <v>0.77189043556353842</v>
      </c>
      <c r="Y284" s="44">
        <v>1020</v>
      </c>
      <c r="Z284" s="35">
        <f t="shared" si="41"/>
        <v>92.727272727272734</v>
      </c>
      <c r="AA284" s="35">
        <f t="shared" si="42"/>
        <v>71.599999999999994</v>
      </c>
      <c r="AB284" s="35">
        <f t="shared" si="43"/>
        <v>-21.127272727272739</v>
      </c>
      <c r="AC284" s="35"/>
      <c r="AD284" s="35">
        <f t="shared" si="44"/>
        <v>71.599999999999994</v>
      </c>
      <c r="AE284" s="1"/>
      <c r="AF284" s="1"/>
      <c r="AG284" s="1"/>
      <c r="AH284" s="1"/>
      <c r="AI284" s="1"/>
      <c r="AJ284" s="1"/>
      <c r="AK284" s="78"/>
      <c r="AL284" s="1"/>
      <c r="AM284" s="1"/>
      <c r="AN284" s="1"/>
      <c r="AO284" s="1"/>
      <c r="AP284" s="1"/>
      <c r="AQ284" s="1"/>
      <c r="AR284" s="1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10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10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10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10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10"/>
      <c r="FY284" s="9"/>
      <c r="FZ284" s="9"/>
    </row>
    <row r="285" spans="1:182" s="2" customFormat="1" ht="17.149999999999999" customHeight="1">
      <c r="A285" s="14" t="s">
        <v>269</v>
      </c>
      <c r="B285" s="65">
        <v>6701</v>
      </c>
      <c r="C285" s="65">
        <v>4851.8999999999996</v>
      </c>
      <c r="D285" s="4">
        <f t="shared" si="39"/>
        <v>0.72405611102820466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1072.9000000000001</v>
      </c>
      <c r="O285" s="35">
        <v>1790.4</v>
      </c>
      <c r="P285" s="4">
        <f t="shared" si="40"/>
        <v>1.2468748252400037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360</v>
      </c>
      <c r="W285" s="5" t="s">
        <v>360</v>
      </c>
      <c r="X285" s="43">
        <f t="shared" si="45"/>
        <v>1.1423110823976439</v>
      </c>
      <c r="Y285" s="44">
        <v>128</v>
      </c>
      <c r="Z285" s="35">
        <f t="shared" si="41"/>
        <v>11.636363636363637</v>
      </c>
      <c r="AA285" s="35">
        <f t="shared" si="42"/>
        <v>13.3</v>
      </c>
      <c r="AB285" s="35">
        <f t="shared" si="43"/>
        <v>1.663636363636364</v>
      </c>
      <c r="AC285" s="35"/>
      <c r="AD285" s="35">
        <f t="shared" si="44"/>
        <v>13.3</v>
      </c>
      <c r="AE285" s="1"/>
      <c r="AF285" s="1"/>
      <c r="AG285" s="1"/>
      <c r="AH285" s="1"/>
      <c r="AI285" s="1"/>
      <c r="AJ285" s="1"/>
      <c r="AK285" s="78"/>
      <c r="AL285" s="1"/>
      <c r="AM285" s="1"/>
      <c r="AN285" s="1"/>
      <c r="AO285" s="1"/>
      <c r="AP285" s="1"/>
      <c r="AQ285" s="1"/>
      <c r="AR285" s="1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10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10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10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10"/>
      <c r="FY285" s="9"/>
      <c r="FZ285" s="9"/>
    </row>
    <row r="286" spans="1:182" s="2" customFormat="1" ht="17.149999999999999" customHeight="1">
      <c r="A286" s="14" t="s">
        <v>270</v>
      </c>
      <c r="B286" s="65">
        <v>1698</v>
      </c>
      <c r="C286" s="65">
        <v>2221</v>
      </c>
      <c r="D286" s="4">
        <f t="shared" si="39"/>
        <v>1.2108009422850412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125.6</v>
      </c>
      <c r="O286" s="35">
        <v>193.3</v>
      </c>
      <c r="P286" s="4">
        <f t="shared" si="40"/>
        <v>1.2339012738853503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360</v>
      </c>
      <c r="W286" s="5" t="s">
        <v>360</v>
      </c>
      <c r="X286" s="43">
        <f t="shared" si="45"/>
        <v>1.2292812075652884</v>
      </c>
      <c r="Y286" s="44">
        <v>1047</v>
      </c>
      <c r="Z286" s="35">
        <f t="shared" si="41"/>
        <v>95.181818181818187</v>
      </c>
      <c r="AA286" s="35">
        <f t="shared" si="42"/>
        <v>117</v>
      </c>
      <c r="AB286" s="35">
        <f t="shared" si="43"/>
        <v>21.818181818181813</v>
      </c>
      <c r="AC286" s="35"/>
      <c r="AD286" s="35">
        <f t="shared" si="44"/>
        <v>117</v>
      </c>
      <c r="AE286" s="1"/>
      <c r="AF286" s="1"/>
      <c r="AG286" s="1"/>
      <c r="AH286" s="1"/>
      <c r="AI286" s="1"/>
      <c r="AJ286" s="1"/>
      <c r="AK286" s="78"/>
      <c r="AL286" s="1"/>
      <c r="AM286" s="1"/>
      <c r="AN286" s="1"/>
      <c r="AO286" s="1"/>
      <c r="AP286" s="1"/>
      <c r="AQ286" s="1"/>
      <c r="AR286" s="1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10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10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10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10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10"/>
      <c r="FY286" s="9"/>
      <c r="FZ286" s="9"/>
    </row>
    <row r="287" spans="1:182" s="2" customFormat="1" ht="17.149999999999999" customHeight="1">
      <c r="A287" s="14" t="s">
        <v>271</v>
      </c>
      <c r="B287" s="65">
        <v>32367</v>
      </c>
      <c r="C287" s="65">
        <v>41745.599999999999</v>
      </c>
      <c r="D287" s="4">
        <f t="shared" si="39"/>
        <v>1.2089758086940401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558</v>
      </c>
      <c r="O287" s="35">
        <v>563.20000000000005</v>
      </c>
      <c r="P287" s="4">
        <f t="shared" si="40"/>
        <v>1.0093189964157707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360</v>
      </c>
      <c r="W287" s="5" t="s">
        <v>360</v>
      </c>
      <c r="X287" s="43">
        <f t="shared" si="45"/>
        <v>1.0492503588714246</v>
      </c>
      <c r="Y287" s="44">
        <v>1004</v>
      </c>
      <c r="Z287" s="35">
        <f t="shared" si="41"/>
        <v>91.272727272727266</v>
      </c>
      <c r="AA287" s="35">
        <f t="shared" si="42"/>
        <v>95.8</v>
      </c>
      <c r="AB287" s="35">
        <f t="shared" si="43"/>
        <v>4.5272727272727309</v>
      </c>
      <c r="AC287" s="35"/>
      <c r="AD287" s="35">
        <f t="shared" si="44"/>
        <v>95.8</v>
      </c>
      <c r="AE287" s="1"/>
      <c r="AF287" s="1"/>
      <c r="AG287" s="1"/>
      <c r="AH287" s="1"/>
      <c r="AI287" s="1"/>
      <c r="AJ287" s="1"/>
      <c r="AK287" s="78"/>
      <c r="AL287" s="1"/>
      <c r="AM287" s="1"/>
      <c r="AN287" s="1"/>
      <c r="AO287" s="1"/>
      <c r="AP287" s="1"/>
      <c r="AQ287" s="1"/>
      <c r="AR287" s="1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10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10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10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10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10"/>
      <c r="FY287" s="9"/>
      <c r="FZ287" s="9"/>
    </row>
    <row r="288" spans="1:182" s="2" customFormat="1" ht="17.149999999999999" customHeight="1">
      <c r="A288" s="14" t="s">
        <v>272</v>
      </c>
      <c r="B288" s="65">
        <v>61848</v>
      </c>
      <c r="C288" s="65">
        <v>67204.899999999994</v>
      </c>
      <c r="D288" s="4">
        <f t="shared" si="39"/>
        <v>1.0866139567973094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6408</v>
      </c>
      <c r="O288" s="35">
        <v>2259.6</v>
      </c>
      <c r="P288" s="4">
        <f t="shared" si="40"/>
        <v>0.35262172284644194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360</v>
      </c>
      <c r="W288" s="5" t="s">
        <v>360</v>
      </c>
      <c r="X288" s="43">
        <f t="shared" si="45"/>
        <v>0.49942016963661545</v>
      </c>
      <c r="Y288" s="44">
        <v>26</v>
      </c>
      <c r="Z288" s="35">
        <f t="shared" si="41"/>
        <v>2.3636363636363638</v>
      </c>
      <c r="AA288" s="35">
        <f t="shared" si="42"/>
        <v>1.2</v>
      </c>
      <c r="AB288" s="35">
        <f t="shared" si="43"/>
        <v>-1.1636363636363638</v>
      </c>
      <c r="AC288" s="35"/>
      <c r="AD288" s="35">
        <f t="shared" si="44"/>
        <v>1.2</v>
      </c>
      <c r="AE288" s="1"/>
      <c r="AF288" s="1"/>
      <c r="AG288" s="1"/>
      <c r="AH288" s="1"/>
      <c r="AI288" s="1"/>
      <c r="AJ288" s="1"/>
      <c r="AK288" s="78"/>
      <c r="AL288" s="1"/>
      <c r="AM288" s="1"/>
      <c r="AN288" s="1"/>
      <c r="AO288" s="1"/>
      <c r="AP288" s="1"/>
      <c r="AQ288" s="1"/>
      <c r="AR288" s="1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10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10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10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10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10"/>
      <c r="FY288" s="9"/>
      <c r="FZ288" s="9"/>
    </row>
    <row r="289" spans="1:182" s="2" customFormat="1" ht="17.149999999999999" customHeight="1">
      <c r="A289" s="14" t="s">
        <v>165</v>
      </c>
      <c r="B289" s="65">
        <v>0</v>
      </c>
      <c r="C289" s="65">
        <v>0</v>
      </c>
      <c r="D289" s="4">
        <f t="shared" si="39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347.1</v>
      </c>
      <c r="O289" s="35">
        <v>262</v>
      </c>
      <c r="P289" s="4">
        <f t="shared" si="40"/>
        <v>0.7548256986459233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360</v>
      </c>
      <c r="W289" s="5" t="s">
        <v>360</v>
      </c>
      <c r="X289" s="43">
        <f t="shared" si="45"/>
        <v>0.7548256986459233</v>
      </c>
      <c r="Y289" s="44">
        <v>912</v>
      </c>
      <c r="Z289" s="35">
        <f t="shared" si="41"/>
        <v>82.909090909090907</v>
      </c>
      <c r="AA289" s="35">
        <f t="shared" si="42"/>
        <v>62.6</v>
      </c>
      <c r="AB289" s="35">
        <f t="shared" si="43"/>
        <v>-20.309090909090905</v>
      </c>
      <c r="AC289" s="35"/>
      <c r="AD289" s="35">
        <f t="shared" si="44"/>
        <v>62.6</v>
      </c>
      <c r="AE289" s="1"/>
      <c r="AF289" s="1"/>
      <c r="AG289" s="1"/>
      <c r="AH289" s="1"/>
      <c r="AI289" s="1"/>
      <c r="AJ289" s="1"/>
      <c r="AK289" s="78"/>
      <c r="AL289" s="1"/>
      <c r="AM289" s="1"/>
      <c r="AN289" s="1"/>
      <c r="AO289" s="1"/>
      <c r="AP289" s="1"/>
      <c r="AQ289" s="1"/>
      <c r="AR289" s="1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10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10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10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10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10"/>
      <c r="FY289" s="9"/>
      <c r="FZ289" s="9"/>
    </row>
    <row r="290" spans="1:182" s="2" customFormat="1" ht="17.149999999999999" customHeight="1">
      <c r="A290" s="18" t="s">
        <v>273</v>
      </c>
      <c r="B290" s="6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35"/>
      <c r="AE290" s="1"/>
      <c r="AF290" s="1"/>
      <c r="AG290" s="1"/>
      <c r="AH290" s="1"/>
      <c r="AI290" s="1"/>
      <c r="AJ290" s="1"/>
      <c r="AK290" s="78"/>
      <c r="AL290" s="1"/>
      <c r="AM290" s="1"/>
      <c r="AN290" s="1"/>
      <c r="AO290" s="1"/>
      <c r="AP290" s="1"/>
      <c r="AQ290" s="1"/>
      <c r="AR290" s="1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10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10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10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10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10"/>
      <c r="FY290" s="9"/>
      <c r="FZ290" s="9"/>
    </row>
    <row r="291" spans="1:182" s="2" customFormat="1" ht="17.149999999999999" customHeight="1">
      <c r="A291" s="45" t="s">
        <v>69</v>
      </c>
      <c r="B291" s="65">
        <v>46729</v>
      </c>
      <c r="C291" s="65">
        <v>48296</v>
      </c>
      <c r="D291" s="4">
        <f t="shared" si="39"/>
        <v>1.0335337798797322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293.5</v>
      </c>
      <c r="O291" s="35">
        <v>237.8</v>
      </c>
      <c r="P291" s="4">
        <f t="shared" si="40"/>
        <v>0.81022146507666104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360</v>
      </c>
      <c r="W291" s="5" t="s">
        <v>360</v>
      </c>
      <c r="X291" s="43">
        <f t="shared" si="45"/>
        <v>0.8548839280372752</v>
      </c>
      <c r="Y291" s="44">
        <v>756</v>
      </c>
      <c r="Z291" s="35">
        <f t="shared" si="41"/>
        <v>68.727272727272734</v>
      </c>
      <c r="AA291" s="35">
        <f t="shared" si="42"/>
        <v>58.8</v>
      </c>
      <c r="AB291" s="35">
        <f t="shared" si="43"/>
        <v>-9.9272727272727366</v>
      </c>
      <c r="AC291" s="35"/>
      <c r="AD291" s="35">
        <f t="shared" si="44"/>
        <v>58.8</v>
      </c>
      <c r="AE291" s="1"/>
      <c r="AF291" s="1"/>
      <c r="AG291" s="1"/>
      <c r="AH291" s="1"/>
      <c r="AI291" s="1"/>
      <c r="AJ291" s="1"/>
      <c r="AK291" s="78"/>
      <c r="AL291" s="1"/>
      <c r="AM291" s="1"/>
      <c r="AN291" s="1"/>
      <c r="AO291" s="1"/>
      <c r="AP291" s="1"/>
      <c r="AQ291" s="1"/>
      <c r="AR291" s="1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10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10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10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10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10"/>
      <c r="FY291" s="9"/>
      <c r="FZ291" s="9"/>
    </row>
    <row r="292" spans="1:182" s="2" customFormat="1" ht="17.149999999999999" customHeight="1">
      <c r="A292" s="45" t="s">
        <v>274</v>
      </c>
      <c r="B292" s="65">
        <v>171</v>
      </c>
      <c r="C292" s="65">
        <v>365.4</v>
      </c>
      <c r="D292" s="4">
        <f t="shared" si="39"/>
        <v>1.2936842105263158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129.5</v>
      </c>
      <c r="O292" s="35">
        <v>28</v>
      </c>
      <c r="P292" s="4">
        <f t="shared" si="40"/>
        <v>0.21621621621621623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360</v>
      </c>
      <c r="W292" s="5" t="s">
        <v>360</v>
      </c>
      <c r="X292" s="43">
        <f t="shared" si="45"/>
        <v>0.43170981507823614</v>
      </c>
      <c r="Y292" s="44">
        <v>791</v>
      </c>
      <c r="Z292" s="35">
        <f t="shared" si="41"/>
        <v>71.909090909090907</v>
      </c>
      <c r="AA292" s="35">
        <f t="shared" si="42"/>
        <v>31</v>
      </c>
      <c r="AB292" s="35">
        <f t="shared" si="43"/>
        <v>-40.909090909090907</v>
      </c>
      <c r="AC292" s="35"/>
      <c r="AD292" s="35">
        <f t="shared" si="44"/>
        <v>31</v>
      </c>
      <c r="AE292" s="1"/>
      <c r="AF292" s="1"/>
      <c r="AG292" s="1"/>
      <c r="AH292" s="1"/>
      <c r="AI292" s="1"/>
      <c r="AJ292" s="1"/>
      <c r="AK292" s="78"/>
      <c r="AL292" s="1"/>
      <c r="AM292" s="1"/>
      <c r="AN292" s="1"/>
      <c r="AO292" s="1"/>
      <c r="AP292" s="1"/>
      <c r="AQ292" s="1"/>
      <c r="AR292" s="1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10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10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10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10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10"/>
      <c r="FY292" s="9"/>
      <c r="FZ292" s="9"/>
    </row>
    <row r="293" spans="1:182" s="2" customFormat="1" ht="17.149999999999999" customHeight="1">
      <c r="A293" s="45" t="s">
        <v>275</v>
      </c>
      <c r="B293" s="65">
        <v>0</v>
      </c>
      <c r="C293" s="65">
        <v>0</v>
      </c>
      <c r="D293" s="4">
        <f t="shared" si="39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1466</v>
      </c>
      <c r="O293" s="35">
        <v>107.6</v>
      </c>
      <c r="P293" s="4">
        <f t="shared" si="40"/>
        <v>7.3396998635743518E-2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360</v>
      </c>
      <c r="W293" s="5" t="s">
        <v>360</v>
      </c>
      <c r="X293" s="43">
        <f t="shared" si="45"/>
        <v>7.3396998635743518E-2</v>
      </c>
      <c r="Y293" s="44">
        <v>173</v>
      </c>
      <c r="Z293" s="35">
        <f t="shared" si="41"/>
        <v>15.727272727272727</v>
      </c>
      <c r="AA293" s="35">
        <f t="shared" si="42"/>
        <v>1.2</v>
      </c>
      <c r="AB293" s="35">
        <f t="shared" si="43"/>
        <v>-14.527272727272727</v>
      </c>
      <c r="AC293" s="35"/>
      <c r="AD293" s="35">
        <f t="shared" si="44"/>
        <v>1.2</v>
      </c>
      <c r="AE293" s="1"/>
      <c r="AF293" s="1"/>
      <c r="AG293" s="1"/>
      <c r="AH293" s="1"/>
      <c r="AI293" s="1"/>
      <c r="AJ293" s="1"/>
      <c r="AK293" s="78"/>
      <c r="AL293" s="1"/>
      <c r="AM293" s="1"/>
      <c r="AN293" s="1"/>
      <c r="AO293" s="1"/>
      <c r="AP293" s="1"/>
      <c r="AQ293" s="1"/>
      <c r="AR293" s="1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10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10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10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10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10"/>
      <c r="FY293" s="9"/>
      <c r="FZ293" s="9"/>
    </row>
    <row r="294" spans="1:182" s="2" customFormat="1" ht="17.149999999999999" customHeight="1">
      <c r="A294" s="45" t="s">
        <v>51</v>
      </c>
      <c r="B294" s="65">
        <v>948378</v>
      </c>
      <c r="C294" s="65">
        <v>1197342.2</v>
      </c>
      <c r="D294" s="4">
        <f t="shared" si="39"/>
        <v>1.2062515790117443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2413.1</v>
      </c>
      <c r="O294" s="35">
        <v>3597.4</v>
      </c>
      <c r="P294" s="4">
        <f t="shared" si="40"/>
        <v>1.2290779495255066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360</v>
      </c>
      <c r="W294" s="5" t="s">
        <v>360</v>
      </c>
      <c r="X294" s="43">
        <f t="shared" si="45"/>
        <v>1.2245126754227542</v>
      </c>
      <c r="Y294" s="44">
        <v>65</v>
      </c>
      <c r="Z294" s="35">
        <f t="shared" si="41"/>
        <v>5.9090909090909092</v>
      </c>
      <c r="AA294" s="35">
        <f t="shared" si="42"/>
        <v>7.2</v>
      </c>
      <c r="AB294" s="35">
        <f t="shared" si="43"/>
        <v>1.290909090909091</v>
      </c>
      <c r="AC294" s="35"/>
      <c r="AD294" s="35">
        <f t="shared" si="44"/>
        <v>7.2</v>
      </c>
      <c r="AE294" s="1"/>
      <c r="AF294" s="1"/>
      <c r="AG294" s="1"/>
      <c r="AH294" s="1"/>
      <c r="AI294" s="1"/>
      <c r="AJ294" s="1"/>
      <c r="AK294" s="78"/>
      <c r="AL294" s="1"/>
      <c r="AM294" s="1"/>
      <c r="AN294" s="1"/>
      <c r="AO294" s="1"/>
      <c r="AP294" s="1"/>
      <c r="AQ294" s="1"/>
      <c r="AR294" s="1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10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10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10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10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10"/>
      <c r="FY294" s="9"/>
      <c r="FZ294" s="9"/>
    </row>
    <row r="295" spans="1:182" s="2" customFormat="1" ht="17.149999999999999" customHeight="1">
      <c r="A295" s="45" t="s">
        <v>276</v>
      </c>
      <c r="B295" s="65">
        <v>2300</v>
      </c>
      <c r="C295" s="65">
        <v>2924.2</v>
      </c>
      <c r="D295" s="4">
        <f t="shared" si="39"/>
        <v>1.2071391304347825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180.4</v>
      </c>
      <c r="O295" s="35">
        <v>121.2</v>
      </c>
      <c r="P295" s="4">
        <f t="shared" si="40"/>
        <v>0.67184035476718407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360</v>
      </c>
      <c r="W295" s="5" t="s">
        <v>360</v>
      </c>
      <c r="X295" s="43">
        <f t="shared" si="45"/>
        <v>0.7789001099007038</v>
      </c>
      <c r="Y295" s="44">
        <v>634</v>
      </c>
      <c r="Z295" s="35">
        <f t="shared" si="41"/>
        <v>57.636363636363633</v>
      </c>
      <c r="AA295" s="35">
        <f t="shared" si="42"/>
        <v>44.9</v>
      </c>
      <c r="AB295" s="35">
        <f t="shared" si="43"/>
        <v>-12.736363636363635</v>
      </c>
      <c r="AC295" s="35"/>
      <c r="AD295" s="35">
        <f t="shared" si="44"/>
        <v>44.9</v>
      </c>
      <c r="AE295" s="1"/>
      <c r="AF295" s="1"/>
      <c r="AG295" s="1"/>
      <c r="AH295" s="1"/>
      <c r="AI295" s="1"/>
      <c r="AJ295" s="1"/>
      <c r="AK295" s="78"/>
      <c r="AL295" s="1"/>
      <c r="AM295" s="1"/>
      <c r="AN295" s="1"/>
      <c r="AO295" s="1"/>
      <c r="AP295" s="1"/>
      <c r="AQ295" s="1"/>
      <c r="AR295" s="1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10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10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10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10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10"/>
      <c r="FY295" s="9"/>
      <c r="FZ295" s="9"/>
    </row>
    <row r="296" spans="1:182" s="2" customFormat="1" ht="17.149999999999999" customHeight="1">
      <c r="A296" s="45" t="s">
        <v>277</v>
      </c>
      <c r="B296" s="65">
        <v>768</v>
      </c>
      <c r="C296" s="65">
        <v>1204.8</v>
      </c>
      <c r="D296" s="4">
        <f t="shared" si="39"/>
        <v>1.2368749999999999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616.29999999999995</v>
      </c>
      <c r="O296" s="35">
        <v>201.6</v>
      </c>
      <c r="P296" s="4">
        <f t="shared" si="40"/>
        <v>0.32711341878955058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360</v>
      </c>
      <c r="W296" s="5" t="s">
        <v>360</v>
      </c>
      <c r="X296" s="43">
        <f t="shared" si="45"/>
        <v>0.50906573503164043</v>
      </c>
      <c r="Y296" s="44">
        <v>1020</v>
      </c>
      <c r="Z296" s="35">
        <f t="shared" si="41"/>
        <v>92.727272727272734</v>
      </c>
      <c r="AA296" s="35">
        <f t="shared" si="42"/>
        <v>47.2</v>
      </c>
      <c r="AB296" s="35">
        <f t="shared" si="43"/>
        <v>-45.527272727272731</v>
      </c>
      <c r="AC296" s="35"/>
      <c r="AD296" s="35">
        <f t="shared" si="44"/>
        <v>47.2</v>
      </c>
      <c r="AE296" s="1"/>
      <c r="AF296" s="1"/>
      <c r="AG296" s="1"/>
      <c r="AH296" s="1"/>
      <c r="AI296" s="1"/>
      <c r="AJ296" s="1"/>
      <c r="AK296" s="78"/>
      <c r="AL296" s="1"/>
      <c r="AM296" s="1"/>
      <c r="AN296" s="1"/>
      <c r="AO296" s="1"/>
      <c r="AP296" s="1"/>
      <c r="AQ296" s="1"/>
      <c r="AR296" s="1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10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10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10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10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10"/>
      <c r="FY296" s="9"/>
      <c r="FZ296" s="9"/>
    </row>
    <row r="297" spans="1:182" s="2" customFormat="1" ht="17.149999999999999" customHeight="1">
      <c r="A297" s="45" t="s">
        <v>278</v>
      </c>
      <c r="B297" s="65">
        <v>1240</v>
      </c>
      <c r="C297" s="65">
        <v>1618.6</v>
      </c>
      <c r="D297" s="4">
        <f t="shared" si="39"/>
        <v>1.2105322580645161</v>
      </c>
      <c r="E297" s="11">
        <v>5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1125.5</v>
      </c>
      <c r="O297" s="35">
        <v>710.7</v>
      </c>
      <c r="P297" s="4">
        <f t="shared" si="40"/>
        <v>0.63145268769435814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360</v>
      </c>
      <c r="W297" s="5" t="s">
        <v>360</v>
      </c>
      <c r="X297" s="43">
        <f t="shared" si="45"/>
        <v>0.74726860176838983</v>
      </c>
      <c r="Y297" s="44">
        <v>113</v>
      </c>
      <c r="Z297" s="35">
        <f t="shared" si="41"/>
        <v>10.272727272727273</v>
      </c>
      <c r="AA297" s="35">
        <f t="shared" si="42"/>
        <v>7.7</v>
      </c>
      <c r="AB297" s="35">
        <f t="shared" si="43"/>
        <v>-2.5727272727272732</v>
      </c>
      <c r="AC297" s="35"/>
      <c r="AD297" s="35">
        <f t="shared" si="44"/>
        <v>7.7</v>
      </c>
      <c r="AE297" s="1"/>
      <c r="AF297" s="1"/>
      <c r="AG297" s="1"/>
      <c r="AH297" s="1"/>
      <c r="AI297" s="1"/>
      <c r="AJ297" s="1"/>
      <c r="AK297" s="78"/>
      <c r="AL297" s="1"/>
      <c r="AM297" s="1"/>
      <c r="AN297" s="1"/>
      <c r="AO297" s="1"/>
      <c r="AP297" s="1"/>
      <c r="AQ297" s="1"/>
      <c r="AR297" s="1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10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10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10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10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10"/>
      <c r="FY297" s="9"/>
      <c r="FZ297" s="9"/>
    </row>
    <row r="298" spans="1:182" s="2" customFormat="1" ht="17.149999999999999" customHeight="1">
      <c r="A298" s="45" t="s">
        <v>279</v>
      </c>
      <c r="B298" s="65">
        <v>8243</v>
      </c>
      <c r="C298" s="65">
        <v>5581.8</v>
      </c>
      <c r="D298" s="4">
        <f t="shared" si="39"/>
        <v>0.67715637510615068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441.2</v>
      </c>
      <c r="O298" s="35">
        <v>238.7</v>
      </c>
      <c r="P298" s="4">
        <f t="shared" si="40"/>
        <v>0.54102447869446957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360</v>
      </c>
      <c r="W298" s="5" t="s">
        <v>360</v>
      </c>
      <c r="X298" s="43">
        <f t="shared" si="45"/>
        <v>0.56825085797680575</v>
      </c>
      <c r="Y298" s="44">
        <v>1140</v>
      </c>
      <c r="Z298" s="35">
        <f t="shared" si="41"/>
        <v>103.63636363636364</v>
      </c>
      <c r="AA298" s="35">
        <f t="shared" si="42"/>
        <v>58.9</v>
      </c>
      <c r="AB298" s="35">
        <f t="shared" si="43"/>
        <v>-44.736363636363642</v>
      </c>
      <c r="AC298" s="35"/>
      <c r="AD298" s="35">
        <f t="shared" si="44"/>
        <v>58.9</v>
      </c>
      <c r="AE298" s="1"/>
      <c r="AF298" s="1"/>
      <c r="AG298" s="1"/>
      <c r="AH298" s="1"/>
      <c r="AI298" s="1"/>
      <c r="AJ298" s="1"/>
      <c r="AK298" s="78"/>
      <c r="AL298" s="1"/>
      <c r="AM298" s="1"/>
      <c r="AN298" s="1"/>
      <c r="AO298" s="1"/>
      <c r="AP298" s="1"/>
      <c r="AQ298" s="1"/>
      <c r="AR298" s="1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10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10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10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10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10"/>
      <c r="FY298" s="9"/>
      <c r="FZ298" s="9"/>
    </row>
    <row r="299" spans="1:182" s="2" customFormat="1" ht="17.149999999999999" customHeight="1">
      <c r="A299" s="45" t="s">
        <v>280</v>
      </c>
      <c r="B299" s="65">
        <v>0</v>
      </c>
      <c r="C299" s="65">
        <v>0</v>
      </c>
      <c r="D299" s="4">
        <f t="shared" si="39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51.9</v>
      </c>
      <c r="O299" s="35">
        <v>32</v>
      </c>
      <c r="P299" s="4">
        <f t="shared" si="40"/>
        <v>0.61657032755298657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360</v>
      </c>
      <c r="W299" s="5" t="s">
        <v>360</v>
      </c>
      <c r="X299" s="43">
        <f t="shared" si="45"/>
        <v>0.61657032755298657</v>
      </c>
      <c r="Y299" s="44">
        <v>392</v>
      </c>
      <c r="Z299" s="35">
        <f t="shared" si="41"/>
        <v>35.636363636363633</v>
      </c>
      <c r="AA299" s="35">
        <f t="shared" si="42"/>
        <v>22</v>
      </c>
      <c r="AB299" s="35">
        <f t="shared" si="43"/>
        <v>-13.636363636363633</v>
      </c>
      <c r="AC299" s="35"/>
      <c r="AD299" s="35">
        <f t="shared" si="44"/>
        <v>22</v>
      </c>
      <c r="AE299" s="1"/>
      <c r="AF299" s="1"/>
      <c r="AG299" s="1"/>
      <c r="AH299" s="1"/>
      <c r="AI299" s="1"/>
      <c r="AJ299" s="1"/>
      <c r="AK299" s="78"/>
      <c r="AL299" s="1"/>
      <c r="AM299" s="1"/>
      <c r="AN299" s="1"/>
      <c r="AO299" s="1"/>
      <c r="AP299" s="1"/>
      <c r="AQ299" s="1"/>
      <c r="AR299" s="1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10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10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10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10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10"/>
      <c r="FY299" s="9"/>
      <c r="FZ299" s="9"/>
    </row>
    <row r="300" spans="1:182" s="2" customFormat="1" ht="17.149999999999999" customHeight="1">
      <c r="A300" s="45" t="s">
        <v>281</v>
      </c>
      <c r="B300" s="65">
        <v>410</v>
      </c>
      <c r="C300" s="65">
        <v>146</v>
      </c>
      <c r="D300" s="4">
        <f t="shared" si="39"/>
        <v>0.35609756097560974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694.9</v>
      </c>
      <c r="O300" s="35">
        <v>479</v>
      </c>
      <c r="P300" s="4">
        <f t="shared" si="40"/>
        <v>0.68930781407396746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360</v>
      </c>
      <c r="W300" s="5" t="s">
        <v>360</v>
      </c>
      <c r="X300" s="43">
        <f t="shared" si="45"/>
        <v>0.62266576345429603</v>
      </c>
      <c r="Y300" s="44">
        <v>313</v>
      </c>
      <c r="Z300" s="35">
        <f t="shared" si="41"/>
        <v>28.454545454545453</v>
      </c>
      <c r="AA300" s="35">
        <f t="shared" si="42"/>
        <v>17.7</v>
      </c>
      <c r="AB300" s="35">
        <f t="shared" si="43"/>
        <v>-10.754545454545454</v>
      </c>
      <c r="AC300" s="35"/>
      <c r="AD300" s="35">
        <f t="shared" si="44"/>
        <v>17.7</v>
      </c>
      <c r="AE300" s="1"/>
      <c r="AF300" s="1"/>
      <c r="AG300" s="1"/>
      <c r="AH300" s="1"/>
      <c r="AI300" s="1"/>
      <c r="AJ300" s="1"/>
      <c r="AK300" s="78"/>
      <c r="AL300" s="1"/>
      <c r="AM300" s="1"/>
      <c r="AN300" s="1"/>
      <c r="AO300" s="1"/>
      <c r="AP300" s="1"/>
      <c r="AQ300" s="1"/>
      <c r="AR300" s="1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10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10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10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10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10"/>
      <c r="FY300" s="9"/>
      <c r="FZ300" s="9"/>
    </row>
    <row r="301" spans="1:182" s="2" customFormat="1" ht="17.149999999999999" customHeight="1">
      <c r="A301" s="45" t="s">
        <v>282</v>
      </c>
      <c r="B301" s="65">
        <v>0</v>
      </c>
      <c r="C301" s="65">
        <v>0</v>
      </c>
      <c r="D301" s="4">
        <f t="shared" si="39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253.3</v>
      </c>
      <c r="O301" s="35">
        <v>300.7</v>
      </c>
      <c r="P301" s="4">
        <f t="shared" si="40"/>
        <v>1.1871298855112513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360</v>
      </c>
      <c r="W301" s="5" t="s">
        <v>360</v>
      </c>
      <c r="X301" s="43">
        <f t="shared" si="45"/>
        <v>1.1871298855112513</v>
      </c>
      <c r="Y301" s="44">
        <v>1192</v>
      </c>
      <c r="Z301" s="35">
        <f t="shared" si="41"/>
        <v>108.36363636363636</v>
      </c>
      <c r="AA301" s="35">
        <f t="shared" si="42"/>
        <v>128.6</v>
      </c>
      <c r="AB301" s="35">
        <f t="shared" si="43"/>
        <v>20.236363636363635</v>
      </c>
      <c r="AC301" s="35"/>
      <c r="AD301" s="35">
        <f t="shared" si="44"/>
        <v>128.6</v>
      </c>
      <c r="AE301" s="1"/>
      <c r="AF301" s="1"/>
      <c r="AG301" s="1"/>
      <c r="AH301" s="1"/>
      <c r="AI301" s="1"/>
      <c r="AJ301" s="1"/>
      <c r="AK301" s="78"/>
      <c r="AL301" s="1"/>
      <c r="AM301" s="1"/>
      <c r="AN301" s="1"/>
      <c r="AO301" s="1"/>
      <c r="AP301" s="1"/>
      <c r="AQ301" s="1"/>
      <c r="AR301" s="1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10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10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10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10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10"/>
      <c r="FY301" s="9"/>
      <c r="FZ301" s="9"/>
    </row>
    <row r="302" spans="1:182" s="2" customFormat="1" ht="17.149999999999999" customHeight="1">
      <c r="A302" s="45" t="s">
        <v>283</v>
      </c>
      <c r="B302" s="65">
        <v>0</v>
      </c>
      <c r="C302" s="65">
        <v>0</v>
      </c>
      <c r="D302" s="4">
        <f t="shared" si="39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893.7</v>
      </c>
      <c r="O302" s="35">
        <v>665.7</v>
      </c>
      <c r="P302" s="4">
        <f t="shared" si="40"/>
        <v>0.74488083249412551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360</v>
      </c>
      <c r="W302" s="5" t="s">
        <v>360</v>
      </c>
      <c r="X302" s="43">
        <f t="shared" si="45"/>
        <v>0.74488083249412551</v>
      </c>
      <c r="Y302" s="44">
        <v>54</v>
      </c>
      <c r="Z302" s="35">
        <f t="shared" si="41"/>
        <v>4.9090909090909092</v>
      </c>
      <c r="AA302" s="35">
        <f t="shared" si="42"/>
        <v>3.7</v>
      </c>
      <c r="AB302" s="35">
        <f t="shared" si="43"/>
        <v>-1.209090909090909</v>
      </c>
      <c r="AC302" s="35"/>
      <c r="AD302" s="35">
        <f t="shared" si="44"/>
        <v>3.7</v>
      </c>
      <c r="AE302" s="1"/>
      <c r="AF302" s="1"/>
      <c r="AG302" s="1"/>
      <c r="AH302" s="1"/>
      <c r="AI302" s="1"/>
      <c r="AJ302" s="1"/>
      <c r="AK302" s="78"/>
      <c r="AL302" s="1"/>
      <c r="AM302" s="1"/>
      <c r="AN302" s="1"/>
      <c r="AO302" s="1"/>
      <c r="AP302" s="1"/>
      <c r="AQ302" s="1"/>
      <c r="AR302" s="1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10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10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10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10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10"/>
      <c r="FY302" s="9"/>
      <c r="FZ302" s="9"/>
    </row>
    <row r="303" spans="1:182" s="2" customFormat="1" ht="17.149999999999999" customHeight="1">
      <c r="A303" s="45" t="s">
        <v>284</v>
      </c>
      <c r="B303" s="65">
        <v>0</v>
      </c>
      <c r="C303" s="65">
        <v>0</v>
      </c>
      <c r="D303" s="4">
        <f t="shared" si="39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141.1</v>
      </c>
      <c r="O303" s="35">
        <v>51</v>
      </c>
      <c r="P303" s="4">
        <f t="shared" si="40"/>
        <v>0.36144578313253012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360</v>
      </c>
      <c r="W303" s="5" t="s">
        <v>360</v>
      </c>
      <c r="X303" s="43">
        <f t="shared" si="45"/>
        <v>0.36144578313253012</v>
      </c>
      <c r="Y303" s="44">
        <v>775</v>
      </c>
      <c r="Z303" s="35">
        <f t="shared" si="41"/>
        <v>70.454545454545453</v>
      </c>
      <c r="AA303" s="35">
        <f t="shared" si="42"/>
        <v>25.5</v>
      </c>
      <c r="AB303" s="35">
        <f t="shared" si="43"/>
        <v>-44.954545454545453</v>
      </c>
      <c r="AC303" s="35"/>
      <c r="AD303" s="35">
        <f t="shared" si="44"/>
        <v>25.5</v>
      </c>
      <c r="AE303" s="1"/>
      <c r="AF303" s="1"/>
      <c r="AG303" s="1"/>
      <c r="AH303" s="1"/>
      <c r="AI303" s="1"/>
      <c r="AJ303" s="1"/>
      <c r="AK303" s="78"/>
      <c r="AL303" s="1"/>
      <c r="AM303" s="1"/>
      <c r="AN303" s="1"/>
      <c r="AO303" s="1"/>
      <c r="AP303" s="1"/>
      <c r="AQ303" s="1"/>
      <c r="AR303" s="1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10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10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10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10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10"/>
      <c r="FY303" s="9"/>
      <c r="FZ303" s="9"/>
    </row>
    <row r="304" spans="1:182" s="2" customFormat="1" ht="17.149999999999999" customHeight="1">
      <c r="A304" s="45" t="s">
        <v>285</v>
      </c>
      <c r="B304" s="65">
        <v>0</v>
      </c>
      <c r="C304" s="65">
        <v>0</v>
      </c>
      <c r="D304" s="4">
        <f t="shared" si="39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292.8</v>
      </c>
      <c r="O304" s="35">
        <v>238.8</v>
      </c>
      <c r="P304" s="4">
        <f t="shared" si="40"/>
        <v>0.81557377049180324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360</v>
      </c>
      <c r="W304" s="5" t="s">
        <v>360</v>
      </c>
      <c r="X304" s="43">
        <f t="shared" si="45"/>
        <v>0.81557377049180313</v>
      </c>
      <c r="Y304" s="44">
        <v>43</v>
      </c>
      <c r="Z304" s="35">
        <f t="shared" si="41"/>
        <v>3.9090909090909092</v>
      </c>
      <c r="AA304" s="35">
        <f t="shared" si="42"/>
        <v>3.2</v>
      </c>
      <c r="AB304" s="35">
        <f t="shared" si="43"/>
        <v>-0.70909090909090899</v>
      </c>
      <c r="AC304" s="35"/>
      <c r="AD304" s="35">
        <f t="shared" si="44"/>
        <v>3.2</v>
      </c>
      <c r="AE304" s="1"/>
      <c r="AF304" s="1"/>
      <c r="AG304" s="1"/>
      <c r="AH304" s="1"/>
      <c r="AI304" s="1"/>
      <c r="AJ304" s="1"/>
      <c r="AK304" s="78"/>
      <c r="AL304" s="1"/>
      <c r="AM304" s="1"/>
      <c r="AN304" s="1"/>
      <c r="AO304" s="1"/>
      <c r="AP304" s="1"/>
      <c r="AQ304" s="1"/>
      <c r="AR304" s="1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10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10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10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10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10"/>
      <c r="FY304" s="9"/>
      <c r="FZ304" s="9"/>
    </row>
    <row r="305" spans="1:182" s="2" customFormat="1" ht="17.149999999999999" customHeight="1">
      <c r="A305" s="45" t="s">
        <v>286</v>
      </c>
      <c r="B305" s="65">
        <v>4896</v>
      </c>
      <c r="C305" s="65">
        <v>2472.6999999999998</v>
      </c>
      <c r="D305" s="4">
        <f t="shared" si="39"/>
        <v>0.5050449346405228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1870.3</v>
      </c>
      <c r="O305" s="35">
        <v>1377.7</v>
      </c>
      <c r="P305" s="4">
        <f t="shared" si="40"/>
        <v>0.7366197936159975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360</v>
      </c>
      <c r="W305" s="5" t="s">
        <v>360</v>
      </c>
      <c r="X305" s="43">
        <f t="shared" si="45"/>
        <v>0.69030482182090258</v>
      </c>
      <c r="Y305" s="44">
        <v>134</v>
      </c>
      <c r="Z305" s="35">
        <f t="shared" si="41"/>
        <v>12.181818181818182</v>
      </c>
      <c r="AA305" s="35">
        <f t="shared" si="42"/>
        <v>8.4</v>
      </c>
      <c r="AB305" s="35">
        <f t="shared" si="43"/>
        <v>-3.7818181818181813</v>
      </c>
      <c r="AC305" s="35"/>
      <c r="AD305" s="35">
        <f t="shared" si="44"/>
        <v>8.4</v>
      </c>
      <c r="AE305" s="1"/>
      <c r="AF305" s="1"/>
      <c r="AG305" s="1"/>
      <c r="AH305" s="1"/>
      <c r="AI305" s="1"/>
      <c r="AJ305" s="1"/>
      <c r="AK305" s="78"/>
      <c r="AL305" s="1"/>
      <c r="AM305" s="1"/>
      <c r="AN305" s="1"/>
      <c r="AO305" s="1"/>
      <c r="AP305" s="1"/>
      <c r="AQ305" s="1"/>
      <c r="AR305" s="1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10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10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10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10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10"/>
      <c r="FY305" s="9"/>
      <c r="FZ305" s="9"/>
    </row>
    <row r="306" spans="1:182" s="2" customFormat="1" ht="17.149999999999999" customHeight="1">
      <c r="A306" s="45" t="s">
        <v>287</v>
      </c>
      <c r="B306" s="65">
        <v>336378</v>
      </c>
      <c r="C306" s="65">
        <v>313525</v>
      </c>
      <c r="D306" s="4">
        <f t="shared" si="39"/>
        <v>0.9320615498040894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4270.6000000000004</v>
      </c>
      <c r="O306" s="35">
        <v>2369.1</v>
      </c>
      <c r="P306" s="4">
        <f t="shared" si="40"/>
        <v>0.55474640565728461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360</v>
      </c>
      <c r="W306" s="5" t="s">
        <v>360</v>
      </c>
      <c r="X306" s="43">
        <f t="shared" si="45"/>
        <v>0.63020943448664557</v>
      </c>
      <c r="Y306" s="44">
        <v>34</v>
      </c>
      <c r="Z306" s="35">
        <f t="shared" si="41"/>
        <v>3.0909090909090908</v>
      </c>
      <c r="AA306" s="35">
        <f t="shared" si="42"/>
        <v>1.9</v>
      </c>
      <c r="AB306" s="35">
        <f t="shared" si="43"/>
        <v>-1.1909090909090909</v>
      </c>
      <c r="AC306" s="35"/>
      <c r="AD306" s="35">
        <f t="shared" si="44"/>
        <v>1.9</v>
      </c>
      <c r="AE306" s="1"/>
      <c r="AF306" s="1"/>
      <c r="AG306" s="1"/>
      <c r="AH306" s="1"/>
      <c r="AI306" s="1"/>
      <c r="AJ306" s="1"/>
      <c r="AK306" s="78"/>
      <c r="AL306" s="1"/>
      <c r="AM306" s="1"/>
      <c r="AN306" s="1"/>
      <c r="AO306" s="1"/>
      <c r="AP306" s="1"/>
      <c r="AQ306" s="1"/>
      <c r="AR306" s="1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10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10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10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10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10"/>
      <c r="FY306" s="9"/>
      <c r="FZ306" s="9"/>
    </row>
    <row r="307" spans="1:182" s="2" customFormat="1" ht="17.149999999999999" customHeight="1">
      <c r="A307" s="45" t="s">
        <v>288</v>
      </c>
      <c r="B307" s="65">
        <v>58681</v>
      </c>
      <c r="C307" s="65">
        <v>40920</v>
      </c>
      <c r="D307" s="4">
        <f t="shared" si="39"/>
        <v>0.69732962969274548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2184</v>
      </c>
      <c r="O307" s="35">
        <v>4080.7</v>
      </c>
      <c r="P307" s="4">
        <f t="shared" si="40"/>
        <v>1.266845238095238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360</v>
      </c>
      <c r="W307" s="5" t="s">
        <v>360</v>
      </c>
      <c r="X307" s="43">
        <f t="shared" si="45"/>
        <v>1.1529421164147393</v>
      </c>
      <c r="Y307" s="44">
        <v>14</v>
      </c>
      <c r="Z307" s="35">
        <f t="shared" si="41"/>
        <v>1.2727272727272727</v>
      </c>
      <c r="AA307" s="35">
        <f t="shared" si="42"/>
        <v>1.5</v>
      </c>
      <c r="AB307" s="35">
        <f t="shared" si="43"/>
        <v>0.22727272727272729</v>
      </c>
      <c r="AC307" s="35"/>
      <c r="AD307" s="35">
        <f t="shared" si="44"/>
        <v>1.5</v>
      </c>
      <c r="AE307" s="1"/>
      <c r="AF307" s="1"/>
      <c r="AG307" s="1"/>
      <c r="AH307" s="1"/>
      <c r="AI307" s="1"/>
      <c r="AJ307" s="1"/>
      <c r="AK307" s="78"/>
      <c r="AL307" s="1"/>
      <c r="AM307" s="1"/>
      <c r="AN307" s="1"/>
      <c r="AO307" s="1"/>
      <c r="AP307" s="1"/>
      <c r="AQ307" s="1"/>
      <c r="AR307" s="1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10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10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10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10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10"/>
      <c r="FY307" s="9"/>
      <c r="FZ307" s="9"/>
    </row>
    <row r="308" spans="1:182" s="2" customFormat="1" ht="17.149999999999999" customHeight="1">
      <c r="A308" s="45" t="s">
        <v>289</v>
      </c>
      <c r="B308" s="65">
        <v>0</v>
      </c>
      <c r="C308" s="65">
        <v>0</v>
      </c>
      <c r="D308" s="4">
        <f t="shared" si="39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124.8</v>
      </c>
      <c r="O308" s="35">
        <v>107.5</v>
      </c>
      <c r="P308" s="4">
        <f t="shared" si="40"/>
        <v>0.86137820512820518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360</v>
      </c>
      <c r="W308" s="5" t="s">
        <v>360</v>
      </c>
      <c r="X308" s="43">
        <f t="shared" si="45"/>
        <v>0.86137820512820507</v>
      </c>
      <c r="Y308" s="44">
        <v>582</v>
      </c>
      <c r="Z308" s="35">
        <f t="shared" si="41"/>
        <v>52.909090909090907</v>
      </c>
      <c r="AA308" s="35">
        <f t="shared" si="42"/>
        <v>45.6</v>
      </c>
      <c r="AB308" s="35">
        <f t="shared" si="43"/>
        <v>-7.3090909090909051</v>
      </c>
      <c r="AC308" s="35"/>
      <c r="AD308" s="35">
        <f t="shared" si="44"/>
        <v>45.6</v>
      </c>
      <c r="AE308" s="1"/>
      <c r="AF308" s="1"/>
      <c r="AG308" s="1"/>
      <c r="AH308" s="1"/>
      <c r="AI308" s="1"/>
      <c r="AJ308" s="1"/>
      <c r="AK308" s="78"/>
      <c r="AL308" s="1"/>
      <c r="AM308" s="1"/>
      <c r="AN308" s="1"/>
      <c r="AO308" s="1"/>
      <c r="AP308" s="1"/>
      <c r="AQ308" s="1"/>
      <c r="AR308" s="1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10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10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10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10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10"/>
      <c r="FY308" s="9"/>
      <c r="FZ308" s="9"/>
    </row>
    <row r="309" spans="1:182" s="2" customFormat="1" ht="17.149999999999999" customHeight="1">
      <c r="A309" s="45" t="s">
        <v>290</v>
      </c>
      <c r="B309" s="65">
        <v>700</v>
      </c>
      <c r="C309" s="65">
        <v>758.5</v>
      </c>
      <c r="D309" s="4">
        <f t="shared" si="39"/>
        <v>1.0835714285714286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373.6</v>
      </c>
      <c r="O309" s="35">
        <v>242.2</v>
      </c>
      <c r="P309" s="4">
        <f t="shared" si="40"/>
        <v>0.64828693790149883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360</v>
      </c>
      <c r="W309" s="5" t="s">
        <v>360</v>
      </c>
      <c r="X309" s="43">
        <f t="shared" si="45"/>
        <v>0.73534383603548481</v>
      </c>
      <c r="Y309" s="44">
        <v>917</v>
      </c>
      <c r="Z309" s="35">
        <f t="shared" si="41"/>
        <v>83.36363636363636</v>
      </c>
      <c r="AA309" s="35">
        <f t="shared" si="42"/>
        <v>61.3</v>
      </c>
      <c r="AB309" s="35">
        <f t="shared" si="43"/>
        <v>-22.063636363636363</v>
      </c>
      <c r="AC309" s="35"/>
      <c r="AD309" s="35">
        <f t="shared" si="44"/>
        <v>61.3</v>
      </c>
      <c r="AE309" s="1"/>
      <c r="AF309" s="1"/>
      <c r="AG309" s="1"/>
      <c r="AH309" s="1"/>
      <c r="AI309" s="1"/>
      <c r="AJ309" s="1"/>
      <c r="AK309" s="78"/>
      <c r="AL309" s="1"/>
      <c r="AM309" s="1"/>
      <c r="AN309" s="1"/>
      <c r="AO309" s="1"/>
      <c r="AP309" s="1"/>
      <c r="AQ309" s="1"/>
      <c r="AR309" s="1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10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10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10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10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10"/>
      <c r="FY309" s="9"/>
      <c r="FZ309" s="9"/>
    </row>
    <row r="310" spans="1:182" s="2" customFormat="1" ht="17.149999999999999" customHeight="1">
      <c r="A310" s="45" t="s">
        <v>291</v>
      </c>
      <c r="B310" s="65">
        <v>14885</v>
      </c>
      <c r="C310" s="65">
        <v>12861.1</v>
      </c>
      <c r="D310" s="4">
        <f t="shared" si="39"/>
        <v>0.86403090359422241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425.6</v>
      </c>
      <c r="O310" s="35">
        <v>153.6</v>
      </c>
      <c r="P310" s="4">
        <f t="shared" si="40"/>
        <v>0.36090225563909772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360</v>
      </c>
      <c r="W310" s="5" t="s">
        <v>360</v>
      </c>
      <c r="X310" s="43">
        <f t="shared" si="45"/>
        <v>0.46152798523012267</v>
      </c>
      <c r="Y310" s="44">
        <v>1126</v>
      </c>
      <c r="Z310" s="35">
        <f t="shared" si="41"/>
        <v>102.36363636363636</v>
      </c>
      <c r="AA310" s="35">
        <f t="shared" si="42"/>
        <v>47.2</v>
      </c>
      <c r="AB310" s="35">
        <f t="shared" si="43"/>
        <v>-55.163636363636357</v>
      </c>
      <c r="AC310" s="35"/>
      <c r="AD310" s="35">
        <f t="shared" si="44"/>
        <v>47.2</v>
      </c>
      <c r="AE310" s="1"/>
      <c r="AF310" s="1"/>
      <c r="AG310" s="1"/>
      <c r="AH310" s="1"/>
      <c r="AI310" s="1"/>
      <c r="AJ310" s="1"/>
      <c r="AK310" s="78"/>
      <c r="AL310" s="1"/>
      <c r="AM310" s="1"/>
      <c r="AN310" s="1"/>
      <c r="AO310" s="1"/>
      <c r="AP310" s="1"/>
      <c r="AQ310" s="1"/>
      <c r="AR310" s="1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10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10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10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10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10"/>
      <c r="FY310" s="9"/>
      <c r="FZ310" s="9"/>
    </row>
    <row r="311" spans="1:182" s="2" customFormat="1" ht="17.149999999999999" customHeight="1">
      <c r="A311" s="45" t="s">
        <v>292</v>
      </c>
      <c r="B311" s="65">
        <v>183671</v>
      </c>
      <c r="C311" s="65">
        <v>196784.3</v>
      </c>
      <c r="D311" s="4">
        <f t="shared" si="39"/>
        <v>1.0713955932074197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1716.4</v>
      </c>
      <c r="O311" s="35">
        <v>1910.9</v>
      </c>
      <c r="P311" s="4">
        <f t="shared" si="40"/>
        <v>1.1133185737590305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360</v>
      </c>
      <c r="W311" s="5" t="s">
        <v>360</v>
      </c>
      <c r="X311" s="43">
        <f t="shared" si="45"/>
        <v>1.1049339776487086</v>
      </c>
      <c r="Y311" s="44">
        <v>61</v>
      </c>
      <c r="Z311" s="35">
        <f t="shared" si="41"/>
        <v>5.5454545454545459</v>
      </c>
      <c r="AA311" s="35">
        <f t="shared" si="42"/>
        <v>6.1</v>
      </c>
      <c r="AB311" s="35">
        <f t="shared" si="43"/>
        <v>0.55454545454545379</v>
      </c>
      <c r="AC311" s="35"/>
      <c r="AD311" s="35">
        <f t="shared" si="44"/>
        <v>6.1</v>
      </c>
      <c r="AE311" s="1"/>
      <c r="AF311" s="1"/>
      <c r="AG311" s="1"/>
      <c r="AH311" s="1"/>
      <c r="AI311" s="1"/>
      <c r="AJ311" s="1"/>
      <c r="AK311" s="78"/>
      <c r="AL311" s="1"/>
      <c r="AM311" s="1"/>
      <c r="AN311" s="1"/>
      <c r="AO311" s="1"/>
      <c r="AP311" s="1"/>
      <c r="AQ311" s="1"/>
      <c r="AR311" s="1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10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10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10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10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10"/>
      <c r="FY311" s="9"/>
      <c r="FZ311" s="9"/>
    </row>
    <row r="312" spans="1:182" s="2" customFormat="1" ht="17.149999999999999" customHeight="1">
      <c r="A312" s="45" t="s">
        <v>293</v>
      </c>
      <c r="B312" s="65">
        <v>21500</v>
      </c>
      <c r="C312" s="65">
        <v>60142</v>
      </c>
      <c r="D312" s="4">
        <f t="shared" si="39"/>
        <v>1.3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638</v>
      </c>
      <c r="O312" s="35">
        <v>447.4</v>
      </c>
      <c r="P312" s="4">
        <f t="shared" si="40"/>
        <v>0.70125391849529772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360</v>
      </c>
      <c r="W312" s="5" t="s">
        <v>360</v>
      </c>
      <c r="X312" s="43">
        <f t="shared" si="45"/>
        <v>0.82100313479623821</v>
      </c>
      <c r="Y312" s="44">
        <v>291</v>
      </c>
      <c r="Z312" s="35">
        <f t="shared" si="41"/>
        <v>26.454545454545453</v>
      </c>
      <c r="AA312" s="35">
        <f t="shared" si="42"/>
        <v>21.7</v>
      </c>
      <c r="AB312" s="35">
        <f t="shared" si="43"/>
        <v>-4.754545454545454</v>
      </c>
      <c r="AC312" s="35"/>
      <c r="AD312" s="35">
        <f t="shared" si="44"/>
        <v>21.7</v>
      </c>
      <c r="AE312" s="1"/>
      <c r="AF312" s="1"/>
      <c r="AG312" s="1"/>
      <c r="AH312" s="1"/>
      <c r="AI312" s="1"/>
      <c r="AJ312" s="1"/>
      <c r="AK312" s="78"/>
      <c r="AL312" s="1"/>
      <c r="AM312" s="1"/>
      <c r="AN312" s="1"/>
      <c r="AO312" s="1"/>
      <c r="AP312" s="1"/>
      <c r="AQ312" s="1"/>
      <c r="AR312" s="1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10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10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10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10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10"/>
      <c r="FY312" s="9"/>
      <c r="FZ312" s="9"/>
    </row>
    <row r="313" spans="1:182" s="2" customFormat="1" ht="17.149999999999999" customHeight="1">
      <c r="A313" s="45" t="s">
        <v>294</v>
      </c>
      <c r="B313" s="65">
        <v>25574</v>
      </c>
      <c r="C313" s="65">
        <v>36453</v>
      </c>
      <c r="D313" s="4">
        <f t="shared" ref="D313:D376" si="46">IF(E313=0,0,IF(B313=0,1,IF(C313&lt;0,0,IF(C313/B313&gt;1.2,IF((C313/B313-1.2)*0.1+1.2&gt;1.3,1.3,(C313/B313-1.2)*0.1+1.2),C313/B313))))</f>
        <v>1.2225392977242511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431.5</v>
      </c>
      <c r="O313" s="35">
        <v>285.7</v>
      </c>
      <c r="P313" s="4">
        <f t="shared" ref="P313:P376" si="47">IF(Q313=0,0,IF(N313=0,1,IF(O313&lt;0,0,IF(O313/N313&gt;1.2,IF((O313/N313-1.2)*0.1+1.2&gt;1.3,1.3,(O313/N313-1.2)*0.1+1.2),O313/N313))))</f>
        <v>0.662108922363847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360</v>
      </c>
      <c r="W313" s="5" t="s">
        <v>360</v>
      </c>
      <c r="X313" s="43">
        <f t="shared" si="45"/>
        <v>0.77419499743592779</v>
      </c>
      <c r="Y313" s="44">
        <v>303</v>
      </c>
      <c r="Z313" s="35">
        <f t="shared" ref="Z313:Z376" si="48">Y313/11</f>
        <v>27.545454545454547</v>
      </c>
      <c r="AA313" s="35">
        <f t="shared" ref="AA313:AA376" si="49">ROUND(X313*Z313,1)</f>
        <v>21.3</v>
      </c>
      <c r="AB313" s="35">
        <f t="shared" ref="AB313:AB376" si="50">AA313-Z313</f>
        <v>-6.245454545454546</v>
      </c>
      <c r="AC313" s="35"/>
      <c r="AD313" s="35">
        <f t="shared" ref="AD313:AD376" si="51">IF(AC313="+",0,AA313)</f>
        <v>21.3</v>
      </c>
      <c r="AE313" s="1"/>
      <c r="AF313" s="1"/>
      <c r="AG313" s="1"/>
      <c r="AH313" s="1"/>
      <c r="AI313" s="1"/>
      <c r="AJ313" s="1"/>
      <c r="AK313" s="78"/>
      <c r="AL313" s="1"/>
      <c r="AM313" s="1"/>
      <c r="AN313" s="1"/>
      <c r="AO313" s="1"/>
      <c r="AP313" s="1"/>
      <c r="AQ313" s="1"/>
      <c r="AR313" s="1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10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10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10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10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10"/>
      <c r="FY313" s="9"/>
      <c r="FZ313" s="9"/>
    </row>
    <row r="314" spans="1:182" s="2" customFormat="1" ht="17.149999999999999" customHeight="1">
      <c r="A314" s="45" t="s">
        <v>295</v>
      </c>
      <c r="B314" s="65">
        <v>6732</v>
      </c>
      <c r="C314" s="65">
        <v>6341.2</v>
      </c>
      <c r="D314" s="4">
        <f t="shared" si="46"/>
        <v>0.94194890077243021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1468.1</v>
      </c>
      <c r="O314" s="35">
        <v>1285</v>
      </c>
      <c r="P314" s="4">
        <f t="shared" si="47"/>
        <v>0.8752809754103944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360</v>
      </c>
      <c r="W314" s="5" t="s">
        <v>360</v>
      </c>
      <c r="X314" s="43">
        <f t="shared" ref="X314:X377" si="52">(D314*E314+P314*Q314)/(E314+Q314)</f>
        <v>0.88861456048280163</v>
      </c>
      <c r="Y314" s="44">
        <v>542</v>
      </c>
      <c r="Z314" s="35">
        <f t="shared" si="48"/>
        <v>49.272727272727273</v>
      </c>
      <c r="AA314" s="35">
        <f t="shared" si="49"/>
        <v>43.8</v>
      </c>
      <c r="AB314" s="35">
        <f t="shared" si="50"/>
        <v>-5.4727272727272762</v>
      </c>
      <c r="AC314" s="35"/>
      <c r="AD314" s="35">
        <f t="shared" si="51"/>
        <v>43.8</v>
      </c>
      <c r="AE314" s="1"/>
      <c r="AF314" s="1"/>
      <c r="AG314" s="1"/>
      <c r="AH314" s="1"/>
      <c r="AI314" s="1"/>
      <c r="AJ314" s="1"/>
      <c r="AK314" s="78"/>
      <c r="AL314" s="1"/>
      <c r="AM314" s="1"/>
      <c r="AN314" s="1"/>
      <c r="AO314" s="1"/>
      <c r="AP314" s="1"/>
      <c r="AQ314" s="1"/>
      <c r="AR314" s="1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10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10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10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10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10"/>
      <c r="FY314" s="9"/>
      <c r="FZ314" s="9"/>
    </row>
    <row r="315" spans="1:182" s="2" customFormat="1" ht="17.149999999999999" customHeight="1">
      <c r="A315" s="18" t="s">
        <v>296</v>
      </c>
      <c r="B315" s="60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35"/>
      <c r="AE315" s="1"/>
      <c r="AF315" s="1"/>
      <c r="AG315" s="1"/>
      <c r="AH315" s="1"/>
      <c r="AI315" s="1"/>
      <c r="AJ315" s="1"/>
      <c r="AK315" s="78"/>
      <c r="AL315" s="1"/>
      <c r="AM315" s="1"/>
      <c r="AN315" s="1"/>
      <c r="AO315" s="1"/>
      <c r="AP315" s="1"/>
      <c r="AQ315" s="1"/>
      <c r="AR315" s="1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10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10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10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10"/>
      <c r="FY315" s="9"/>
      <c r="FZ315" s="9"/>
    </row>
    <row r="316" spans="1:182" s="2" customFormat="1" ht="17.149999999999999" customHeight="1">
      <c r="A316" s="45" t="s">
        <v>297</v>
      </c>
      <c r="B316" s="65">
        <v>3200</v>
      </c>
      <c r="C316" s="65">
        <v>2706.3</v>
      </c>
      <c r="D316" s="4">
        <f t="shared" si="46"/>
        <v>0.84571875000000007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229.4</v>
      </c>
      <c r="O316" s="35">
        <v>1480.8</v>
      </c>
      <c r="P316" s="4">
        <f t="shared" si="47"/>
        <v>1.3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360</v>
      </c>
      <c r="W316" s="5" t="s">
        <v>360</v>
      </c>
      <c r="X316" s="43">
        <f t="shared" si="52"/>
        <v>1.20914375</v>
      </c>
      <c r="Y316" s="44">
        <v>64</v>
      </c>
      <c r="Z316" s="35">
        <f t="shared" si="48"/>
        <v>5.8181818181818183</v>
      </c>
      <c r="AA316" s="35">
        <f t="shared" si="49"/>
        <v>7</v>
      </c>
      <c r="AB316" s="35">
        <f t="shared" si="50"/>
        <v>1.1818181818181817</v>
      </c>
      <c r="AC316" s="35"/>
      <c r="AD316" s="35">
        <f t="shared" si="51"/>
        <v>7</v>
      </c>
      <c r="AE316" s="1"/>
      <c r="AF316" s="1"/>
      <c r="AG316" s="1"/>
      <c r="AH316" s="1"/>
      <c r="AI316" s="1"/>
      <c r="AJ316" s="1"/>
      <c r="AK316" s="78"/>
      <c r="AL316" s="1"/>
      <c r="AM316" s="1"/>
      <c r="AN316" s="1"/>
      <c r="AO316" s="1"/>
      <c r="AP316" s="1"/>
      <c r="AQ316" s="1"/>
      <c r="AR316" s="1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10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10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10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10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10"/>
      <c r="FY316" s="9"/>
      <c r="FZ316" s="9"/>
    </row>
    <row r="317" spans="1:182" s="2" customFormat="1" ht="17.149999999999999" customHeight="1">
      <c r="A317" s="45" t="s">
        <v>298</v>
      </c>
      <c r="B317" s="65">
        <v>14106</v>
      </c>
      <c r="C317" s="65">
        <v>11543.4</v>
      </c>
      <c r="D317" s="4">
        <f t="shared" si="46"/>
        <v>0.81833262441514243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927.6</v>
      </c>
      <c r="O317" s="35">
        <v>608.1</v>
      </c>
      <c r="P317" s="4">
        <f t="shared" si="47"/>
        <v>0.65556274256144886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360</v>
      </c>
      <c r="W317" s="5" t="s">
        <v>360</v>
      </c>
      <c r="X317" s="43">
        <f t="shared" si="52"/>
        <v>0.68811671893218762</v>
      </c>
      <c r="Y317" s="44">
        <v>125</v>
      </c>
      <c r="Z317" s="35">
        <f t="shared" si="48"/>
        <v>11.363636363636363</v>
      </c>
      <c r="AA317" s="35">
        <f t="shared" si="49"/>
        <v>7.8</v>
      </c>
      <c r="AB317" s="35">
        <f t="shared" si="50"/>
        <v>-3.5636363636363635</v>
      </c>
      <c r="AC317" s="35"/>
      <c r="AD317" s="35">
        <f t="shared" si="51"/>
        <v>7.8</v>
      </c>
      <c r="AE317" s="1"/>
      <c r="AF317" s="1"/>
      <c r="AG317" s="1"/>
      <c r="AH317" s="1"/>
      <c r="AI317" s="1"/>
      <c r="AJ317" s="1"/>
      <c r="AK317" s="78"/>
      <c r="AL317" s="1"/>
      <c r="AM317" s="1"/>
      <c r="AN317" s="1"/>
      <c r="AO317" s="1"/>
      <c r="AP317" s="1"/>
      <c r="AQ317" s="1"/>
      <c r="AR317" s="1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10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10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10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10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10"/>
      <c r="FY317" s="9"/>
      <c r="FZ317" s="9"/>
    </row>
    <row r="318" spans="1:182" s="2" customFormat="1" ht="17.149999999999999" customHeight="1">
      <c r="A318" s="45" t="s">
        <v>299</v>
      </c>
      <c r="B318" s="65">
        <v>653</v>
      </c>
      <c r="C318" s="65">
        <v>576.6</v>
      </c>
      <c r="D318" s="4">
        <f t="shared" si="46"/>
        <v>0.88300153139356818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285.3</v>
      </c>
      <c r="O318" s="35">
        <v>393.3</v>
      </c>
      <c r="P318" s="4">
        <f t="shared" si="47"/>
        <v>1.2178548895899053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360</v>
      </c>
      <c r="W318" s="5" t="s">
        <v>360</v>
      </c>
      <c r="X318" s="43">
        <f t="shared" si="52"/>
        <v>1.1508842179506378</v>
      </c>
      <c r="Y318" s="44">
        <v>707</v>
      </c>
      <c r="Z318" s="35">
        <f t="shared" si="48"/>
        <v>64.272727272727266</v>
      </c>
      <c r="AA318" s="35">
        <f t="shared" si="49"/>
        <v>74</v>
      </c>
      <c r="AB318" s="35">
        <f t="shared" si="50"/>
        <v>9.7272727272727337</v>
      </c>
      <c r="AC318" s="35"/>
      <c r="AD318" s="35">
        <f t="shared" si="51"/>
        <v>74</v>
      </c>
      <c r="AE318" s="1"/>
      <c r="AF318" s="1"/>
      <c r="AG318" s="1"/>
      <c r="AH318" s="1"/>
      <c r="AI318" s="1"/>
      <c r="AJ318" s="1"/>
      <c r="AK318" s="78"/>
      <c r="AL318" s="1"/>
      <c r="AM318" s="1"/>
      <c r="AN318" s="1"/>
      <c r="AO318" s="1"/>
      <c r="AP318" s="1"/>
      <c r="AQ318" s="1"/>
      <c r="AR318" s="1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10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10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10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10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10"/>
      <c r="FY318" s="9"/>
      <c r="FZ318" s="9"/>
    </row>
    <row r="319" spans="1:182" s="2" customFormat="1" ht="17.149999999999999" customHeight="1">
      <c r="A319" s="45" t="s">
        <v>300</v>
      </c>
      <c r="B319" s="65">
        <v>580</v>
      </c>
      <c r="C319" s="65">
        <v>537.1</v>
      </c>
      <c r="D319" s="4">
        <f t="shared" si="46"/>
        <v>0.92603448275862077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62.5</v>
      </c>
      <c r="O319" s="35">
        <v>41.3</v>
      </c>
      <c r="P319" s="4">
        <f t="shared" si="47"/>
        <v>0.66079999999999994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360</v>
      </c>
      <c r="W319" s="5" t="s">
        <v>360</v>
      </c>
      <c r="X319" s="43">
        <f t="shared" si="52"/>
        <v>0.71384689655172406</v>
      </c>
      <c r="Y319" s="44">
        <v>1001</v>
      </c>
      <c r="Z319" s="35">
        <f t="shared" si="48"/>
        <v>91</v>
      </c>
      <c r="AA319" s="35">
        <f t="shared" si="49"/>
        <v>65</v>
      </c>
      <c r="AB319" s="35">
        <f t="shared" si="50"/>
        <v>-26</v>
      </c>
      <c r="AC319" s="35"/>
      <c r="AD319" s="35">
        <f t="shared" si="51"/>
        <v>65</v>
      </c>
      <c r="AE319" s="1"/>
      <c r="AF319" s="1"/>
      <c r="AG319" s="1"/>
      <c r="AH319" s="1"/>
      <c r="AI319" s="1"/>
      <c r="AJ319" s="1"/>
      <c r="AK319" s="78"/>
      <c r="AL319" s="1"/>
      <c r="AM319" s="1"/>
      <c r="AN319" s="1"/>
      <c r="AO319" s="1"/>
      <c r="AP319" s="1"/>
      <c r="AQ319" s="1"/>
      <c r="AR319" s="1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10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10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10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10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10"/>
      <c r="FY319" s="9"/>
      <c r="FZ319" s="9"/>
    </row>
    <row r="320" spans="1:182" s="2" customFormat="1" ht="17.149999999999999" customHeight="1">
      <c r="A320" s="45" t="s">
        <v>301</v>
      </c>
      <c r="B320" s="65">
        <v>200</v>
      </c>
      <c r="C320" s="65">
        <v>0</v>
      </c>
      <c r="D320" s="4">
        <f t="shared" si="46"/>
        <v>0</v>
      </c>
      <c r="E320" s="11">
        <v>5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76.400000000000006</v>
      </c>
      <c r="O320" s="35">
        <v>166</v>
      </c>
      <c r="P320" s="4">
        <f t="shared" si="47"/>
        <v>1.2972774869109946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360</v>
      </c>
      <c r="W320" s="5" t="s">
        <v>360</v>
      </c>
      <c r="X320" s="43">
        <f t="shared" si="52"/>
        <v>1.0378219895287957</v>
      </c>
      <c r="Y320" s="44">
        <v>789</v>
      </c>
      <c r="Z320" s="35">
        <f t="shared" si="48"/>
        <v>71.727272727272734</v>
      </c>
      <c r="AA320" s="35">
        <f t="shared" si="49"/>
        <v>74.400000000000006</v>
      </c>
      <c r="AB320" s="35">
        <f t="shared" si="50"/>
        <v>2.672727272727272</v>
      </c>
      <c r="AC320" s="35"/>
      <c r="AD320" s="35">
        <f t="shared" si="51"/>
        <v>74.400000000000006</v>
      </c>
      <c r="AE320" s="1"/>
      <c r="AF320" s="1"/>
      <c r="AG320" s="1"/>
      <c r="AH320" s="1"/>
      <c r="AI320" s="1"/>
      <c r="AJ320" s="1"/>
      <c r="AK320" s="78"/>
      <c r="AL320" s="1"/>
      <c r="AM320" s="1"/>
      <c r="AN320" s="1"/>
      <c r="AO320" s="1"/>
      <c r="AP320" s="1"/>
      <c r="AQ320" s="1"/>
      <c r="AR320" s="1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10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10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10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10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10"/>
      <c r="FY320" s="9"/>
      <c r="FZ320" s="9"/>
    </row>
    <row r="321" spans="1:182" s="2" customFormat="1" ht="17.149999999999999" customHeight="1">
      <c r="A321" s="45" t="s">
        <v>302</v>
      </c>
      <c r="B321" s="65">
        <v>6000</v>
      </c>
      <c r="C321" s="65">
        <v>4428.3</v>
      </c>
      <c r="D321" s="4">
        <f t="shared" si="46"/>
        <v>0.73804999999999998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201.2</v>
      </c>
      <c r="O321" s="35">
        <v>337.5</v>
      </c>
      <c r="P321" s="4">
        <f t="shared" si="47"/>
        <v>1.2477435387673956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360</v>
      </c>
      <c r="W321" s="5" t="s">
        <v>360</v>
      </c>
      <c r="X321" s="43">
        <f t="shared" si="52"/>
        <v>1.1458048310139164</v>
      </c>
      <c r="Y321" s="44">
        <v>604</v>
      </c>
      <c r="Z321" s="35">
        <f t="shared" si="48"/>
        <v>54.909090909090907</v>
      </c>
      <c r="AA321" s="35">
        <f t="shared" si="49"/>
        <v>62.9</v>
      </c>
      <c r="AB321" s="35">
        <f t="shared" si="50"/>
        <v>7.9909090909090921</v>
      </c>
      <c r="AC321" s="35"/>
      <c r="AD321" s="35">
        <f t="shared" si="51"/>
        <v>62.9</v>
      </c>
      <c r="AE321" s="1"/>
      <c r="AF321" s="1"/>
      <c r="AG321" s="1"/>
      <c r="AH321" s="1"/>
      <c r="AI321" s="1"/>
      <c r="AJ321" s="1"/>
      <c r="AK321" s="78"/>
      <c r="AL321" s="1"/>
      <c r="AM321" s="1"/>
      <c r="AN321" s="1"/>
      <c r="AO321" s="1"/>
      <c r="AP321" s="1"/>
      <c r="AQ321" s="1"/>
      <c r="AR321" s="1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10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10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10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10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10"/>
      <c r="FY321" s="9"/>
      <c r="FZ321" s="9"/>
    </row>
    <row r="322" spans="1:182" s="2" customFormat="1" ht="17.149999999999999" customHeight="1">
      <c r="A322" s="45" t="s">
        <v>303</v>
      </c>
      <c r="B322" s="65">
        <v>4939</v>
      </c>
      <c r="C322" s="65">
        <v>6213.2</v>
      </c>
      <c r="D322" s="4">
        <f t="shared" si="46"/>
        <v>1.2057987446851588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640.20000000000005</v>
      </c>
      <c r="O322" s="35">
        <v>177.6</v>
      </c>
      <c r="P322" s="4">
        <f t="shared" si="47"/>
        <v>0.27741330834114336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360</v>
      </c>
      <c r="W322" s="5" t="s">
        <v>360</v>
      </c>
      <c r="X322" s="43">
        <f t="shared" si="52"/>
        <v>0.46309039560994647</v>
      </c>
      <c r="Y322" s="44">
        <v>19</v>
      </c>
      <c r="Z322" s="35">
        <f t="shared" si="48"/>
        <v>1.7272727272727273</v>
      </c>
      <c r="AA322" s="35">
        <f t="shared" si="49"/>
        <v>0.8</v>
      </c>
      <c r="AB322" s="35">
        <f t="shared" si="50"/>
        <v>-0.92727272727272725</v>
      </c>
      <c r="AC322" s="35"/>
      <c r="AD322" s="35">
        <f t="shared" si="51"/>
        <v>0.8</v>
      </c>
      <c r="AE322" s="1"/>
      <c r="AF322" s="1"/>
      <c r="AG322" s="1"/>
      <c r="AH322" s="1"/>
      <c r="AI322" s="1"/>
      <c r="AJ322" s="1"/>
      <c r="AK322" s="78"/>
      <c r="AL322" s="1"/>
      <c r="AM322" s="1"/>
      <c r="AN322" s="1"/>
      <c r="AO322" s="1"/>
      <c r="AP322" s="1"/>
      <c r="AQ322" s="1"/>
      <c r="AR322" s="1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10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10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10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10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10"/>
      <c r="FY322" s="9"/>
      <c r="FZ322" s="9"/>
    </row>
    <row r="323" spans="1:182" s="2" customFormat="1" ht="17.149999999999999" customHeight="1">
      <c r="A323" s="45" t="s">
        <v>304</v>
      </c>
      <c r="B323" s="65">
        <v>900</v>
      </c>
      <c r="C323" s="65">
        <v>3624.5</v>
      </c>
      <c r="D323" s="4">
        <f t="shared" si="46"/>
        <v>1.3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607.1</v>
      </c>
      <c r="O323" s="35">
        <v>122.7</v>
      </c>
      <c r="P323" s="4">
        <f t="shared" si="47"/>
        <v>0.20210838412123208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360</v>
      </c>
      <c r="W323" s="5" t="s">
        <v>360</v>
      </c>
      <c r="X323" s="43">
        <f t="shared" si="52"/>
        <v>0.4216867072969856</v>
      </c>
      <c r="Y323" s="44">
        <v>576</v>
      </c>
      <c r="Z323" s="35">
        <f t="shared" si="48"/>
        <v>52.363636363636367</v>
      </c>
      <c r="AA323" s="35">
        <f t="shared" si="49"/>
        <v>22.1</v>
      </c>
      <c r="AB323" s="35">
        <f t="shared" si="50"/>
        <v>-30.263636363636365</v>
      </c>
      <c r="AC323" s="35"/>
      <c r="AD323" s="35">
        <f t="shared" si="51"/>
        <v>22.1</v>
      </c>
      <c r="AE323" s="1"/>
      <c r="AF323" s="1"/>
      <c r="AG323" s="1"/>
      <c r="AH323" s="1"/>
      <c r="AI323" s="1"/>
      <c r="AJ323" s="1"/>
      <c r="AK323" s="78"/>
      <c r="AL323" s="1"/>
      <c r="AM323" s="1"/>
      <c r="AN323" s="1"/>
      <c r="AO323" s="1"/>
      <c r="AP323" s="1"/>
      <c r="AQ323" s="1"/>
      <c r="AR323" s="1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10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10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10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10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10"/>
      <c r="FY323" s="9"/>
      <c r="FZ323" s="9"/>
    </row>
    <row r="324" spans="1:182" s="2" customFormat="1" ht="17.149999999999999" customHeight="1">
      <c r="A324" s="45" t="s">
        <v>305</v>
      </c>
      <c r="B324" s="65">
        <v>0</v>
      </c>
      <c r="C324" s="65">
        <v>0</v>
      </c>
      <c r="D324" s="4">
        <f t="shared" si="46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161.4</v>
      </c>
      <c r="O324" s="35">
        <v>153.6</v>
      </c>
      <c r="P324" s="4">
        <f t="shared" si="47"/>
        <v>0.95167286245353155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360</v>
      </c>
      <c r="W324" s="5" t="s">
        <v>360</v>
      </c>
      <c r="X324" s="43">
        <f t="shared" si="52"/>
        <v>0.95167286245353144</v>
      </c>
      <c r="Y324" s="44">
        <v>1076</v>
      </c>
      <c r="Z324" s="35">
        <f t="shared" si="48"/>
        <v>97.818181818181813</v>
      </c>
      <c r="AA324" s="35">
        <f t="shared" si="49"/>
        <v>93.1</v>
      </c>
      <c r="AB324" s="35">
        <f t="shared" si="50"/>
        <v>-4.7181818181818187</v>
      </c>
      <c r="AC324" s="35"/>
      <c r="AD324" s="35">
        <f t="shared" si="51"/>
        <v>93.1</v>
      </c>
      <c r="AE324" s="1"/>
      <c r="AF324" s="1"/>
      <c r="AG324" s="1"/>
      <c r="AH324" s="1"/>
      <c r="AI324" s="1"/>
      <c r="AJ324" s="1"/>
      <c r="AK324" s="78"/>
      <c r="AL324" s="1"/>
      <c r="AM324" s="1"/>
      <c r="AN324" s="1"/>
      <c r="AO324" s="1"/>
      <c r="AP324" s="1"/>
      <c r="AQ324" s="1"/>
      <c r="AR324" s="1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10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10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10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10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10"/>
      <c r="FY324" s="9"/>
      <c r="FZ324" s="9"/>
    </row>
    <row r="325" spans="1:182" s="2" customFormat="1" ht="17.149999999999999" customHeight="1">
      <c r="A325" s="45" t="s">
        <v>306</v>
      </c>
      <c r="B325" s="65">
        <v>0</v>
      </c>
      <c r="C325" s="65">
        <v>0</v>
      </c>
      <c r="D325" s="4">
        <f t="shared" si="46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277.2</v>
      </c>
      <c r="O325" s="35">
        <v>180.2</v>
      </c>
      <c r="P325" s="4">
        <f t="shared" si="47"/>
        <v>0.65007215007215002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360</v>
      </c>
      <c r="W325" s="5" t="s">
        <v>360</v>
      </c>
      <c r="X325" s="43">
        <f t="shared" si="52"/>
        <v>0.65007215007215002</v>
      </c>
      <c r="Y325" s="44">
        <v>261</v>
      </c>
      <c r="Z325" s="35">
        <f t="shared" si="48"/>
        <v>23.727272727272727</v>
      </c>
      <c r="AA325" s="35">
        <f t="shared" si="49"/>
        <v>15.4</v>
      </c>
      <c r="AB325" s="35">
        <f t="shared" si="50"/>
        <v>-8.3272727272727263</v>
      </c>
      <c r="AC325" s="35"/>
      <c r="AD325" s="35">
        <f t="shared" si="51"/>
        <v>15.4</v>
      </c>
      <c r="AE325" s="1"/>
      <c r="AF325" s="1"/>
      <c r="AG325" s="1"/>
      <c r="AH325" s="1"/>
      <c r="AI325" s="1"/>
      <c r="AJ325" s="1"/>
      <c r="AK325" s="78"/>
      <c r="AL325" s="1"/>
      <c r="AM325" s="1"/>
      <c r="AN325" s="1"/>
      <c r="AO325" s="1"/>
      <c r="AP325" s="1"/>
      <c r="AQ325" s="1"/>
      <c r="AR325" s="1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10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10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10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10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10"/>
      <c r="FY325" s="9"/>
      <c r="FZ325" s="9"/>
    </row>
    <row r="326" spans="1:182" s="2" customFormat="1" ht="17.149999999999999" customHeight="1">
      <c r="A326" s="45" t="s">
        <v>307</v>
      </c>
      <c r="B326" s="65">
        <v>4570</v>
      </c>
      <c r="C326" s="65">
        <v>4595</v>
      </c>
      <c r="D326" s="4">
        <f t="shared" si="46"/>
        <v>1.0054704595185995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83.3</v>
      </c>
      <c r="O326" s="35">
        <v>37.5</v>
      </c>
      <c r="P326" s="4">
        <f t="shared" si="47"/>
        <v>0.45018007202881155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360</v>
      </c>
      <c r="W326" s="5" t="s">
        <v>360</v>
      </c>
      <c r="X326" s="43">
        <f t="shared" si="52"/>
        <v>0.5612381495267692</v>
      </c>
      <c r="Y326" s="44">
        <v>1061</v>
      </c>
      <c r="Z326" s="35">
        <f t="shared" si="48"/>
        <v>96.454545454545453</v>
      </c>
      <c r="AA326" s="35">
        <f t="shared" si="49"/>
        <v>54.1</v>
      </c>
      <c r="AB326" s="35">
        <f t="shared" si="50"/>
        <v>-42.354545454545452</v>
      </c>
      <c r="AC326" s="35"/>
      <c r="AD326" s="35">
        <f t="shared" si="51"/>
        <v>54.1</v>
      </c>
      <c r="AE326" s="1"/>
      <c r="AF326" s="1"/>
      <c r="AG326" s="1"/>
      <c r="AH326" s="1"/>
      <c r="AI326" s="1"/>
      <c r="AJ326" s="1"/>
      <c r="AK326" s="78"/>
      <c r="AL326" s="1"/>
      <c r="AM326" s="1"/>
      <c r="AN326" s="1"/>
      <c r="AO326" s="1"/>
      <c r="AP326" s="1"/>
      <c r="AQ326" s="1"/>
      <c r="AR326" s="1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10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10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10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10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10"/>
      <c r="FY326" s="9"/>
      <c r="FZ326" s="9"/>
    </row>
    <row r="327" spans="1:182" s="2" customFormat="1" ht="17.149999999999999" customHeight="1">
      <c r="A327" s="45" t="s">
        <v>308</v>
      </c>
      <c r="B327" s="65">
        <v>600</v>
      </c>
      <c r="C327" s="65">
        <v>216.9</v>
      </c>
      <c r="D327" s="4">
        <f t="shared" si="46"/>
        <v>0.36149999999999999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38.299999999999997</v>
      </c>
      <c r="O327" s="35">
        <v>132.19999999999999</v>
      </c>
      <c r="P327" s="4">
        <f t="shared" si="47"/>
        <v>1.3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360</v>
      </c>
      <c r="W327" s="5" t="s">
        <v>360</v>
      </c>
      <c r="X327" s="43">
        <f t="shared" si="52"/>
        <v>1.1123000000000001</v>
      </c>
      <c r="Y327" s="44">
        <v>978</v>
      </c>
      <c r="Z327" s="35">
        <f t="shared" si="48"/>
        <v>88.909090909090907</v>
      </c>
      <c r="AA327" s="35">
        <f t="shared" si="49"/>
        <v>98.9</v>
      </c>
      <c r="AB327" s="35">
        <f t="shared" si="50"/>
        <v>9.9909090909090992</v>
      </c>
      <c r="AC327" s="35"/>
      <c r="AD327" s="35">
        <f t="shared" si="51"/>
        <v>98.9</v>
      </c>
      <c r="AE327" s="1"/>
      <c r="AF327" s="1"/>
      <c r="AG327" s="1"/>
      <c r="AH327" s="1"/>
      <c r="AI327" s="1"/>
      <c r="AJ327" s="1"/>
      <c r="AK327" s="78"/>
      <c r="AL327" s="1"/>
      <c r="AM327" s="1"/>
      <c r="AN327" s="1"/>
      <c r="AO327" s="1"/>
      <c r="AP327" s="1"/>
      <c r="AQ327" s="1"/>
      <c r="AR327" s="1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10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10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10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10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10"/>
      <c r="FY327" s="9"/>
      <c r="FZ327" s="9"/>
    </row>
    <row r="328" spans="1:182" s="2" customFormat="1" ht="17.149999999999999" customHeight="1">
      <c r="A328" s="45" t="s">
        <v>309</v>
      </c>
      <c r="B328" s="65">
        <v>0</v>
      </c>
      <c r="C328" s="65">
        <v>0</v>
      </c>
      <c r="D328" s="4">
        <f t="shared" si="46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50.7</v>
      </c>
      <c r="O328" s="35">
        <v>13.6</v>
      </c>
      <c r="P328" s="4">
        <f t="shared" si="47"/>
        <v>0.26824457593688361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360</v>
      </c>
      <c r="W328" s="5" t="s">
        <v>360</v>
      </c>
      <c r="X328" s="43">
        <f t="shared" si="52"/>
        <v>0.26824457593688361</v>
      </c>
      <c r="Y328" s="44">
        <v>1157</v>
      </c>
      <c r="Z328" s="35">
        <f t="shared" si="48"/>
        <v>105.18181818181819</v>
      </c>
      <c r="AA328" s="35">
        <f t="shared" si="49"/>
        <v>28.2</v>
      </c>
      <c r="AB328" s="35">
        <f t="shared" si="50"/>
        <v>-76.981818181818184</v>
      </c>
      <c r="AC328" s="35"/>
      <c r="AD328" s="35">
        <f t="shared" si="51"/>
        <v>28.2</v>
      </c>
      <c r="AE328" s="1"/>
      <c r="AF328" s="1"/>
      <c r="AG328" s="1"/>
      <c r="AH328" s="1"/>
      <c r="AI328" s="1"/>
      <c r="AJ328" s="1"/>
      <c r="AK328" s="78"/>
      <c r="AL328" s="1"/>
      <c r="AM328" s="1"/>
      <c r="AN328" s="1"/>
      <c r="AO328" s="1"/>
      <c r="AP328" s="1"/>
      <c r="AQ328" s="1"/>
      <c r="AR328" s="1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10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10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10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10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10"/>
      <c r="FY328" s="9"/>
      <c r="FZ328" s="9"/>
    </row>
    <row r="329" spans="1:182" s="2" customFormat="1" ht="17.149999999999999" customHeight="1">
      <c r="A329" s="45" t="s">
        <v>310</v>
      </c>
      <c r="B329" s="65">
        <v>1200</v>
      </c>
      <c r="C329" s="65">
        <v>1593</v>
      </c>
      <c r="D329" s="4">
        <f t="shared" si="46"/>
        <v>1.21275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142.6</v>
      </c>
      <c r="O329" s="35">
        <v>131</v>
      </c>
      <c r="P329" s="4">
        <f t="shared" si="47"/>
        <v>0.91865357643758772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360</v>
      </c>
      <c r="W329" s="5" t="s">
        <v>360</v>
      </c>
      <c r="X329" s="43">
        <f t="shared" si="52"/>
        <v>0.97747286115007015</v>
      </c>
      <c r="Y329" s="44">
        <v>1126</v>
      </c>
      <c r="Z329" s="35">
        <f t="shared" si="48"/>
        <v>102.36363636363636</v>
      </c>
      <c r="AA329" s="35">
        <f t="shared" si="49"/>
        <v>100.1</v>
      </c>
      <c r="AB329" s="35">
        <f t="shared" si="50"/>
        <v>-2.2636363636363654</v>
      </c>
      <c r="AC329" s="35"/>
      <c r="AD329" s="35">
        <f t="shared" si="51"/>
        <v>100.1</v>
      </c>
      <c r="AE329" s="1"/>
      <c r="AF329" s="1"/>
      <c r="AG329" s="1"/>
      <c r="AH329" s="1"/>
      <c r="AI329" s="1"/>
      <c r="AJ329" s="1"/>
      <c r="AK329" s="78"/>
      <c r="AL329" s="1"/>
      <c r="AM329" s="1"/>
      <c r="AN329" s="1"/>
      <c r="AO329" s="1"/>
      <c r="AP329" s="1"/>
      <c r="AQ329" s="1"/>
      <c r="AR329" s="1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10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10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10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10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10"/>
      <c r="FY329" s="9"/>
      <c r="FZ329" s="9"/>
    </row>
    <row r="330" spans="1:182" s="2" customFormat="1" ht="17.149999999999999" customHeight="1">
      <c r="A330" s="45" t="s">
        <v>311</v>
      </c>
      <c r="B330" s="65">
        <v>8500</v>
      </c>
      <c r="C330" s="65">
        <v>7483</v>
      </c>
      <c r="D330" s="4">
        <f t="shared" si="46"/>
        <v>0.88035294117647056</v>
      </c>
      <c r="E330" s="11">
        <v>5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69.5</v>
      </c>
      <c r="O330" s="35">
        <v>35.6</v>
      </c>
      <c r="P330" s="4">
        <f t="shared" si="47"/>
        <v>0.51223021582733819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360</v>
      </c>
      <c r="W330" s="5" t="s">
        <v>360</v>
      </c>
      <c r="X330" s="43">
        <f t="shared" si="52"/>
        <v>0.58585476089716471</v>
      </c>
      <c r="Y330" s="44">
        <v>618</v>
      </c>
      <c r="Z330" s="35">
        <f t="shared" si="48"/>
        <v>56.18181818181818</v>
      </c>
      <c r="AA330" s="35">
        <f t="shared" si="49"/>
        <v>32.9</v>
      </c>
      <c r="AB330" s="35">
        <f t="shared" si="50"/>
        <v>-23.281818181818181</v>
      </c>
      <c r="AC330" s="35"/>
      <c r="AD330" s="35">
        <f t="shared" si="51"/>
        <v>32.9</v>
      </c>
      <c r="AE330" s="1"/>
      <c r="AF330" s="1"/>
      <c r="AG330" s="1"/>
      <c r="AH330" s="1"/>
      <c r="AI330" s="1"/>
      <c r="AJ330" s="1"/>
      <c r="AK330" s="78"/>
      <c r="AL330" s="1"/>
      <c r="AM330" s="1"/>
      <c r="AN330" s="1"/>
      <c r="AO330" s="1"/>
      <c r="AP330" s="1"/>
      <c r="AQ330" s="1"/>
      <c r="AR330" s="1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10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10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10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10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10"/>
      <c r="FY330" s="9"/>
      <c r="FZ330" s="9"/>
    </row>
    <row r="331" spans="1:182" s="2" customFormat="1" ht="17.149999999999999" customHeight="1">
      <c r="A331" s="18" t="s">
        <v>312</v>
      </c>
      <c r="B331" s="6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35"/>
      <c r="AE331" s="1"/>
      <c r="AF331" s="1"/>
      <c r="AG331" s="1"/>
      <c r="AH331" s="1"/>
      <c r="AI331" s="1"/>
      <c r="AJ331" s="1"/>
      <c r="AK331" s="78"/>
      <c r="AL331" s="1"/>
      <c r="AM331" s="1"/>
      <c r="AN331" s="1"/>
      <c r="AO331" s="1"/>
      <c r="AP331" s="1"/>
      <c r="AQ331" s="1"/>
      <c r="AR331" s="1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10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10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10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10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10"/>
      <c r="FY331" s="9"/>
      <c r="FZ331" s="9"/>
    </row>
    <row r="332" spans="1:182" s="2" customFormat="1" ht="17.149999999999999" customHeight="1">
      <c r="A332" s="14" t="s">
        <v>313</v>
      </c>
      <c r="B332" s="65">
        <v>156</v>
      </c>
      <c r="C332" s="65">
        <v>249</v>
      </c>
      <c r="D332" s="4">
        <f t="shared" si="46"/>
        <v>1.2396153846153846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6.5</v>
      </c>
      <c r="O332" s="35">
        <v>13.5</v>
      </c>
      <c r="P332" s="4">
        <f t="shared" si="47"/>
        <v>1.2876923076923077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360</v>
      </c>
      <c r="W332" s="5" t="s">
        <v>360</v>
      </c>
      <c r="X332" s="43">
        <f t="shared" si="52"/>
        <v>1.2780769230769231</v>
      </c>
      <c r="Y332" s="44">
        <v>1984</v>
      </c>
      <c r="Z332" s="35">
        <f t="shared" si="48"/>
        <v>180.36363636363637</v>
      </c>
      <c r="AA332" s="35">
        <f t="shared" si="49"/>
        <v>230.5</v>
      </c>
      <c r="AB332" s="35">
        <f t="shared" si="50"/>
        <v>50.136363636363626</v>
      </c>
      <c r="AC332" s="35"/>
      <c r="AD332" s="35">
        <f t="shared" si="51"/>
        <v>230.5</v>
      </c>
      <c r="AE332" s="1"/>
      <c r="AF332" s="1"/>
      <c r="AG332" s="1"/>
      <c r="AH332" s="1"/>
      <c r="AI332" s="1"/>
      <c r="AJ332" s="1"/>
      <c r="AK332" s="78"/>
      <c r="AL332" s="1"/>
      <c r="AM332" s="1"/>
      <c r="AN332" s="1"/>
      <c r="AO332" s="1"/>
      <c r="AP332" s="1"/>
      <c r="AQ332" s="1"/>
      <c r="AR332" s="1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10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10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10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10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10"/>
      <c r="FY332" s="9"/>
      <c r="FZ332" s="9"/>
    </row>
    <row r="333" spans="1:182" s="2" customFormat="1" ht="17.149999999999999" customHeight="1">
      <c r="A333" s="14" t="s">
        <v>314</v>
      </c>
      <c r="B333" s="65">
        <v>79</v>
      </c>
      <c r="C333" s="65">
        <v>80.8</v>
      </c>
      <c r="D333" s="4">
        <f t="shared" si="46"/>
        <v>1.0227848101265822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31.8</v>
      </c>
      <c r="O333" s="35">
        <v>6.3</v>
      </c>
      <c r="P333" s="4">
        <f t="shared" si="47"/>
        <v>0.1981132075471698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360</v>
      </c>
      <c r="W333" s="5" t="s">
        <v>360</v>
      </c>
      <c r="X333" s="43">
        <f t="shared" si="52"/>
        <v>0.36304752806305229</v>
      </c>
      <c r="Y333" s="44">
        <v>1744</v>
      </c>
      <c r="Z333" s="35">
        <f t="shared" si="48"/>
        <v>158.54545454545453</v>
      </c>
      <c r="AA333" s="35">
        <f t="shared" si="49"/>
        <v>57.6</v>
      </c>
      <c r="AB333" s="35">
        <f t="shared" si="50"/>
        <v>-100.94545454545454</v>
      </c>
      <c r="AC333" s="35"/>
      <c r="AD333" s="35">
        <f t="shared" si="51"/>
        <v>57.6</v>
      </c>
      <c r="AE333" s="1"/>
      <c r="AF333" s="1"/>
      <c r="AG333" s="1"/>
      <c r="AH333" s="1"/>
      <c r="AI333" s="1"/>
      <c r="AJ333" s="1"/>
      <c r="AK333" s="78"/>
      <c r="AL333" s="1"/>
      <c r="AM333" s="1"/>
      <c r="AN333" s="1"/>
      <c r="AO333" s="1"/>
      <c r="AP333" s="1"/>
      <c r="AQ333" s="1"/>
      <c r="AR333" s="1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10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10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10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10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10"/>
      <c r="FY333" s="9"/>
      <c r="FZ333" s="9"/>
    </row>
    <row r="334" spans="1:182" s="2" customFormat="1" ht="17.149999999999999" customHeight="1">
      <c r="A334" s="14" t="s">
        <v>267</v>
      </c>
      <c r="B334" s="65">
        <v>45</v>
      </c>
      <c r="C334" s="65">
        <v>45.4</v>
      </c>
      <c r="D334" s="4">
        <f t="shared" si="46"/>
        <v>1.0088888888888889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6.1</v>
      </c>
      <c r="O334" s="35">
        <v>45.7</v>
      </c>
      <c r="P334" s="4">
        <f t="shared" si="47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360</v>
      </c>
      <c r="W334" s="5" t="s">
        <v>360</v>
      </c>
      <c r="X334" s="43">
        <f t="shared" si="52"/>
        <v>1.2417777777777779</v>
      </c>
      <c r="Y334" s="44">
        <v>1511</v>
      </c>
      <c r="Z334" s="35">
        <f t="shared" si="48"/>
        <v>137.36363636363637</v>
      </c>
      <c r="AA334" s="35">
        <f t="shared" si="49"/>
        <v>170.6</v>
      </c>
      <c r="AB334" s="35">
        <f t="shared" si="50"/>
        <v>33.23636363636362</v>
      </c>
      <c r="AC334" s="35"/>
      <c r="AD334" s="35">
        <f t="shared" si="51"/>
        <v>170.6</v>
      </c>
      <c r="AE334" s="1"/>
      <c r="AF334" s="1"/>
      <c r="AG334" s="1"/>
      <c r="AH334" s="1"/>
      <c r="AI334" s="1"/>
      <c r="AJ334" s="1"/>
      <c r="AK334" s="78"/>
      <c r="AL334" s="1"/>
      <c r="AM334" s="1"/>
      <c r="AN334" s="1"/>
      <c r="AO334" s="1"/>
      <c r="AP334" s="1"/>
      <c r="AQ334" s="1"/>
      <c r="AR334" s="1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10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10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10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10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10"/>
      <c r="FY334" s="9"/>
      <c r="FZ334" s="9"/>
    </row>
    <row r="335" spans="1:182" s="2" customFormat="1" ht="17.149999999999999" customHeight="1">
      <c r="A335" s="14" t="s">
        <v>315</v>
      </c>
      <c r="B335" s="65">
        <v>110</v>
      </c>
      <c r="C335" s="65">
        <v>111.4</v>
      </c>
      <c r="D335" s="4">
        <f t="shared" si="46"/>
        <v>1.0127272727272727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20</v>
      </c>
      <c r="O335" s="35">
        <v>13.7</v>
      </c>
      <c r="P335" s="4">
        <f t="shared" si="47"/>
        <v>0.68499999999999994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360</v>
      </c>
      <c r="W335" s="5" t="s">
        <v>360</v>
      </c>
      <c r="X335" s="43">
        <f t="shared" si="52"/>
        <v>0.75054545454545452</v>
      </c>
      <c r="Y335" s="44">
        <v>2441</v>
      </c>
      <c r="Z335" s="35">
        <f t="shared" si="48"/>
        <v>221.90909090909091</v>
      </c>
      <c r="AA335" s="35">
        <f t="shared" si="49"/>
        <v>166.6</v>
      </c>
      <c r="AB335" s="35">
        <f t="shared" si="50"/>
        <v>-55.309090909090912</v>
      </c>
      <c r="AC335" s="35"/>
      <c r="AD335" s="35">
        <f t="shared" si="51"/>
        <v>166.6</v>
      </c>
      <c r="AE335" s="1"/>
      <c r="AF335" s="1"/>
      <c r="AG335" s="1"/>
      <c r="AH335" s="1"/>
      <c r="AI335" s="1"/>
      <c r="AJ335" s="1"/>
      <c r="AK335" s="78"/>
      <c r="AL335" s="1"/>
      <c r="AM335" s="1"/>
      <c r="AN335" s="1"/>
      <c r="AO335" s="1"/>
      <c r="AP335" s="1"/>
      <c r="AQ335" s="1"/>
      <c r="AR335" s="1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10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10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10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10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10"/>
      <c r="FY335" s="9"/>
      <c r="FZ335" s="9"/>
    </row>
    <row r="336" spans="1:182" s="2" customFormat="1" ht="17.149999999999999" customHeight="1">
      <c r="A336" s="14" t="s">
        <v>316</v>
      </c>
      <c r="B336" s="65">
        <v>0</v>
      </c>
      <c r="C336" s="65">
        <v>0</v>
      </c>
      <c r="D336" s="4">
        <f t="shared" si="46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197.4</v>
      </c>
      <c r="O336" s="35">
        <v>188.5</v>
      </c>
      <c r="P336" s="4">
        <f t="shared" si="47"/>
        <v>0.95491388044579528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360</v>
      </c>
      <c r="W336" s="5" t="s">
        <v>360</v>
      </c>
      <c r="X336" s="43">
        <f t="shared" si="52"/>
        <v>0.95491388044579539</v>
      </c>
      <c r="Y336" s="44">
        <v>2674</v>
      </c>
      <c r="Z336" s="35">
        <f t="shared" si="48"/>
        <v>243.09090909090909</v>
      </c>
      <c r="AA336" s="35">
        <f t="shared" si="49"/>
        <v>232.1</v>
      </c>
      <c r="AB336" s="35">
        <f t="shared" si="50"/>
        <v>-10.990909090909099</v>
      </c>
      <c r="AC336" s="35"/>
      <c r="AD336" s="35">
        <f t="shared" si="51"/>
        <v>232.1</v>
      </c>
      <c r="AE336" s="1"/>
      <c r="AF336" s="1"/>
      <c r="AG336" s="1"/>
      <c r="AH336" s="1"/>
      <c r="AI336" s="1"/>
      <c r="AJ336" s="1"/>
      <c r="AK336" s="78"/>
      <c r="AL336" s="1"/>
      <c r="AM336" s="1"/>
      <c r="AN336" s="1"/>
      <c r="AO336" s="1"/>
      <c r="AP336" s="1"/>
      <c r="AQ336" s="1"/>
      <c r="AR336" s="1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10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10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10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10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10"/>
      <c r="FY336" s="9"/>
      <c r="FZ336" s="9"/>
    </row>
    <row r="337" spans="1:182" s="2" customFormat="1" ht="17.149999999999999" customHeight="1">
      <c r="A337" s="14" t="s">
        <v>317</v>
      </c>
      <c r="B337" s="65">
        <v>95</v>
      </c>
      <c r="C337" s="65">
        <v>96</v>
      </c>
      <c r="D337" s="4">
        <f t="shared" si="46"/>
        <v>1.0105263157894737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96.3</v>
      </c>
      <c r="O337" s="35">
        <v>66</v>
      </c>
      <c r="P337" s="4">
        <f t="shared" si="47"/>
        <v>0.68535825545171336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360</v>
      </c>
      <c r="W337" s="5" t="s">
        <v>360</v>
      </c>
      <c r="X337" s="43">
        <f t="shared" si="52"/>
        <v>0.75039186751926534</v>
      </c>
      <c r="Y337" s="44">
        <v>2733</v>
      </c>
      <c r="Z337" s="35">
        <f t="shared" si="48"/>
        <v>248.45454545454547</v>
      </c>
      <c r="AA337" s="35">
        <f t="shared" si="49"/>
        <v>186.4</v>
      </c>
      <c r="AB337" s="35">
        <f t="shared" si="50"/>
        <v>-62.054545454545462</v>
      </c>
      <c r="AC337" s="35"/>
      <c r="AD337" s="35">
        <f t="shared" si="51"/>
        <v>186.4</v>
      </c>
      <c r="AE337" s="1"/>
      <c r="AF337" s="1"/>
      <c r="AG337" s="1"/>
      <c r="AH337" s="1"/>
      <c r="AI337" s="1"/>
      <c r="AJ337" s="1"/>
      <c r="AK337" s="78"/>
      <c r="AL337" s="1"/>
      <c r="AM337" s="1"/>
      <c r="AN337" s="1"/>
      <c r="AO337" s="1"/>
      <c r="AP337" s="1"/>
      <c r="AQ337" s="1"/>
      <c r="AR337" s="1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10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10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10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10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10"/>
      <c r="FY337" s="9"/>
      <c r="FZ337" s="9"/>
    </row>
    <row r="338" spans="1:182" s="2" customFormat="1" ht="17.149999999999999" customHeight="1">
      <c r="A338" s="14" t="s">
        <v>318</v>
      </c>
      <c r="B338" s="65">
        <v>189</v>
      </c>
      <c r="C338" s="65">
        <v>189.6</v>
      </c>
      <c r="D338" s="4">
        <f t="shared" si="46"/>
        <v>1.0031746031746032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382.9</v>
      </c>
      <c r="O338" s="35">
        <v>369</v>
      </c>
      <c r="P338" s="4">
        <f t="shared" si="47"/>
        <v>0.96369809349699664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360</v>
      </c>
      <c r="W338" s="5" t="s">
        <v>360</v>
      </c>
      <c r="X338" s="43">
        <f t="shared" si="52"/>
        <v>0.97159339543251788</v>
      </c>
      <c r="Y338" s="44">
        <v>2164</v>
      </c>
      <c r="Z338" s="35">
        <f t="shared" si="48"/>
        <v>196.72727272727272</v>
      </c>
      <c r="AA338" s="35">
        <f t="shared" si="49"/>
        <v>191.1</v>
      </c>
      <c r="AB338" s="35">
        <f t="shared" si="50"/>
        <v>-5.6272727272727252</v>
      </c>
      <c r="AC338" s="35"/>
      <c r="AD338" s="35">
        <f t="shared" si="51"/>
        <v>191.1</v>
      </c>
      <c r="AE338" s="1"/>
      <c r="AF338" s="1"/>
      <c r="AG338" s="1"/>
      <c r="AH338" s="1"/>
      <c r="AI338" s="1"/>
      <c r="AJ338" s="1"/>
      <c r="AK338" s="78"/>
      <c r="AL338" s="1"/>
      <c r="AM338" s="1"/>
      <c r="AN338" s="1"/>
      <c r="AO338" s="1"/>
      <c r="AP338" s="1"/>
      <c r="AQ338" s="1"/>
      <c r="AR338" s="1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10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10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10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10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10"/>
      <c r="FY338" s="9"/>
      <c r="FZ338" s="9"/>
    </row>
    <row r="339" spans="1:182" s="2" customFormat="1" ht="17.149999999999999" customHeight="1">
      <c r="A339" s="14" t="s">
        <v>319</v>
      </c>
      <c r="B339" s="65">
        <v>97</v>
      </c>
      <c r="C339" s="65">
        <v>98</v>
      </c>
      <c r="D339" s="4">
        <f t="shared" si="46"/>
        <v>1.0103092783505154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99.6</v>
      </c>
      <c r="O339" s="35">
        <v>47.6</v>
      </c>
      <c r="P339" s="4">
        <f t="shared" si="47"/>
        <v>0.47791164658634544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360</v>
      </c>
      <c r="W339" s="5" t="s">
        <v>360</v>
      </c>
      <c r="X339" s="43">
        <f t="shared" si="52"/>
        <v>0.58439117293917942</v>
      </c>
      <c r="Y339" s="44">
        <v>1617</v>
      </c>
      <c r="Z339" s="35">
        <f t="shared" si="48"/>
        <v>147</v>
      </c>
      <c r="AA339" s="35">
        <f t="shared" si="49"/>
        <v>85.9</v>
      </c>
      <c r="AB339" s="35">
        <f t="shared" si="50"/>
        <v>-61.099999999999994</v>
      </c>
      <c r="AC339" s="35"/>
      <c r="AD339" s="35">
        <f t="shared" si="51"/>
        <v>85.9</v>
      </c>
      <c r="AE339" s="1"/>
      <c r="AF339" s="1"/>
      <c r="AG339" s="1"/>
      <c r="AH339" s="1"/>
      <c r="AI339" s="1"/>
      <c r="AJ339" s="1"/>
      <c r="AK339" s="78"/>
      <c r="AL339" s="1"/>
      <c r="AM339" s="1"/>
      <c r="AN339" s="1"/>
      <c r="AO339" s="1"/>
      <c r="AP339" s="1"/>
      <c r="AQ339" s="1"/>
      <c r="AR339" s="1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10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10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10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10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10"/>
      <c r="FY339" s="9"/>
      <c r="FZ339" s="9"/>
    </row>
    <row r="340" spans="1:182" s="2" customFormat="1" ht="17.149999999999999" customHeight="1">
      <c r="A340" s="14" t="s">
        <v>320</v>
      </c>
      <c r="B340" s="65">
        <v>48</v>
      </c>
      <c r="C340" s="65">
        <v>48.5</v>
      </c>
      <c r="D340" s="4">
        <f t="shared" si="46"/>
        <v>1.0104166666666667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11.4</v>
      </c>
      <c r="O340" s="35">
        <v>3.8</v>
      </c>
      <c r="P340" s="4">
        <f t="shared" si="47"/>
        <v>0.33333333333333331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360</v>
      </c>
      <c r="W340" s="5" t="s">
        <v>360</v>
      </c>
      <c r="X340" s="43">
        <f t="shared" si="52"/>
        <v>0.46875</v>
      </c>
      <c r="Y340" s="44">
        <v>1492</v>
      </c>
      <c r="Z340" s="35">
        <f t="shared" si="48"/>
        <v>135.63636363636363</v>
      </c>
      <c r="AA340" s="35">
        <f t="shared" si="49"/>
        <v>63.6</v>
      </c>
      <c r="AB340" s="35">
        <f t="shared" si="50"/>
        <v>-72.036363636363632</v>
      </c>
      <c r="AC340" s="35"/>
      <c r="AD340" s="35">
        <f t="shared" si="51"/>
        <v>63.6</v>
      </c>
      <c r="AE340" s="1"/>
      <c r="AF340" s="1"/>
      <c r="AG340" s="1"/>
      <c r="AH340" s="1"/>
      <c r="AI340" s="1"/>
      <c r="AJ340" s="1"/>
      <c r="AK340" s="78"/>
      <c r="AL340" s="1"/>
      <c r="AM340" s="1"/>
      <c r="AN340" s="1"/>
      <c r="AO340" s="1"/>
      <c r="AP340" s="1"/>
      <c r="AQ340" s="1"/>
      <c r="AR340" s="1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10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10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10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10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10"/>
      <c r="FY340" s="9"/>
      <c r="FZ340" s="9"/>
    </row>
    <row r="341" spans="1:182" s="2" customFormat="1" ht="17.149999999999999" customHeight="1">
      <c r="A341" s="14" t="s">
        <v>321</v>
      </c>
      <c r="B341" s="65">
        <v>71</v>
      </c>
      <c r="C341" s="65">
        <v>72.2</v>
      </c>
      <c r="D341" s="4">
        <f t="shared" si="46"/>
        <v>1.0169014084507042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53.3</v>
      </c>
      <c r="O341" s="35">
        <v>36.6</v>
      </c>
      <c r="P341" s="4">
        <f t="shared" si="47"/>
        <v>0.68667917448405258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360</v>
      </c>
      <c r="W341" s="5" t="s">
        <v>360</v>
      </c>
      <c r="X341" s="43">
        <f t="shared" si="52"/>
        <v>0.7527236212773829</v>
      </c>
      <c r="Y341" s="44">
        <v>1990</v>
      </c>
      <c r="Z341" s="35">
        <f t="shared" si="48"/>
        <v>180.90909090909091</v>
      </c>
      <c r="AA341" s="35">
        <f t="shared" si="49"/>
        <v>136.19999999999999</v>
      </c>
      <c r="AB341" s="35">
        <f t="shared" si="50"/>
        <v>-44.709090909090918</v>
      </c>
      <c r="AC341" s="35"/>
      <c r="AD341" s="35">
        <f t="shared" si="51"/>
        <v>136.19999999999999</v>
      </c>
      <c r="AE341" s="1"/>
      <c r="AF341" s="1"/>
      <c r="AG341" s="1"/>
      <c r="AH341" s="1"/>
      <c r="AI341" s="1"/>
      <c r="AJ341" s="1"/>
      <c r="AK341" s="78"/>
      <c r="AL341" s="1"/>
      <c r="AM341" s="1"/>
      <c r="AN341" s="1"/>
      <c r="AO341" s="1"/>
      <c r="AP341" s="1"/>
      <c r="AQ341" s="1"/>
      <c r="AR341" s="1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10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10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10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10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10"/>
      <c r="FY341" s="9"/>
      <c r="FZ341" s="9"/>
    </row>
    <row r="342" spans="1:182" s="2" customFormat="1" ht="17.149999999999999" customHeight="1">
      <c r="A342" s="14" t="s">
        <v>322</v>
      </c>
      <c r="B342" s="65">
        <v>13905</v>
      </c>
      <c r="C342" s="65">
        <v>14631.7</v>
      </c>
      <c r="D342" s="4">
        <f t="shared" si="46"/>
        <v>1.0522617763394464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381</v>
      </c>
      <c r="O342" s="35">
        <v>369</v>
      </c>
      <c r="P342" s="4">
        <f t="shared" si="47"/>
        <v>0.96850393700787396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360</v>
      </c>
      <c r="W342" s="5" t="s">
        <v>360</v>
      </c>
      <c r="X342" s="43">
        <f t="shared" si="52"/>
        <v>0.98525550487418845</v>
      </c>
      <c r="Y342" s="44">
        <v>4020</v>
      </c>
      <c r="Z342" s="35">
        <f t="shared" si="48"/>
        <v>365.45454545454544</v>
      </c>
      <c r="AA342" s="35">
        <f t="shared" si="49"/>
        <v>360.1</v>
      </c>
      <c r="AB342" s="35">
        <f t="shared" si="50"/>
        <v>-5.3545454545454163</v>
      </c>
      <c r="AC342" s="35"/>
      <c r="AD342" s="35">
        <f t="shared" si="51"/>
        <v>360.1</v>
      </c>
      <c r="AE342" s="1"/>
      <c r="AF342" s="1"/>
      <c r="AG342" s="1"/>
      <c r="AH342" s="1"/>
      <c r="AI342" s="1"/>
      <c r="AJ342" s="1"/>
      <c r="AK342" s="78"/>
      <c r="AL342" s="1"/>
      <c r="AM342" s="1"/>
      <c r="AN342" s="1"/>
      <c r="AO342" s="1"/>
      <c r="AP342" s="1"/>
      <c r="AQ342" s="1"/>
      <c r="AR342" s="1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10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10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10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10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10"/>
      <c r="FY342" s="9"/>
      <c r="FZ342" s="9"/>
    </row>
    <row r="343" spans="1:182" s="2" customFormat="1" ht="17.149999999999999" customHeight="1">
      <c r="A343" s="18" t="s">
        <v>323</v>
      </c>
      <c r="B343" s="60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35"/>
      <c r="AE343" s="1"/>
      <c r="AF343" s="1"/>
      <c r="AG343" s="1"/>
      <c r="AH343" s="1"/>
      <c r="AI343" s="1"/>
      <c r="AJ343" s="1"/>
      <c r="AK343" s="78"/>
      <c r="AL343" s="1"/>
      <c r="AM343" s="1"/>
      <c r="AN343" s="1"/>
      <c r="AO343" s="1"/>
      <c r="AP343" s="1"/>
      <c r="AQ343" s="1"/>
      <c r="AR343" s="1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10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10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10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10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10"/>
      <c r="FY343" s="9"/>
      <c r="FZ343" s="9"/>
    </row>
    <row r="344" spans="1:182" s="2" customFormat="1" ht="17.149999999999999" customHeight="1">
      <c r="A344" s="45" t="s">
        <v>324</v>
      </c>
      <c r="B344" s="65">
        <v>34</v>
      </c>
      <c r="C344" s="65">
        <v>29</v>
      </c>
      <c r="D344" s="4">
        <f t="shared" si="46"/>
        <v>0.8529411764705882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134.5</v>
      </c>
      <c r="O344" s="35">
        <v>100.8</v>
      </c>
      <c r="P344" s="4">
        <f t="shared" si="47"/>
        <v>0.74944237918215606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360</v>
      </c>
      <c r="W344" s="5" t="s">
        <v>360</v>
      </c>
      <c r="X344" s="43">
        <f t="shared" si="52"/>
        <v>0.77014213863984249</v>
      </c>
      <c r="Y344" s="44">
        <v>1314</v>
      </c>
      <c r="Z344" s="35">
        <f t="shared" si="48"/>
        <v>119.45454545454545</v>
      </c>
      <c r="AA344" s="35">
        <f t="shared" si="49"/>
        <v>92</v>
      </c>
      <c r="AB344" s="35">
        <f t="shared" si="50"/>
        <v>-27.454545454545453</v>
      </c>
      <c r="AC344" s="35"/>
      <c r="AD344" s="35">
        <f t="shared" si="51"/>
        <v>92</v>
      </c>
      <c r="AE344" s="1"/>
      <c r="AF344" s="1"/>
      <c r="AG344" s="1"/>
      <c r="AH344" s="1"/>
      <c r="AI344" s="1"/>
      <c r="AJ344" s="1"/>
      <c r="AK344" s="78"/>
      <c r="AL344" s="1"/>
      <c r="AM344" s="1"/>
      <c r="AN344" s="1"/>
      <c r="AO344" s="1"/>
      <c r="AP344" s="1"/>
      <c r="AQ344" s="1"/>
      <c r="AR344" s="1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10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10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10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10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10"/>
      <c r="FY344" s="9"/>
      <c r="FZ344" s="9"/>
    </row>
    <row r="345" spans="1:182" s="2" customFormat="1" ht="17.149999999999999" customHeight="1">
      <c r="A345" s="45" t="s">
        <v>325</v>
      </c>
      <c r="B345" s="65">
        <v>46</v>
      </c>
      <c r="C345" s="65">
        <v>52.2</v>
      </c>
      <c r="D345" s="4">
        <f t="shared" si="46"/>
        <v>1.1347826086956523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23.6</v>
      </c>
      <c r="O345" s="35">
        <v>8.6999999999999993</v>
      </c>
      <c r="P345" s="4">
        <f t="shared" si="47"/>
        <v>0.36864406779661013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360</v>
      </c>
      <c r="W345" s="5" t="s">
        <v>360</v>
      </c>
      <c r="X345" s="43">
        <f t="shared" si="52"/>
        <v>0.52187177597641854</v>
      </c>
      <c r="Y345" s="44">
        <v>1329</v>
      </c>
      <c r="Z345" s="35">
        <f t="shared" si="48"/>
        <v>120.81818181818181</v>
      </c>
      <c r="AA345" s="35">
        <f t="shared" si="49"/>
        <v>63.1</v>
      </c>
      <c r="AB345" s="35">
        <f t="shared" si="50"/>
        <v>-57.718181818181812</v>
      </c>
      <c r="AC345" s="35"/>
      <c r="AD345" s="35">
        <f t="shared" si="51"/>
        <v>63.1</v>
      </c>
      <c r="AE345" s="1"/>
      <c r="AF345" s="1"/>
      <c r="AG345" s="1"/>
      <c r="AH345" s="1"/>
      <c r="AI345" s="1"/>
      <c r="AJ345" s="1"/>
      <c r="AK345" s="78"/>
      <c r="AL345" s="1"/>
      <c r="AM345" s="1"/>
      <c r="AN345" s="1"/>
      <c r="AO345" s="1"/>
      <c r="AP345" s="1"/>
      <c r="AQ345" s="1"/>
      <c r="AR345" s="1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10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10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10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10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10"/>
      <c r="FY345" s="9"/>
      <c r="FZ345" s="9"/>
    </row>
    <row r="346" spans="1:182" s="2" customFormat="1" ht="17.149999999999999" customHeight="1">
      <c r="A346" s="45" t="s">
        <v>326</v>
      </c>
      <c r="B346" s="65">
        <v>66</v>
      </c>
      <c r="C346" s="65">
        <v>65.599999999999994</v>
      </c>
      <c r="D346" s="4">
        <f t="shared" si="46"/>
        <v>0.9939393939393939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56</v>
      </c>
      <c r="O346" s="35">
        <v>24</v>
      </c>
      <c r="P346" s="4">
        <f t="shared" si="47"/>
        <v>0.42857142857142855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360</v>
      </c>
      <c r="W346" s="5" t="s">
        <v>360</v>
      </c>
      <c r="X346" s="43">
        <f t="shared" si="52"/>
        <v>0.54164502164502171</v>
      </c>
      <c r="Y346" s="44">
        <v>1854</v>
      </c>
      <c r="Z346" s="35">
        <f t="shared" si="48"/>
        <v>168.54545454545453</v>
      </c>
      <c r="AA346" s="35">
        <f t="shared" si="49"/>
        <v>91.3</v>
      </c>
      <c r="AB346" s="35">
        <f t="shared" si="50"/>
        <v>-77.245454545454535</v>
      </c>
      <c r="AC346" s="35"/>
      <c r="AD346" s="35">
        <f t="shared" si="51"/>
        <v>91.3</v>
      </c>
      <c r="AE346" s="1"/>
      <c r="AF346" s="1"/>
      <c r="AG346" s="1"/>
      <c r="AH346" s="1"/>
      <c r="AI346" s="1"/>
      <c r="AJ346" s="1"/>
      <c r="AK346" s="78"/>
      <c r="AL346" s="1"/>
      <c r="AM346" s="1"/>
      <c r="AN346" s="1"/>
      <c r="AO346" s="1"/>
      <c r="AP346" s="1"/>
      <c r="AQ346" s="1"/>
      <c r="AR346" s="1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10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10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10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10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10"/>
      <c r="FY346" s="9"/>
      <c r="FZ346" s="9"/>
    </row>
    <row r="347" spans="1:182" s="2" customFormat="1" ht="17.149999999999999" customHeight="1">
      <c r="A347" s="45" t="s">
        <v>327</v>
      </c>
      <c r="B347" s="65">
        <v>154</v>
      </c>
      <c r="C347" s="65">
        <v>100</v>
      </c>
      <c r="D347" s="4">
        <f t="shared" si="46"/>
        <v>0.64935064935064934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56</v>
      </c>
      <c r="O347" s="35">
        <v>31.7</v>
      </c>
      <c r="P347" s="4">
        <f t="shared" si="47"/>
        <v>0.56607142857142856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360</v>
      </c>
      <c r="W347" s="5" t="s">
        <v>360</v>
      </c>
      <c r="X347" s="43">
        <f t="shared" si="52"/>
        <v>0.58272727272727276</v>
      </c>
      <c r="Y347" s="44">
        <v>1528</v>
      </c>
      <c r="Z347" s="35">
        <f t="shared" si="48"/>
        <v>138.90909090909091</v>
      </c>
      <c r="AA347" s="35">
        <f t="shared" si="49"/>
        <v>80.900000000000006</v>
      </c>
      <c r="AB347" s="35">
        <f t="shared" si="50"/>
        <v>-58.009090909090901</v>
      </c>
      <c r="AC347" s="35"/>
      <c r="AD347" s="35">
        <f t="shared" si="51"/>
        <v>80.900000000000006</v>
      </c>
      <c r="AE347" s="1"/>
      <c r="AF347" s="1"/>
      <c r="AG347" s="1"/>
      <c r="AH347" s="1"/>
      <c r="AI347" s="1"/>
      <c r="AJ347" s="1"/>
      <c r="AK347" s="78"/>
      <c r="AL347" s="1"/>
      <c r="AM347" s="1"/>
      <c r="AN347" s="1"/>
      <c r="AO347" s="1"/>
      <c r="AP347" s="1"/>
      <c r="AQ347" s="1"/>
      <c r="AR347" s="1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10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10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10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10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10"/>
      <c r="FY347" s="9"/>
      <c r="FZ347" s="9"/>
    </row>
    <row r="348" spans="1:182" s="2" customFormat="1" ht="17.149999999999999" customHeight="1">
      <c r="A348" s="45" t="s">
        <v>328</v>
      </c>
      <c r="B348" s="65">
        <v>47</v>
      </c>
      <c r="C348" s="65">
        <v>41</v>
      </c>
      <c r="D348" s="4">
        <f t="shared" si="46"/>
        <v>0.87234042553191493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143.9</v>
      </c>
      <c r="O348" s="35">
        <v>167.7</v>
      </c>
      <c r="P348" s="4">
        <f t="shared" si="47"/>
        <v>1.1653926337734537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360</v>
      </c>
      <c r="W348" s="5" t="s">
        <v>360</v>
      </c>
      <c r="X348" s="43">
        <f t="shared" si="52"/>
        <v>1.1067821921251459</v>
      </c>
      <c r="Y348" s="44">
        <v>971</v>
      </c>
      <c r="Z348" s="35">
        <f t="shared" si="48"/>
        <v>88.272727272727266</v>
      </c>
      <c r="AA348" s="35">
        <f t="shared" si="49"/>
        <v>97.7</v>
      </c>
      <c r="AB348" s="35">
        <f t="shared" si="50"/>
        <v>9.4272727272727366</v>
      </c>
      <c r="AC348" s="35"/>
      <c r="AD348" s="35">
        <f t="shared" si="51"/>
        <v>97.7</v>
      </c>
      <c r="AE348" s="1"/>
      <c r="AF348" s="1"/>
      <c r="AG348" s="1"/>
      <c r="AH348" s="1"/>
      <c r="AI348" s="1"/>
      <c r="AJ348" s="1"/>
      <c r="AK348" s="78"/>
      <c r="AL348" s="1"/>
      <c r="AM348" s="1"/>
      <c r="AN348" s="1"/>
      <c r="AO348" s="1"/>
      <c r="AP348" s="1"/>
      <c r="AQ348" s="1"/>
      <c r="AR348" s="1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10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10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10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10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10"/>
      <c r="FY348" s="9"/>
      <c r="FZ348" s="9"/>
    </row>
    <row r="349" spans="1:182" s="2" customFormat="1" ht="17.149999999999999" customHeight="1">
      <c r="A349" s="45" t="s">
        <v>329</v>
      </c>
      <c r="B349" s="65">
        <v>76</v>
      </c>
      <c r="C349" s="65">
        <v>76</v>
      </c>
      <c r="D349" s="4">
        <f t="shared" si="46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158.1</v>
      </c>
      <c r="O349" s="35">
        <v>100.1</v>
      </c>
      <c r="P349" s="4">
        <f t="shared" si="47"/>
        <v>0.63314358001265025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360</v>
      </c>
      <c r="W349" s="5" t="s">
        <v>360</v>
      </c>
      <c r="X349" s="43">
        <f t="shared" si="52"/>
        <v>0.7065148640101202</v>
      </c>
      <c r="Y349" s="44">
        <v>1442</v>
      </c>
      <c r="Z349" s="35">
        <f t="shared" si="48"/>
        <v>131.09090909090909</v>
      </c>
      <c r="AA349" s="35">
        <f t="shared" si="49"/>
        <v>92.6</v>
      </c>
      <c r="AB349" s="35">
        <f t="shared" si="50"/>
        <v>-38.490909090909099</v>
      </c>
      <c r="AC349" s="35"/>
      <c r="AD349" s="35">
        <f t="shared" si="51"/>
        <v>92.6</v>
      </c>
      <c r="AE349" s="1"/>
      <c r="AF349" s="1"/>
      <c r="AG349" s="1"/>
      <c r="AH349" s="1"/>
      <c r="AI349" s="1"/>
      <c r="AJ349" s="1"/>
      <c r="AK349" s="78"/>
      <c r="AL349" s="1"/>
      <c r="AM349" s="1"/>
      <c r="AN349" s="1"/>
      <c r="AO349" s="1"/>
      <c r="AP349" s="1"/>
      <c r="AQ349" s="1"/>
      <c r="AR349" s="1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10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10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10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10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10"/>
      <c r="FY349" s="9"/>
      <c r="FZ349" s="9"/>
    </row>
    <row r="350" spans="1:182" s="2" customFormat="1" ht="17.149999999999999" customHeight="1">
      <c r="A350" s="45" t="s">
        <v>330</v>
      </c>
      <c r="B350" s="65">
        <v>0</v>
      </c>
      <c r="C350" s="65">
        <v>0</v>
      </c>
      <c r="D350" s="4">
        <f t="shared" si="46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81.599999999999994</v>
      </c>
      <c r="O350" s="35">
        <v>55.5</v>
      </c>
      <c r="P350" s="4">
        <f t="shared" si="47"/>
        <v>0.68014705882352944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360</v>
      </c>
      <c r="W350" s="5" t="s">
        <v>360</v>
      </c>
      <c r="X350" s="43">
        <f t="shared" si="52"/>
        <v>0.68014705882352944</v>
      </c>
      <c r="Y350" s="44">
        <v>1371</v>
      </c>
      <c r="Z350" s="35">
        <f t="shared" si="48"/>
        <v>124.63636363636364</v>
      </c>
      <c r="AA350" s="35">
        <f t="shared" si="49"/>
        <v>84.8</v>
      </c>
      <c r="AB350" s="35">
        <f t="shared" si="50"/>
        <v>-39.836363636363643</v>
      </c>
      <c r="AC350" s="35"/>
      <c r="AD350" s="35">
        <f t="shared" si="51"/>
        <v>84.8</v>
      </c>
      <c r="AE350" s="1"/>
      <c r="AF350" s="1"/>
      <c r="AG350" s="1"/>
      <c r="AH350" s="1"/>
      <c r="AI350" s="1"/>
      <c r="AJ350" s="1"/>
      <c r="AK350" s="78"/>
      <c r="AL350" s="1"/>
      <c r="AM350" s="1"/>
      <c r="AN350" s="1"/>
      <c r="AO350" s="1"/>
      <c r="AP350" s="1"/>
      <c r="AQ350" s="1"/>
      <c r="AR350" s="1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10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10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10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10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10"/>
      <c r="FY350" s="9"/>
      <c r="FZ350" s="9"/>
    </row>
    <row r="351" spans="1:182" s="2" customFormat="1" ht="17.149999999999999" customHeight="1">
      <c r="A351" s="45" t="s">
        <v>331</v>
      </c>
      <c r="B351" s="65">
        <v>38</v>
      </c>
      <c r="C351" s="65">
        <v>34</v>
      </c>
      <c r="D351" s="4">
        <f t="shared" si="46"/>
        <v>0.89473684210526316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52.9</v>
      </c>
      <c r="O351" s="35">
        <v>74.599999999999994</v>
      </c>
      <c r="P351" s="4">
        <f t="shared" si="47"/>
        <v>1.2210207939508506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360</v>
      </c>
      <c r="W351" s="5" t="s">
        <v>360</v>
      </c>
      <c r="X351" s="43">
        <f t="shared" si="52"/>
        <v>1.1557640035817331</v>
      </c>
      <c r="Y351" s="44">
        <v>938</v>
      </c>
      <c r="Z351" s="35">
        <f t="shared" si="48"/>
        <v>85.272727272727266</v>
      </c>
      <c r="AA351" s="35">
        <f t="shared" si="49"/>
        <v>98.6</v>
      </c>
      <c r="AB351" s="35">
        <f t="shared" si="50"/>
        <v>13.327272727272728</v>
      </c>
      <c r="AC351" s="35"/>
      <c r="AD351" s="35">
        <f t="shared" si="51"/>
        <v>98.6</v>
      </c>
      <c r="AE351" s="1"/>
      <c r="AF351" s="1"/>
      <c r="AG351" s="1"/>
      <c r="AH351" s="1"/>
      <c r="AI351" s="1"/>
      <c r="AJ351" s="1"/>
      <c r="AK351" s="78"/>
      <c r="AL351" s="1"/>
      <c r="AM351" s="1"/>
      <c r="AN351" s="1"/>
      <c r="AO351" s="1"/>
      <c r="AP351" s="1"/>
      <c r="AQ351" s="1"/>
      <c r="AR351" s="1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10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10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10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10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10"/>
      <c r="FY351" s="9"/>
      <c r="FZ351" s="9"/>
    </row>
    <row r="352" spans="1:182" s="2" customFormat="1" ht="17.149999999999999" customHeight="1">
      <c r="A352" s="45" t="s">
        <v>332</v>
      </c>
      <c r="B352" s="65">
        <v>24376</v>
      </c>
      <c r="C352" s="65">
        <v>35068.699999999997</v>
      </c>
      <c r="D352" s="4">
        <f t="shared" si="46"/>
        <v>1.2238656875615359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697.9</v>
      </c>
      <c r="O352" s="35">
        <v>566</v>
      </c>
      <c r="P352" s="4">
        <f t="shared" si="47"/>
        <v>0.81100444189711995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360</v>
      </c>
      <c r="W352" s="5" t="s">
        <v>360</v>
      </c>
      <c r="X352" s="43">
        <f t="shared" si="52"/>
        <v>0.89357669103000315</v>
      </c>
      <c r="Y352" s="44">
        <v>1875</v>
      </c>
      <c r="Z352" s="35">
        <f t="shared" si="48"/>
        <v>170.45454545454547</v>
      </c>
      <c r="AA352" s="35">
        <f t="shared" si="49"/>
        <v>152.30000000000001</v>
      </c>
      <c r="AB352" s="35">
        <f t="shared" si="50"/>
        <v>-18.154545454545456</v>
      </c>
      <c r="AC352" s="35"/>
      <c r="AD352" s="35">
        <f t="shared" si="51"/>
        <v>152.30000000000001</v>
      </c>
      <c r="AE352" s="1"/>
      <c r="AF352" s="1"/>
      <c r="AG352" s="1"/>
      <c r="AH352" s="1"/>
      <c r="AI352" s="1"/>
      <c r="AJ352" s="1"/>
      <c r="AK352" s="78"/>
      <c r="AL352" s="1"/>
      <c r="AM352" s="1"/>
      <c r="AN352" s="1"/>
      <c r="AO352" s="1"/>
      <c r="AP352" s="1"/>
      <c r="AQ352" s="1"/>
      <c r="AR352" s="1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10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10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10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10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10"/>
      <c r="FY352" s="9"/>
      <c r="FZ352" s="9"/>
    </row>
    <row r="353" spans="1:44" s="2" customFormat="1" ht="17.149999999999999" customHeight="1">
      <c r="A353" s="45" t="s">
        <v>333</v>
      </c>
      <c r="B353" s="65">
        <v>31</v>
      </c>
      <c r="C353" s="65">
        <v>23</v>
      </c>
      <c r="D353" s="4">
        <f t="shared" si="46"/>
        <v>0.74193548387096775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51</v>
      </c>
      <c r="O353" s="35">
        <v>29.9</v>
      </c>
      <c r="P353" s="4">
        <f t="shared" si="47"/>
        <v>0.5862745098039216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360</v>
      </c>
      <c r="W353" s="5" t="s">
        <v>360</v>
      </c>
      <c r="X353" s="43">
        <f t="shared" si="52"/>
        <v>0.61740670461733094</v>
      </c>
      <c r="Y353" s="44">
        <v>862</v>
      </c>
      <c r="Z353" s="35">
        <f t="shared" si="48"/>
        <v>78.36363636363636</v>
      </c>
      <c r="AA353" s="35">
        <f t="shared" si="49"/>
        <v>48.4</v>
      </c>
      <c r="AB353" s="35">
        <f t="shared" si="50"/>
        <v>-29.963636363636361</v>
      </c>
      <c r="AC353" s="35"/>
      <c r="AD353" s="35">
        <f t="shared" si="51"/>
        <v>48.4</v>
      </c>
      <c r="AE353" s="1"/>
      <c r="AF353" s="1"/>
      <c r="AG353" s="1"/>
      <c r="AH353" s="1"/>
      <c r="AI353" s="1"/>
      <c r="AJ353" s="1"/>
      <c r="AK353" s="78"/>
      <c r="AL353" s="1"/>
      <c r="AM353" s="1"/>
      <c r="AN353" s="1"/>
      <c r="AO353" s="1"/>
      <c r="AP353" s="1"/>
      <c r="AQ353" s="1"/>
      <c r="AR353" s="1"/>
    </row>
    <row r="354" spans="1:44" s="2" customFormat="1" ht="17.149999999999999" customHeight="1">
      <c r="A354" s="45" t="s">
        <v>334</v>
      </c>
      <c r="B354" s="65">
        <v>24</v>
      </c>
      <c r="C354" s="65">
        <v>22</v>
      </c>
      <c r="D354" s="4">
        <f t="shared" si="46"/>
        <v>0.91666666666666663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65.8</v>
      </c>
      <c r="O354" s="35">
        <v>12.6</v>
      </c>
      <c r="P354" s="4">
        <f t="shared" si="47"/>
        <v>0.19148936170212766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360</v>
      </c>
      <c r="W354" s="5" t="s">
        <v>360</v>
      </c>
      <c r="X354" s="43">
        <f t="shared" si="52"/>
        <v>0.33652482269503542</v>
      </c>
      <c r="Y354" s="44">
        <v>1394</v>
      </c>
      <c r="Z354" s="35">
        <f t="shared" si="48"/>
        <v>126.72727272727273</v>
      </c>
      <c r="AA354" s="35">
        <f t="shared" si="49"/>
        <v>42.6</v>
      </c>
      <c r="AB354" s="35">
        <f t="shared" si="50"/>
        <v>-84.127272727272725</v>
      </c>
      <c r="AC354" s="35"/>
      <c r="AD354" s="35">
        <f t="shared" si="51"/>
        <v>42.6</v>
      </c>
      <c r="AE354" s="1"/>
      <c r="AF354" s="1"/>
      <c r="AG354" s="1"/>
      <c r="AH354" s="1"/>
      <c r="AI354" s="1"/>
      <c r="AJ354" s="1"/>
      <c r="AK354" s="78"/>
      <c r="AL354" s="1"/>
      <c r="AM354" s="1"/>
      <c r="AN354" s="1"/>
      <c r="AO354" s="1"/>
      <c r="AP354" s="1"/>
      <c r="AQ354" s="1"/>
      <c r="AR354" s="1"/>
    </row>
    <row r="355" spans="1:44" s="2" customFormat="1" ht="17.149999999999999" customHeight="1">
      <c r="A355" s="18" t="s">
        <v>335</v>
      </c>
      <c r="B355" s="6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35"/>
      <c r="AE355" s="1"/>
      <c r="AF355" s="1"/>
      <c r="AG355" s="1"/>
      <c r="AH355" s="1"/>
      <c r="AI355" s="1"/>
      <c r="AJ355" s="1"/>
      <c r="AK355" s="78"/>
      <c r="AL355" s="1"/>
      <c r="AM355" s="1"/>
      <c r="AN355" s="1"/>
      <c r="AO355" s="1"/>
      <c r="AP355" s="1"/>
      <c r="AQ355" s="1"/>
      <c r="AR355" s="1"/>
    </row>
    <row r="356" spans="1:44" s="2" customFormat="1" ht="17.149999999999999" customHeight="1">
      <c r="A356" s="45" t="s">
        <v>336</v>
      </c>
      <c r="B356" s="65">
        <v>32</v>
      </c>
      <c r="C356" s="65">
        <v>32.200000000000003</v>
      </c>
      <c r="D356" s="4">
        <f t="shared" si="46"/>
        <v>1.0062500000000001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4.2</v>
      </c>
      <c r="O356" s="35">
        <v>3.6</v>
      </c>
      <c r="P356" s="4">
        <f t="shared" si="47"/>
        <v>0.8571428571428571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360</v>
      </c>
      <c r="W356" s="5" t="s">
        <v>360</v>
      </c>
      <c r="X356" s="43">
        <f t="shared" si="52"/>
        <v>0.88696428571428565</v>
      </c>
      <c r="Y356" s="44">
        <v>943</v>
      </c>
      <c r="Z356" s="35">
        <f t="shared" si="48"/>
        <v>85.727272727272734</v>
      </c>
      <c r="AA356" s="35">
        <f t="shared" si="49"/>
        <v>76</v>
      </c>
      <c r="AB356" s="35">
        <f t="shared" si="50"/>
        <v>-9.7272727272727337</v>
      </c>
      <c r="AC356" s="35"/>
      <c r="AD356" s="35">
        <f t="shared" si="51"/>
        <v>76</v>
      </c>
      <c r="AE356" s="1"/>
      <c r="AF356" s="1"/>
      <c r="AG356" s="1"/>
      <c r="AH356" s="1"/>
      <c r="AI356" s="1"/>
      <c r="AJ356" s="1"/>
      <c r="AK356" s="78"/>
      <c r="AL356" s="1"/>
      <c r="AM356" s="1"/>
      <c r="AN356" s="1"/>
      <c r="AO356" s="1"/>
      <c r="AP356" s="1"/>
      <c r="AQ356" s="1"/>
      <c r="AR356" s="1"/>
    </row>
    <row r="357" spans="1:44" s="2" customFormat="1" ht="17.149999999999999" customHeight="1">
      <c r="A357" s="45" t="s">
        <v>51</v>
      </c>
      <c r="B357" s="65">
        <v>29</v>
      </c>
      <c r="C357" s="65">
        <v>29.1</v>
      </c>
      <c r="D357" s="4">
        <f t="shared" si="46"/>
        <v>1.0034482758620691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75.7</v>
      </c>
      <c r="O357" s="35">
        <v>108</v>
      </c>
      <c r="P357" s="4">
        <f t="shared" si="47"/>
        <v>1.222668428005284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360</v>
      </c>
      <c r="W357" s="5" t="s">
        <v>360</v>
      </c>
      <c r="X357" s="43">
        <f t="shared" si="52"/>
        <v>1.178824397576641</v>
      </c>
      <c r="Y357" s="44">
        <v>2701</v>
      </c>
      <c r="Z357" s="35">
        <f t="shared" si="48"/>
        <v>245.54545454545453</v>
      </c>
      <c r="AA357" s="35">
        <f t="shared" si="49"/>
        <v>289.5</v>
      </c>
      <c r="AB357" s="35">
        <f t="shared" si="50"/>
        <v>43.954545454545467</v>
      </c>
      <c r="AC357" s="35"/>
      <c r="AD357" s="35">
        <f t="shared" si="51"/>
        <v>289.5</v>
      </c>
      <c r="AE357" s="1"/>
      <c r="AF357" s="1"/>
      <c r="AG357" s="1"/>
      <c r="AH357" s="1"/>
      <c r="AI357" s="1"/>
      <c r="AJ357" s="1"/>
      <c r="AK357" s="78"/>
      <c r="AL357" s="1"/>
      <c r="AM357" s="1"/>
      <c r="AN357" s="1"/>
      <c r="AO357" s="1"/>
      <c r="AP357" s="1"/>
      <c r="AQ357" s="1"/>
      <c r="AR357" s="1"/>
    </row>
    <row r="358" spans="1:44" s="2" customFormat="1" ht="17.149999999999999" customHeight="1">
      <c r="A358" s="45" t="s">
        <v>337</v>
      </c>
      <c r="B358" s="65">
        <v>78</v>
      </c>
      <c r="C358" s="65">
        <v>78.099999999999994</v>
      </c>
      <c r="D358" s="4">
        <f t="shared" si="46"/>
        <v>1.0012820512820513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24</v>
      </c>
      <c r="O358" s="35">
        <v>23.1</v>
      </c>
      <c r="P358" s="4">
        <f t="shared" si="47"/>
        <v>0.96250000000000002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360</v>
      </c>
      <c r="W358" s="5" t="s">
        <v>360</v>
      </c>
      <c r="X358" s="43">
        <f t="shared" si="52"/>
        <v>0.97025641025641018</v>
      </c>
      <c r="Y358" s="44">
        <v>1036</v>
      </c>
      <c r="Z358" s="35">
        <f t="shared" si="48"/>
        <v>94.181818181818187</v>
      </c>
      <c r="AA358" s="35">
        <f t="shared" si="49"/>
        <v>91.4</v>
      </c>
      <c r="AB358" s="35">
        <f t="shared" si="50"/>
        <v>-2.7818181818181813</v>
      </c>
      <c r="AC358" s="35"/>
      <c r="AD358" s="35">
        <f t="shared" si="51"/>
        <v>91.4</v>
      </c>
      <c r="AE358" s="1"/>
      <c r="AF358" s="1"/>
      <c r="AG358" s="1"/>
      <c r="AH358" s="1"/>
      <c r="AI358" s="1"/>
      <c r="AJ358" s="1"/>
      <c r="AK358" s="78"/>
      <c r="AL358" s="1"/>
      <c r="AM358" s="1"/>
      <c r="AN358" s="1"/>
      <c r="AO358" s="1"/>
      <c r="AP358" s="1"/>
      <c r="AQ358" s="1"/>
      <c r="AR358" s="1"/>
    </row>
    <row r="359" spans="1:44" s="2" customFormat="1" ht="17.149999999999999" customHeight="1">
      <c r="A359" s="45" t="s">
        <v>338</v>
      </c>
      <c r="B359" s="65">
        <v>2014</v>
      </c>
      <c r="C359" s="65">
        <v>4015</v>
      </c>
      <c r="D359" s="4">
        <f t="shared" si="46"/>
        <v>1.2793545183714001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60</v>
      </c>
      <c r="O359" s="35">
        <v>40.1</v>
      </c>
      <c r="P359" s="4">
        <f t="shared" si="47"/>
        <v>0.66833333333333333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360</v>
      </c>
      <c r="W359" s="5" t="s">
        <v>360</v>
      </c>
      <c r="X359" s="43">
        <f t="shared" si="52"/>
        <v>0.79053757034094674</v>
      </c>
      <c r="Y359" s="44">
        <v>1016</v>
      </c>
      <c r="Z359" s="35">
        <f t="shared" si="48"/>
        <v>92.36363636363636</v>
      </c>
      <c r="AA359" s="35">
        <f t="shared" si="49"/>
        <v>73</v>
      </c>
      <c r="AB359" s="35">
        <f t="shared" si="50"/>
        <v>-19.36363636363636</v>
      </c>
      <c r="AC359" s="35"/>
      <c r="AD359" s="35">
        <f t="shared" si="51"/>
        <v>73</v>
      </c>
      <c r="AE359" s="1"/>
      <c r="AF359" s="1"/>
      <c r="AG359" s="1"/>
      <c r="AH359" s="1"/>
      <c r="AI359" s="1"/>
      <c r="AJ359" s="1"/>
      <c r="AK359" s="78"/>
      <c r="AL359" s="1"/>
      <c r="AM359" s="1"/>
      <c r="AN359" s="1"/>
      <c r="AO359" s="1"/>
      <c r="AP359" s="1"/>
      <c r="AQ359" s="1"/>
      <c r="AR359" s="1"/>
    </row>
    <row r="360" spans="1:44" s="2" customFormat="1" ht="17.149999999999999" customHeight="1">
      <c r="A360" s="45" t="s">
        <v>339</v>
      </c>
      <c r="B360" s="65">
        <v>36714</v>
      </c>
      <c r="C360" s="65">
        <v>34618</v>
      </c>
      <c r="D360" s="4">
        <f t="shared" si="46"/>
        <v>0.94291006155689927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55.2</v>
      </c>
      <c r="O360" s="35">
        <v>46.7</v>
      </c>
      <c r="P360" s="4">
        <f t="shared" si="47"/>
        <v>0.84601449275362317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360</v>
      </c>
      <c r="W360" s="5" t="s">
        <v>360</v>
      </c>
      <c r="X360" s="43">
        <f t="shared" si="52"/>
        <v>0.86539360651427844</v>
      </c>
      <c r="Y360" s="44">
        <v>1007</v>
      </c>
      <c r="Z360" s="35">
        <f t="shared" si="48"/>
        <v>91.545454545454547</v>
      </c>
      <c r="AA360" s="35">
        <f t="shared" si="49"/>
        <v>79.2</v>
      </c>
      <c r="AB360" s="35">
        <f t="shared" si="50"/>
        <v>-12.345454545454544</v>
      </c>
      <c r="AC360" s="35"/>
      <c r="AD360" s="35">
        <f t="shared" si="51"/>
        <v>79.2</v>
      </c>
      <c r="AE360" s="1"/>
      <c r="AF360" s="1"/>
      <c r="AG360" s="1"/>
      <c r="AH360" s="1"/>
      <c r="AI360" s="1"/>
      <c r="AJ360" s="1"/>
      <c r="AK360" s="78"/>
      <c r="AL360" s="1"/>
      <c r="AM360" s="1"/>
      <c r="AN360" s="1"/>
      <c r="AO360" s="1"/>
      <c r="AP360" s="1"/>
      <c r="AQ360" s="1"/>
      <c r="AR360" s="1"/>
    </row>
    <row r="361" spans="1:44" s="2" customFormat="1" ht="17.149999999999999" customHeight="1">
      <c r="A361" s="45" t="s">
        <v>340</v>
      </c>
      <c r="B361" s="65">
        <v>39</v>
      </c>
      <c r="C361" s="65">
        <v>39</v>
      </c>
      <c r="D361" s="4">
        <f t="shared" si="46"/>
        <v>1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41.4</v>
      </c>
      <c r="O361" s="35">
        <v>154</v>
      </c>
      <c r="P361" s="4">
        <f t="shared" si="47"/>
        <v>1.3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360</v>
      </c>
      <c r="W361" s="5" t="s">
        <v>360</v>
      </c>
      <c r="X361" s="43">
        <f t="shared" si="52"/>
        <v>1.24</v>
      </c>
      <c r="Y361" s="44">
        <v>633</v>
      </c>
      <c r="Z361" s="35">
        <f t="shared" si="48"/>
        <v>57.545454545454547</v>
      </c>
      <c r="AA361" s="35">
        <f t="shared" si="49"/>
        <v>71.400000000000006</v>
      </c>
      <c r="AB361" s="35">
        <f t="shared" si="50"/>
        <v>13.854545454545459</v>
      </c>
      <c r="AC361" s="35"/>
      <c r="AD361" s="35">
        <f t="shared" si="51"/>
        <v>71.400000000000006</v>
      </c>
      <c r="AE361" s="1"/>
      <c r="AF361" s="1"/>
      <c r="AG361" s="1"/>
      <c r="AH361" s="1"/>
      <c r="AI361" s="1"/>
      <c r="AJ361" s="1"/>
      <c r="AK361" s="78"/>
      <c r="AL361" s="1"/>
      <c r="AM361" s="1"/>
      <c r="AN361" s="1"/>
      <c r="AO361" s="1"/>
      <c r="AP361" s="1"/>
      <c r="AQ361" s="1"/>
      <c r="AR361" s="1"/>
    </row>
    <row r="362" spans="1:44" s="2" customFormat="1" ht="17.149999999999999" customHeight="1">
      <c r="A362" s="45" t="s">
        <v>341</v>
      </c>
      <c r="B362" s="65">
        <v>28</v>
      </c>
      <c r="C362" s="65">
        <v>28.3</v>
      </c>
      <c r="D362" s="4">
        <f t="shared" si="46"/>
        <v>1.0107142857142857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98</v>
      </c>
      <c r="O362" s="35">
        <v>96.2</v>
      </c>
      <c r="P362" s="4">
        <f t="shared" si="47"/>
        <v>0.98163265306122449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360</v>
      </c>
      <c r="W362" s="5" t="s">
        <v>360</v>
      </c>
      <c r="X362" s="43">
        <f t="shared" si="52"/>
        <v>0.98744897959183675</v>
      </c>
      <c r="Y362" s="44">
        <v>1265</v>
      </c>
      <c r="Z362" s="35">
        <f t="shared" si="48"/>
        <v>115</v>
      </c>
      <c r="AA362" s="35">
        <f t="shared" si="49"/>
        <v>113.6</v>
      </c>
      <c r="AB362" s="35">
        <f t="shared" si="50"/>
        <v>-1.4000000000000057</v>
      </c>
      <c r="AC362" s="35"/>
      <c r="AD362" s="35">
        <f t="shared" si="51"/>
        <v>113.6</v>
      </c>
      <c r="AE362" s="1"/>
      <c r="AF362" s="1"/>
      <c r="AG362" s="1"/>
      <c r="AH362" s="1"/>
      <c r="AI362" s="1"/>
      <c r="AJ362" s="1"/>
      <c r="AK362" s="78"/>
      <c r="AL362" s="1"/>
      <c r="AM362" s="1"/>
      <c r="AN362" s="1"/>
      <c r="AO362" s="1"/>
      <c r="AP362" s="1"/>
      <c r="AQ362" s="1"/>
      <c r="AR362" s="1"/>
    </row>
    <row r="363" spans="1:44" s="2" customFormat="1" ht="17.149999999999999" customHeight="1">
      <c r="A363" s="45" t="s">
        <v>342</v>
      </c>
      <c r="B363" s="65">
        <v>29</v>
      </c>
      <c r="C363" s="65">
        <v>30</v>
      </c>
      <c r="D363" s="4">
        <f t="shared" si="46"/>
        <v>1.0344827586206897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56.5</v>
      </c>
      <c r="O363" s="35">
        <v>16.600000000000001</v>
      </c>
      <c r="P363" s="4">
        <f t="shared" si="47"/>
        <v>0.2938053097345133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360</v>
      </c>
      <c r="W363" s="5" t="s">
        <v>360</v>
      </c>
      <c r="X363" s="43">
        <f t="shared" si="52"/>
        <v>0.44194079951174858</v>
      </c>
      <c r="Y363" s="44">
        <v>1331</v>
      </c>
      <c r="Z363" s="35">
        <f t="shared" si="48"/>
        <v>121</v>
      </c>
      <c r="AA363" s="35">
        <f t="shared" si="49"/>
        <v>53.5</v>
      </c>
      <c r="AB363" s="35">
        <f t="shared" si="50"/>
        <v>-67.5</v>
      </c>
      <c r="AC363" s="35"/>
      <c r="AD363" s="35">
        <f t="shared" si="51"/>
        <v>53.5</v>
      </c>
      <c r="AE363" s="1"/>
      <c r="AF363" s="1"/>
      <c r="AG363" s="1"/>
      <c r="AH363" s="1"/>
      <c r="AI363" s="1"/>
      <c r="AJ363" s="1"/>
      <c r="AK363" s="78"/>
      <c r="AL363" s="1"/>
      <c r="AM363" s="1"/>
      <c r="AN363" s="1"/>
      <c r="AO363" s="1"/>
      <c r="AP363" s="1"/>
      <c r="AQ363" s="1"/>
      <c r="AR363" s="1"/>
    </row>
    <row r="364" spans="1:44" s="2" customFormat="1" ht="17.149999999999999" customHeight="1">
      <c r="A364" s="45" t="s">
        <v>343</v>
      </c>
      <c r="B364" s="65">
        <v>9</v>
      </c>
      <c r="C364" s="65">
        <v>9</v>
      </c>
      <c r="D364" s="4">
        <f t="shared" si="46"/>
        <v>1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14.7</v>
      </c>
      <c r="O364" s="35">
        <v>25.3</v>
      </c>
      <c r="P364" s="4">
        <f t="shared" si="47"/>
        <v>1.252108843537415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360</v>
      </c>
      <c r="W364" s="5" t="s">
        <v>360</v>
      </c>
      <c r="X364" s="43">
        <f t="shared" si="52"/>
        <v>1.201687074829932</v>
      </c>
      <c r="Y364" s="44">
        <v>907</v>
      </c>
      <c r="Z364" s="35">
        <f t="shared" si="48"/>
        <v>82.454545454545453</v>
      </c>
      <c r="AA364" s="35">
        <f t="shared" si="49"/>
        <v>99.1</v>
      </c>
      <c r="AB364" s="35">
        <f t="shared" si="50"/>
        <v>16.645454545454541</v>
      </c>
      <c r="AC364" s="35"/>
      <c r="AD364" s="35">
        <f t="shared" si="51"/>
        <v>99.1</v>
      </c>
      <c r="AE364" s="1"/>
      <c r="AF364" s="1"/>
      <c r="AG364" s="1"/>
      <c r="AH364" s="1"/>
      <c r="AI364" s="1"/>
      <c r="AJ364" s="1"/>
      <c r="AK364" s="78"/>
      <c r="AL364" s="1"/>
      <c r="AM364" s="1"/>
      <c r="AN364" s="1"/>
      <c r="AO364" s="1"/>
      <c r="AP364" s="1"/>
      <c r="AQ364" s="1"/>
      <c r="AR364" s="1"/>
    </row>
    <row r="365" spans="1:44" s="2" customFormat="1" ht="17.149999999999999" customHeight="1">
      <c r="A365" s="45" t="s">
        <v>344</v>
      </c>
      <c r="B365" s="65">
        <v>10014</v>
      </c>
      <c r="C365" s="65">
        <v>9896.7999999999993</v>
      </c>
      <c r="D365" s="4">
        <f t="shared" si="46"/>
        <v>0.98829638506091466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494</v>
      </c>
      <c r="O365" s="35">
        <v>668.4</v>
      </c>
      <c r="P365" s="4">
        <f t="shared" si="47"/>
        <v>1.2153036437246962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360</v>
      </c>
      <c r="W365" s="5" t="s">
        <v>360</v>
      </c>
      <c r="X365" s="43">
        <f t="shared" si="52"/>
        <v>1.1699021919919399</v>
      </c>
      <c r="Y365" s="44">
        <v>1772</v>
      </c>
      <c r="Z365" s="35">
        <f t="shared" si="48"/>
        <v>161.09090909090909</v>
      </c>
      <c r="AA365" s="35">
        <f t="shared" si="49"/>
        <v>188.5</v>
      </c>
      <c r="AB365" s="35">
        <f t="shared" si="50"/>
        <v>27.409090909090907</v>
      </c>
      <c r="AC365" s="35"/>
      <c r="AD365" s="35">
        <f t="shared" si="51"/>
        <v>188.5</v>
      </c>
      <c r="AE365" s="1"/>
      <c r="AF365" s="1"/>
      <c r="AG365" s="1"/>
      <c r="AH365" s="1"/>
      <c r="AI365" s="1"/>
      <c r="AJ365" s="1"/>
      <c r="AK365" s="78"/>
      <c r="AL365" s="1"/>
      <c r="AM365" s="1"/>
      <c r="AN365" s="1"/>
      <c r="AO365" s="1"/>
      <c r="AP365" s="1"/>
      <c r="AQ365" s="1"/>
      <c r="AR365" s="1"/>
    </row>
    <row r="366" spans="1:44" s="2" customFormat="1" ht="17.149999999999999" customHeight="1">
      <c r="A366" s="18" t="s">
        <v>345</v>
      </c>
      <c r="B366" s="60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35"/>
      <c r="AE366" s="1"/>
      <c r="AF366" s="1"/>
      <c r="AG366" s="1"/>
      <c r="AH366" s="1"/>
      <c r="AI366" s="1"/>
      <c r="AJ366" s="1"/>
      <c r="AK366" s="78"/>
      <c r="AL366" s="1"/>
      <c r="AM366" s="1"/>
      <c r="AN366" s="1"/>
      <c r="AO366" s="1"/>
      <c r="AP366" s="1"/>
      <c r="AQ366" s="1"/>
      <c r="AR366" s="1"/>
    </row>
    <row r="367" spans="1:44" s="2" customFormat="1" ht="16.600000000000001" customHeight="1">
      <c r="A367" s="14" t="s">
        <v>346</v>
      </c>
      <c r="B367" s="65">
        <v>836</v>
      </c>
      <c r="C367" s="65">
        <v>831</v>
      </c>
      <c r="D367" s="4">
        <f t="shared" si="46"/>
        <v>0.99401913875598091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48.7</v>
      </c>
      <c r="O367" s="35">
        <v>37.6</v>
      </c>
      <c r="P367" s="4">
        <f t="shared" si="47"/>
        <v>0.77207392197125257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360</v>
      </c>
      <c r="W367" s="5" t="s">
        <v>360</v>
      </c>
      <c r="X367" s="43">
        <f t="shared" si="52"/>
        <v>0.81646296532819818</v>
      </c>
      <c r="Y367" s="44">
        <v>1912</v>
      </c>
      <c r="Z367" s="35">
        <f t="shared" si="48"/>
        <v>173.81818181818181</v>
      </c>
      <c r="AA367" s="35">
        <f t="shared" si="49"/>
        <v>141.9</v>
      </c>
      <c r="AB367" s="35">
        <f t="shared" si="50"/>
        <v>-31.918181818181807</v>
      </c>
      <c r="AC367" s="35"/>
      <c r="AD367" s="35">
        <f t="shared" si="51"/>
        <v>141.9</v>
      </c>
      <c r="AE367" s="1"/>
      <c r="AF367" s="1"/>
      <c r="AG367" s="1"/>
      <c r="AH367" s="1"/>
      <c r="AI367" s="1"/>
      <c r="AJ367" s="1"/>
      <c r="AK367" s="78"/>
      <c r="AL367" s="1"/>
      <c r="AM367" s="1"/>
      <c r="AN367" s="1"/>
      <c r="AO367" s="1"/>
      <c r="AP367" s="1"/>
      <c r="AQ367" s="1"/>
      <c r="AR367" s="1"/>
    </row>
    <row r="368" spans="1:44" s="2" customFormat="1" ht="17.149999999999999" customHeight="1">
      <c r="A368" s="14" t="s">
        <v>347</v>
      </c>
      <c r="B368" s="65">
        <v>0</v>
      </c>
      <c r="C368" s="65">
        <v>0</v>
      </c>
      <c r="D368" s="4">
        <f t="shared" si="46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65.599999999999994</v>
      </c>
      <c r="O368" s="35">
        <v>18</v>
      </c>
      <c r="P368" s="4">
        <f t="shared" si="47"/>
        <v>0.27439024390243905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360</v>
      </c>
      <c r="W368" s="5" t="s">
        <v>360</v>
      </c>
      <c r="X368" s="43">
        <f t="shared" si="52"/>
        <v>0.27439024390243905</v>
      </c>
      <c r="Y368" s="44">
        <v>1590</v>
      </c>
      <c r="Z368" s="35">
        <f t="shared" si="48"/>
        <v>144.54545454545453</v>
      </c>
      <c r="AA368" s="35">
        <f t="shared" si="49"/>
        <v>39.700000000000003</v>
      </c>
      <c r="AB368" s="35">
        <f t="shared" si="50"/>
        <v>-104.84545454545453</v>
      </c>
      <c r="AC368" s="35"/>
      <c r="AD368" s="35">
        <f t="shared" si="51"/>
        <v>39.700000000000003</v>
      </c>
      <c r="AE368" s="1"/>
      <c r="AF368" s="1"/>
      <c r="AG368" s="1"/>
      <c r="AH368" s="1"/>
      <c r="AI368" s="1"/>
      <c r="AJ368" s="1"/>
      <c r="AK368" s="78"/>
      <c r="AL368" s="1"/>
      <c r="AM368" s="1"/>
      <c r="AN368" s="1"/>
      <c r="AO368" s="1"/>
      <c r="AP368" s="1"/>
      <c r="AQ368" s="1"/>
      <c r="AR368" s="1"/>
    </row>
    <row r="369" spans="1:44" s="2" customFormat="1" ht="17.149999999999999" customHeight="1">
      <c r="A369" s="45" t="s">
        <v>348</v>
      </c>
      <c r="B369" s="65">
        <v>1990</v>
      </c>
      <c r="C369" s="65">
        <v>1753.3</v>
      </c>
      <c r="D369" s="4">
        <f t="shared" si="46"/>
        <v>0.8810552763819095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382</v>
      </c>
      <c r="O369" s="35">
        <v>518.29999999999995</v>
      </c>
      <c r="P369" s="4">
        <f t="shared" si="47"/>
        <v>1.2156806282722512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360</v>
      </c>
      <c r="W369" s="5" t="s">
        <v>360</v>
      </c>
      <c r="X369" s="43">
        <f t="shared" si="52"/>
        <v>1.1487555578941828</v>
      </c>
      <c r="Y369" s="44">
        <v>18</v>
      </c>
      <c r="Z369" s="35">
        <f t="shared" si="48"/>
        <v>1.6363636363636365</v>
      </c>
      <c r="AA369" s="35">
        <f t="shared" si="49"/>
        <v>1.9</v>
      </c>
      <c r="AB369" s="35">
        <f t="shared" si="50"/>
        <v>0.26363636363636345</v>
      </c>
      <c r="AC369" s="35"/>
      <c r="AD369" s="35">
        <f t="shared" si="51"/>
        <v>1.9</v>
      </c>
      <c r="AE369" s="1"/>
      <c r="AF369" s="1"/>
      <c r="AG369" s="1"/>
      <c r="AH369" s="1"/>
      <c r="AI369" s="1"/>
      <c r="AJ369" s="1"/>
      <c r="AK369" s="78"/>
      <c r="AL369" s="1"/>
      <c r="AM369" s="1"/>
      <c r="AN369" s="1"/>
      <c r="AO369" s="1"/>
      <c r="AP369" s="1"/>
      <c r="AQ369" s="1"/>
      <c r="AR369" s="1"/>
    </row>
    <row r="370" spans="1:44" s="2" customFormat="1" ht="17.149999999999999" customHeight="1">
      <c r="A370" s="14" t="s">
        <v>349</v>
      </c>
      <c r="B370" s="65">
        <v>0</v>
      </c>
      <c r="C370" s="65">
        <v>0</v>
      </c>
      <c r="D370" s="4">
        <f t="shared" si="46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10.9</v>
      </c>
      <c r="O370" s="35">
        <v>7.3</v>
      </c>
      <c r="P370" s="4">
        <f t="shared" si="47"/>
        <v>0.66972477064220182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360</v>
      </c>
      <c r="W370" s="5" t="s">
        <v>360</v>
      </c>
      <c r="X370" s="43">
        <f t="shared" si="52"/>
        <v>0.66972477064220182</v>
      </c>
      <c r="Y370" s="44">
        <v>2895</v>
      </c>
      <c r="Z370" s="35">
        <f t="shared" si="48"/>
        <v>263.18181818181819</v>
      </c>
      <c r="AA370" s="35">
        <f t="shared" si="49"/>
        <v>176.3</v>
      </c>
      <c r="AB370" s="35">
        <f t="shared" si="50"/>
        <v>-86.881818181818176</v>
      </c>
      <c r="AC370" s="35"/>
      <c r="AD370" s="35">
        <f t="shared" si="51"/>
        <v>176.3</v>
      </c>
      <c r="AE370" s="1"/>
      <c r="AF370" s="1"/>
      <c r="AG370" s="1"/>
      <c r="AH370" s="1"/>
      <c r="AI370" s="1"/>
      <c r="AJ370" s="1"/>
      <c r="AK370" s="78"/>
      <c r="AL370" s="1"/>
      <c r="AM370" s="1"/>
      <c r="AN370" s="1"/>
      <c r="AO370" s="1"/>
      <c r="AP370" s="1"/>
      <c r="AQ370" s="1"/>
      <c r="AR370" s="1"/>
    </row>
    <row r="371" spans="1:44" s="2" customFormat="1" ht="17.149999999999999" customHeight="1">
      <c r="A371" s="14" t="s">
        <v>350</v>
      </c>
      <c r="B371" s="65">
        <v>2000</v>
      </c>
      <c r="C371" s="65">
        <v>2906.2</v>
      </c>
      <c r="D371" s="4">
        <f t="shared" si="46"/>
        <v>1.2253099999999999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355.5</v>
      </c>
      <c r="O371" s="35">
        <v>491.1</v>
      </c>
      <c r="P371" s="4">
        <f t="shared" si="47"/>
        <v>1.2181434599156118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360</v>
      </c>
      <c r="W371" s="5" t="s">
        <v>360</v>
      </c>
      <c r="X371" s="43">
        <f t="shared" si="52"/>
        <v>1.2195767679324894</v>
      </c>
      <c r="Y371" s="44">
        <v>2644</v>
      </c>
      <c r="Z371" s="35">
        <f t="shared" si="48"/>
        <v>240.36363636363637</v>
      </c>
      <c r="AA371" s="35">
        <f t="shared" si="49"/>
        <v>293.10000000000002</v>
      </c>
      <c r="AB371" s="35">
        <f t="shared" si="50"/>
        <v>52.736363636363649</v>
      </c>
      <c r="AC371" s="35"/>
      <c r="AD371" s="35">
        <f t="shared" si="51"/>
        <v>293.10000000000002</v>
      </c>
      <c r="AE371" s="1"/>
      <c r="AF371" s="1"/>
      <c r="AG371" s="1"/>
      <c r="AH371" s="1"/>
      <c r="AI371" s="1"/>
      <c r="AJ371" s="1"/>
      <c r="AK371" s="78"/>
      <c r="AL371" s="1"/>
      <c r="AM371" s="1"/>
      <c r="AN371" s="1"/>
      <c r="AO371" s="1"/>
      <c r="AP371" s="1"/>
      <c r="AQ371" s="1"/>
      <c r="AR371" s="1"/>
    </row>
    <row r="372" spans="1:44" s="2" customFormat="1" ht="17.149999999999999" customHeight="1">
      <c r="A372" s="14" t="s">
        <v>351</v>
      </c>
      <c r="B372" s="65">
        <v>60</v>
      </c>
      <c r="C372" s="65">
        <v>68.3</v>
      </c>
      <c r="D372" s="4">
        <f>IF(E372=0,0,IF(B372=0,1,IF(C372&lt;0,0,IF(C372/B372&gt;1.2,IF((C372/B372-1.2)*0.1+1.2&gt;1.3,1.3,(C372/B372-1.2)*0.1+1.2),C372/B372))))</f>
        <v>1.1383333333333332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63</v>
      </c>
      <c r="O372" s="35">
        <v>33</v>
      </c>
      <c r="P372" s="4">
        <f t="shared" si="47"/>
        <v>0.52380952380952384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360</v>
      </c>
      <c r="W372" s="5" t="s">
        <v>360</v>
      </c>
      <c r="X372" s="43">
        <f t="shared" si="52"/>
        <v>0.6467142857142858</v>
      </c>
      <c r="Y372" s="44">
        <v>2558</v>
      </c>
      <c r="Z372" s="35">
        <f t="shared" si="48"/>
        <v>232.54545454545453</v>
      </c>
      <c r="AA372" s="35">
        <f t="shared" si="49"/>
        <v>150.4</v>
      </c>
      <c r="AB372" s="35">
        <f t="shared" si="50"/>
        <v>-82.145454545454527</v>
      </c>
      <c r="AC372" s="35"/>
      <c r="AD372" s="35">
        <f t="shared" si="51"/>
        <v>150.4</v>
      </c>
      <c r="AE372" s="1"/>
      <c r="AF372" s="1"/>
      <c r="AG372" s="1"/>
      <c r="AH372" s="1"/>
      <c r="AI372" s="1"/>
      <c r="AJ372" s="1"/>
      <c r="AK372" s="78"/>
      <c r="AL372" s="1"/>
      <c r="AM372" s="1"/>
      <c r="AN372" s="1"/>
      <c r="AO372" s="1"/>
      <c r="AP372" s="1"/>
      <c r="AQ372" s="1"/>
      <c r="AR372" s="1"/>
    </row>
    <row r="373" spans="1:44" s="2" customFormat="1" ht="17.149999999999999" customHeight="1">
      <c r="A373" s="14" t="s">
        <v>352</v>
      </c>
      <c r="B373" s="65">
        <v>0</v>
      </c>
      <c r="C373" s="65">
        <v>0</v>
      </c>
      <c r="D373" s="4">
        <f t="shared" si="46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45.9</v>
      </c>
      <c r="O373" s="35">
        <v>38.1</v>
      </c>
      <c r="P373" s="4">
        <f t="shared" si="47"/>
        <v>0.83006535947712423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360</v>
      </c>
      <c r="W373" s="5" t="s">
        <v>360</v>
      </c>
      <c r="X373" s="43">
        <f t="shared" si="52"/>
        <v>0.83006535947712423</v>
      </c>
      <c r="Y373" s="44">
        <v>1638</v>
      </c>
      <c r="Z373" s="35">
        <f t="shared" si="48"/>
        <v>148.90909090909091</v>
      </c>
      <c r="AA373" s="35">
        <f t="shared" si="49"/>
        <v>123.6</v>
      </c>
      <c r="AB373" s="35">
        <f t="shared" si="50"/>
        <v>-25.309090909090912</v>
      </c>
      <c r="AC373" s="35"/>
      <c r="AD373" s="35">
        <f t="shared" si="51"/>
        <v>123.6</v>
      </c>
      <c r="AE373" s="1"/>
      <c r="AF373" s="1"/>
      <c r="AG373" s="1"/>
      <c r="AH373" s="1"/>
      <c r="AI373" s="1"/>
      <c r="AJ373" s="1"/>
      <c r="AK373" s="78"/>
      <c r="AL373" s="1"/>
      <c r="AM373" s="1"/>
      <c r="AN373" s="1"/>
      <c r="AO373" s="1"/>
      <c r="AP373" s="1"/>
      <c r="AQ373" s="1"/>
      <c r="AR373" s="1"/>
    </row>
    <row r="374" spans="1:44" s="2" customFormat="1" ht="17.149999999999999" customHeight="1">
      <c r="A374" s="14" t="s">
        <v>353</v>
      </c>
      <c r="B374" s="65">
        <v>0</v>
      </c>
      <c r="C374" s="65">
        <v>0</v>
      </c>
      <c r="D374" s="4">
        <f t="shared" si="46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27.9</v>
      </c>
      <c r="O374" s="35">
        <v>15</v>
      </c>
      <c r="P374" s="4">
        <f t="shared" si="47"/>
        <v>0.53763440860215062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360</v>
      </c>
      <c r="W374" s="5" t="s">
        <v>360</v>
      </c>
      <c r="X374" s="43">
        <f t="shared" si="52"/>
        <v>0.53763440860215062</v>
      </c>
      <c r="Y374" s="44">
        <v>1383</v>
      </c>
      <c r="Z374" s="35">
        <f>Y374/11</f>
        <v>125.72727272727273</v>
      </c>
      <c r="AA374" s="35">
        <f t="shared" si="49"/>
        <v>67.599999999999994</v>
      </c>
      <c r="AB374" s="35">
        <f t="shared" si="50"/>
        <v>-58.127272727272739</v>
      </c>
      <c r="AC374" s="35"/>
      <c r="AD374" s="35">
        <f t="shared" si="51"/>
        <v>67.599999999999994</v>
      </c>
      <c r="AE374" s="1"/>
      <c r="AF374" s="1"/>
      <c r="AG374" s="1"/>
      <c r="AH374" s="1"/>
      <c r="AI374" s="1"/>
      <c r="AJ374" s="1"/>
      <c r="AK374" s="78"/>
      <c r="AL374" s="1"/>
      <c r="AM374" s="1"/>
      <c r="AN374" s="1"/>
      <c r="AO374" s="1"/>
      <c r="AP374" s="1"/>
      <c r="AQ374" s="1"/>
      <c r="AR374" s="1"/>
    </row>
    <row r="375" spans="1:44" s="2" customFormat="1" ht="17.149999999999999" customHeight="1">
      <c r="A375" s="14" t="s">
        <v>354</v>
      </c>
      <c r="B375" s="65">
        <v>0</v>
      </c>
      <c r="C375" s="65">
        <v>0</v>
      </c>
      <c r="D375" s="4">
        <f t="shared" si="46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14.6</v>
      </c>
      <c r="O375" s="35">
        <v>14.5</v>
      </c>
      <c r="P375" s="4">
        <f t="shared" si="47"/>
        <v>0.99315068493150682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360</v>
      </c>
      <c r="W375" s="5" t="s">
        <v>360</v>
      </c>
      <c r="X375" s="43">
        <f t="shared" si="52"/>
        <v>0.99315068493150682</v>
      </c>
      <c r="Y375" s="44">
        <v>1961</v>
      </c>
      <c r="Z375" s="35">
        <f t="shared" si="48"/>
        <v>178.27272727272728</v>
      </c>
      <c r="AA375" s="35">
        <f t="shared" si="49"/>
        <v>177.1</v>
      </c>
      <c r="AB375" s="35">
        <f t="shared" si="50"/>
        <v>-1.1727272727272862</v>
      </c>
      <c r="AC375" s="35"/>
      <c r="AD375" s="35">
        <f t="shared" si="51"/>
        <v>177.1</v>
      </c>
      <c r="AE375" s="1"/>
      <c r="AF375" s="1"/>
      <c r="AG375" s="1"/>
      <c r="AH375" s="1"/>
      <c r="AI375" s="1"/>
      <c r="AJ375" s="1"/>
      <c r="AK375" s="78"/>
      <c r="AL375" s="1"/>
      <c r="AM375" s="1"/>
      <c r="AN375" s="1"/>
      <c r="AO375" s="1"/>
      <c r="AP375" s="1"/>
      <c r="AQ375" s="1"/>
      <c r="AR375" s="1"/>
    </row>
    <row r="376" spans="1:44" s="2" customFormat="1" ht="17.149999999999999" customHeight="1">
      <c r="A376" s="14" t="s">
        <v>355</v>
      </c>
      <c r="B376" s="65">
        <v>0</v>
      </c>
      <c r="C376" s="65">
        <v>0</v>
      </c>
      <c r="D376" s="4">
        <f t="shared" si="46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27.9</v>
      </c>
      <c r="O376" s="35">
        <v>35.9</v>
      </c>
      <c r="P376" s="4">
        <f t="shared" si="47"/>
        <v>1.208673835125448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360</v>
      </c>
      <c r="W376" s="5" t="s">
        <v>360</v>
      </c>
      <c r="X376" s="43">
        <f t="shared" si="52"/>
        <v>1.208673835125448</v>
      </c>
      <c r="Y376" s="44">
        <v>1682</v>
      </c>
      <c r="Z376" s="35">
        <f t="shared" si="48"/>
        <v>152.90909090909091</v>
      </c>
      <c r="AA376" s="35">
        <f t="shared" si="49"/>
        <v>184.8</v>
      </c>
      <c r="AB376" s="35">
        <f t="shared" si="50"/>
        <v>31.890909090909105</v>
      </c>
      <c r="AC376" s="35"/>
      <c r="AD376" s="35">
        <f t="shared" si="51"/>
        <v>184.8</v>
      </c>
      <c r="AE376" s="1"/>
      <c r="AF376" s="1"/>
      <c r="AG376" s="1"/>
      <c r="AH376" s="1"/>
      <c r="AI376" s="1"/>
      <c r="AJ376" s="1"/>
      <c r="AK376" s="78"/>
      <c r="AL376" s="1"/>
      <c r="AM376" s="1"/>
      <c r="AN376" s="1"/>
      <c r="AO376" s="1"/>
      <c r="AP376" s="1"/>
      <c r="AQ376" s="1"/>
      <c r="AR376" s="1"/>
    </row>
    <row r="377" spans="1:44" s="2" customFormat="1" ht="17.149999999999999" customHeight="1">
      <c r="A377" s="14" t="s">
        <v>356</v>
      </c>
      <c r="B377" s="65">
        <v>2600</v>
      </c>
      <c r="C377" s="65">
        <v>2578</v>
      </c>
      <c r="D377" s="4">
        <f t="shared" ref="D377" si="53">IF(E377=0,0,IF(B377=0,1,IF(C377&lt;0,0,IF(C377/B377&gt;1.2,IF((C377/B377-1.2)*0.1+1.2&gt;1.3,1.3,(C377/B377-1.2)*0.1+1.2),C377/B377))))</f>
        <v>0.99153846153846159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62.2</v>
      </c>
      <c r="O377" s="35">
        <v>52.3</v>
      </c>
      <c r="P377" s="4">
        <f t="shared" ref="P377:P378" si="54">IF(Q377=0,0,IF(N377=0,1,IF(O377&lt;0,0,IF(O377/N377&gt;1.2,IF((O377/N377-1.2)*0.1+1.2&gt;1.3,1.3,(O377/N377-1.2)*0.1+1.2),O377/N377))))</f>
        <v>0.84083601286173626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360</v>
      </c>
      <c r="W377" s="5" t="s">
        <v>360</v>
      </c>
      <c r="X377" s="43">
        <f t="shared" si="52"/>
        <v>0.87097650259708137</v>
      </c>
      <c r="Y377" s="44">
        <v>1422</v>
      </c>
      <c r="Z377" s="35">
        <f t="shared" ref="Z377:Z378" si="55">Y377/11</f>
        <v>129.27272727272728</v>
      </c>
      <c r="AA377" s="35">
        <f t="shared" ref="AA377:AA378" si="56">ROUND(X377*Z377,1)</f>
        <v>112.6</v>
      </c>
      <c r="AB377" s="35">
        <f t="shared" ref="AB377:AB378" si="57">AA377-Z377</f>
        <v>-16.672727272727286</v>
      </c>
      <c r="AC377" s="35"/>
      <c r="AD377" s="35">
        <f t="shared" ref="AD377:AD378" si="58">IF(AC377="+",0,AA377)</f>
        <v>112.6</v>
      </c>
      <c r="AE377" s="1"/>
      <c r="AF377" s="1"/>
      <c r="AG377" s="1"/>
      <c r="AH377" s="1"/>
      <c r="AI377" s="1"/>
      <c r="AJ377" s="1"/>
      <c r="AK377" s="78"/>
      <c r="AL377" s="1"/>
      <c r="AM377" s="1"/>
      <c r="AN377" s="1"/>
      <c r="AO377" s="1"/>
      <c r="AP377" s="1"/>
      <c r="AQ377" s="1"/>
      <c r="AR377" s="1"/>
    </row>
    <row r="378" spans="1:44" s="2" customFormat="1" ht="17.149999999999999" customHeight="1">
      <c r="A378" s="14" t="s">
        <v>357</v>
      </c>
      <c r="B378" s="65">
        <v>12600</v>
      </c>
      <c r="C378" s="65">
        <v>11708.1</v>
      </c>
      <c r="D378" s="4">
        <f>IF(E378=0,0,IF(B378=0,1,IF(C378&lt;0,0,IF(C378/B378&gt;1.2,IF((C378/B378-1.2)*0.1+1.2&gt;1.3,1.3,(C378/B378-1.2)*0.1+1.2),C378/B378))))</f>
        <v>0.92921428571428577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453.4</v>
      </c>
      <c r="O378" s="35">
        <v>574.1</v>
      </c>
      <c r="P378" s="4">
        <f t="shared" si="54"/>
        <v>1.2066210851345389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360</v>
      </c>
      <c r="W378" s="5" t="s">
        <v>360</v>
      </c>
      <c r="X378" s="43">
        <f>(D378*E378+P378*Q378)/(E378+Q378)</f>
        <v>1.1511397252504882</v>
      </c>
      <c r="Y378" s="44">
        <v>1412</v>
      </c>
      <c r="Z378" s="35">
        <f t="shared" si="55"/>
        <v>128.36363636363637</v>
      </c>
      <c r="AA378" s="35">
        <f t="shared" si="56"/>
        <v>147.80000000000001</v>
      </c>
      <c r="AB378" s="35">
        <f t="shared" si="57"/>
        <v>19.436363636363637</v>
      </c>
      <c r="AC378" s="35"/>
      <c r="AD378" s="35">
        <f t="shared" si="58"/>
        <v>147.80000000000001</v>
      </c>
      <c r="AE378" s="1"/>
      <c r="AF378" s="1"/>
      <c r="AG378" s="1"/>
      <c r="AH378" s="1"/>
      <c r="AI378" s="1"/>
      <c r="AJ378" s="1"/>
      <c r="AK378" s="78"/>
      <c r="AL378" s="1"/>
      <c r="AM378" s="1"/>
      <c r="AN378" s="1"/>
      <c r="AO378" s="1"/>
      <c r="AP378" s="1"/>
      <c r="AQ378" s="1"/>
      <c r="AR378" s="1"/>
    </row>
    <row r="379" spans="1:44" s="40" customFormat="1" ht="17.149999999999999" customHeight="1">
      <c r="A379" s="39" t="s">
        <v>367</v>
      </c>
      <c r="B379" s="41">
        <f>B6+B27</f>
        <v>70195335</v>
      </c>
      <c r="C379" s="41">
        <f>C6+C27</f>
        <v>84493221.200000003</v>
      </c>
      <c r="D379" s="42">
        <f>IF(C379/B379&gt;1.2,IF((C379/B379-1.2)*0.1+1.2&gt;1.3,1.3,(C379/B379-1.2)*0.1+1.2),C379/B379)</f>
        <v>1.2003687128211582</v>
      </c>
      <c r="E379" s="39"/>
      <c r="F379" s="39"/>
      <c r="G379" s="39"/>
      <c r="H379" s="39"/>
      <c r="I379" s="39"/>
      <c r="J379" s="62">
        <f>J6+J27</f>
        <v>19675</v>
      </c>
      <c r="K379" s="62">
        <f>K6+K27</f>
        <v>16922</v>
      </c>
      <c r="L379" s="42">
        <f>IF(J379/K379&gt;1.2,IF((J379/K379-1.2)*0.1+1.2&gt;1.3,1.3,(J379/K379-1.2)*0.1+1.2),J379/K379)</f>
        <v>1.1626876255761731</v>
      </c>
      <c r="M379" s="39"/>
      <c r="N379" s="41">
        <f>N6+N27</f>
        <v>2132944.9</v>
      </c>
      <c r="O379" s="41">
        <f>O6+O27</f>
        <v>2088516.4999999998</v>
      </c>
      <c r="P379" s="42">
        <f>IF(O379/N379&gt;1.2,IF((O379/N379-1.2)*0.1+1.2&gt;1.3,1.3,(O379/N379-1.2)*0.1+1.2),O379/N379)</f>
        <v>0.97917039488455604</v>
      </c>
      <c r="Q379" s="39"/>
      <c r="R379" s="41">
        <f>R17</f>
        <v>41854</v>
      </c>
      <c r="S379" s="41">
        <f>S17</f>
        <v>37016.100000000006</v>
      </c>
      <c r="T379" s="42">
        <f>IF(S379/R379&gt;1.2,IF((S379/R379-1.2)*0.1+1.2&gt;1.3,1.3,(S379/R379-1.2)*0.1+1.2),S379/R379)</f>
        <v>0.88441009222535494</v>
      </c>
      <c r="U379" s="39"/>
      <c r="V379" s="39"/>
      <c r="W379" s="39"/>
      <c r="X379" s="39"/>
      <c r="Y379" s="62">
        <f>SUM(Y7:Y378)-Y17-Y27-Y55</f>
        <v>3178698</v>
      </c>
      <c r="Z379" s="41">
        <f t="shared" ref="Z379:AA379" si="59">SUM(Z7:Z378)-Z17-Z27-Z55</f>
        <v>288972.54545454535</v>
      </c>
      <c r="AA379" s="41">
        <f t="shared" si="59"/>
        <v>281628.5999999998</v>
      </c>
      <c r="AB379" s="41">
        <f>SUM(AB7:AB378)-AB17-AB27-AB55</f>
        <v>-7343.9454545454646</v>
      </c>
      <c r="AC379" s="75">
        <f t="shared" ref="AC379" si="60">COUNTIF(AC7:AC378,"+")</f>
        <v>10</v>
      </c>
      <c r="AD379" s="41">
        <f>SUM(AD7:AD378)-AD17-AD27-AD55</f>
        <v>242427.79999999987</v>
      </c>
      <c r="AE379" s="1"/>
      <c r="AF379" s="1"/>
      <c r="AG379" s="1"/>
      <c r="AH379" s="1"/>
      <c r="AI379" s="1"/>
      <c r="AJ379" s="1"/>
      <c r="AK379" s="78"/>
      <c r="AL379" s="1"/>
      <c r="AM379" s="1"/>
      <c r="AN379" s="1"/>
      <c r="AO379" s="1"/>
      <c r="AP379" s="1"/>
      <c r="AQ379" s="1"/>
      <c r="AR379" s="1"/>
    </row>
    <row r="380" spans="1:44" ht="6.95" customHeight="1"/>
    <row r="381" spans="1:44" ht="1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</row>
    <row r="384" spans="1:44" ht="15" customHeight="1"/>
  </sheetData>
  <mergeCells count="15">
    <mergeCell ref="AD3:AD4"/>
    <mergeCell ref="A1:AD1"/>
    <mergeCell ref="AA3:AA4"/>
    <mergeCell ref="X3:X4"/>
    <mergeCell ref="Z3:Z4"/>
    <mergeCell ref="V3:W3"/>
    <mergeCell ref="R3:U3"/>
    <mergeCell ref="F3:I3"/>
    <mergeCell ref="B3:E3"/>
    <mergeCell ref="J3:M3"/>
    <mergeCell ref="A3:A4"/>
    <mergeCell ref="N3:Q3"/>
    <mergeCell ref="Y3:Y4"/>
    <mergeCell ref="AB3:AB4"/>
    <mergeCell ref="AC3:AC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6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.6640625" style="23" customWidth="1"/>
    <col min="5" max="5" width="13.5546875" style="23" customWidth="1"/>
    <col min="6" max="6" width="11" style="23" customWidth="1"/>
    <col min="7" max="7" width="11.44140625" style="23" customWidth="1"/>
    <col min="8" max="8" width="13.6640625" style="23" customWidth="1"/>
    <col min="9" max="9" width="10.88671875" style="23" customWidth="1"/>
    <col min="10" max="10" width="11.33203125" style="23" customWidth="1"/>
    <col min="11" max="11" width="15.44140625" style="23" customWidth="1"/>
    <col min="12" max="12" width="10.6640625" style="23" customWidth="1"/>
    <col min="13" max="13" width="11.33203125" style="23" customWidth="1"/>
    <col min="14" max="14" width="15.44140625" style="23" customWidth="1"/>
    <col min="15" max="15" width="10.6640625" style="23" customWidth="1"/>
    <col min="16" max="16" width="11.6640625" style="23" customWidth="1"/>
    <col min="17" max="17" width="15.33203125" style="23" customWidth="1"/>
    <col min="18" max="18" width="10.6640625" style="23" customWidth="1"/>
    <col min="19" max="19" width="11.6640625" style="23" customWidth="1"/>
    <col min="20" max="20" width="15.332031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88" t="s">
        <v>413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5.5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 t="s">
        <v>377</v>
      </c>
    </row>
    <row r="3" spans="1:21" ht="191.95" customHeight="1">
      <c r="A3" s="89" t="s">
        <v>15</v>
      </c>
      <c r="B3" s="90" t="s">
        <v>361</v>
      </c>
      <c r="C3" s="92" t="s">
        <v>402</v>
      </c>
      <c r="D3" s="92"/>
      <c r="E3" s="92"/>
      <c r="F3" s="92" t="s">
        <v>17</v>
      </c>
      <c r="G3" s="92"/>
      <c r="H3" s="92"/>
      <c r="I3" s="92" t="s">
        <v>403</v>
      </c>
      <c r="J3" s="92"/>
      <c r="K3" s="92"/>
      <c r="L3" s="92" t="s">
        <v>378</v>
      </c>
      <c r="M3" s="92"/>
      <c r="N3" s="92"/>
      <c r="O3" s="92" t="s">
        <v>404</v>
      </c>
      <c r="P3" s="92"/>
      <c r="Q3" s="92"/>
      <c r="R3" s="92" t="s">
        <v>406</v>
      </c>
      <c r="S3" s="92"/>
      <c r="T3" s="92"/>
      <c r="U3" s="91" t="s">
        <v>364</v>
      </c>
    </row>
    <row r="4" spans="1:21" ht="32.15" customHeight="1">
      <c r="A4" s="89"/>
      <c r="B4" s="90"/>
      <c r="C4" s="24" t="s">
        <v>362</v>
      </c>
      <c r="D4" s="24" t="s">
        <v>363</v>
      </c>
      <c r="E4" s="61" t="s">
        <v>382</v>
      </c>
      <c r="F4" s="24" t="s">
        <v>362</v>
      </c>
      <c r="G4" s="24" t="s">
        <v>363</v>
      </c>
      <c r="H4" s="61" t="s">
        <v>383</v>
      </c>
      <c r="I4" s="24" t="s">
        <v>362</v>
      </c>
      <c r="J4" s="24" t="s">
        <v>363</v>
      </c>
      <c r="K4" s="61" t="s">
        <v>384</v>
      </c>
      <c r="L4" s="24" t="s">
        <v>362</v>
      </c>
      <c r="M4" s="24" t="s">
        <v>363</v>
      </c>
      <c r="N4" s="61" t="s">
        <v>385</v>
      </c>
      <c r="O4" s="24" t="s">
        <v>362</v>
      </c>
      <c r="P4" s="24" t="s">
        <v>363</v>
      </c>
      <c r="Q4" s="61" t="s">
        <v>386</v>
      </c>
      <c r="R4" s="24" t="s">
        <v>362</v>
      </c>
      <c r="S4" s="24" t="s">
        <v>363</v>
      </c>
      <c r="T4" s="70" t="s">
        <v>405</v>
      </c>
      <c r="U4" s="91"/>
    </row>
    <row r="5" spans="1:21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46">
        <v>18</v>
      </c>
      <c r="S5" s="46">
        <v>19</v>
      </c>
      <c r="T5" s="25">
        <v>20</v>
      </c>
      <c r="U5" s="46">
        <v>21</v>
      </c>
    </row>
    <row r="6" spans="1:21" ht="15" customHeight="1">
      <c r="A6" s="26" t="s">
        <v>4</v>
      </c>
      <c r="B6" s="49">
        <f>'Расчет субсидий'!AB6</f>
        <v>-1519.3909090909165</v>
      </c>
      <c r="C6" s="49"/>
      <c r="D6" s="49"/>
      <c r="E6" s="49">
        <f>SUM(E7:E16)</f>
        <v>1004.6327708528241</v>
      </c>
      <c r="F6" s="49"/>
      <c r="G6" s="49"/>
      <c r="H6" s="49">
        <f>SUM(H7:H16)</f>
        <v>0</v>
      </c>
      <c r="I6" s="49"/>
      <c r="J6" s="49"/>
      <c r="K6" s="49">
        <f>SUM(K7:K16)</f>
        <v>4869.8106608817952</v>
      </c>
      <c r="L6" s="49"/>
      <c r="M6" s="49"/>
      <c r="N6" s="49">
        <f>SUM(N7:N16)</f>
        <v>-14.946504191953863</v>
      </c>
      <c r="O6" s="49"/>
      <c r="P6" s="49"/>
      <c r="Q6" s="49"/>
      <c r="R6" s="49"/>
      <c r="S6" s="49"/>
      <c r="T6" s="49">
        <f>SUM(T7:T16)</f>
        <v>-7378.8878366335821</v>
      </c>
      <c r="U6" s="49"/>
    </row>
    <row r="7" spans="1:21" ht="15" customHeight="1">
      <c r="A7" s="28" t="s">
        <v>5</v>
      </c>
      <c r="B7" s="50">
        <f>'Расчет субсидий'!AB7</f>
        <v>-6083.1909090909103</v>
      </c>
      <c r="C7" s="58">
        <f>'Расчет субсидий'!D7-1</f>
        <v>1.8912478630740193E-2</v>
      </c>
      <c r="D7" s="58">
        <f>C7*'Расчет субсидий'!E7</f>
        <v>9.4562393153700963E-2</v>
      </c>
      <c r="E7" s="53">
        <f>$B7*D7/$U7</f>
        <v>139.55305852896134</v>
      </c>
      <c r="F7" s="58" t="s">
        <v>379</v>
      </c>
      <c r="G7" s="58" t="s">
        <v>379</v>
      </c>
      <c r="H7" s="59" t="s">
        <v>379</v>
      </c>
      <c r="I7" s="58">
        <f>'Расчет субсидий'!L7-1</f>
        <v>0.14436619718309851</v>
      </c>
      <c r="J7" s="58">
        <f>I7*'Расчет субсидий'!M7</f>
        <v>0.72183098591549255</v>
      </c>
      <c r="K7" s="53">
        <f>$B7*J7/$U7</f>
        <v>1065.2619764154108</v>
      </c>
      <c r="L7" s="58">
        <f>'Расчет субсидий'!P7-1</f>
        <v>3.0791189204388836E-3</v>
      </c>
      <c r="M7" s="58">
        <f>L7*'Расчет субсидий'!Q7</f>
        <v>6.1582378408777672E-2</v>
      </c>
      <c r="N7" s="53">
        <f>$B7*M7/$U7</f>
        <v>90.881892598299217</v>
      </c>
      <c r="O7" s="27" t="s">
        <v>365</v>
      </c>
      <c r="P7" s="27" t="s">
        <v>365</v>
      </c>
      <c r="Q7" s="27" t="s">
        <v>365</v>
      </c>
      <c r="R7" s="58">
        <f>'Расчет субсидий'!V7-1</f>
        <v>-1</v>
      </c>
      <c r="S7" s="58">
        <f>R7*'Расчет субсидий'!W7</f>
        <v>-5</v>
      </c>
      <c r="T7" s="53">
        <f>$B7*S7/$U7</f>
        <v>-7378.8878366335821</v>
      </c>
      <c r="U7" s="52">
        <f>D7+J7+M7+S7</f>
        <v>-4.1220242425220288</v>
      </c>
    </row>
    <row r="8" spans="1:21" ht="15" customHeight="1">
      <c r="A8" s="28" t="s">
        <v>6</v>
      </c>
      <c r="B8" s="50">
        <f>'Расчет субсидий'!AB8</f>
        <v>2328.9090909090883</v>
      </c>
      <c r="C8" s="58">
        <f>'Расчет субсидий'!D8-1</f>
        <v>0.22160703320856134</v>
      </c>
      <c r="D8" s="58">
        <f>C8*'Расчет субсидий'!E8</f>
        <v>1.1080351660428067</v>
      </c>
      <c r="E8" s="53">
        <f t="shared" ref="E8:E16" si="0">$B8*D8/$U8</f>
        <v>913.76360785603936</v>
      </c>
      <c r="F8" s="58" t="s">
        <v>379</v>
      </c>
      <c r="G8" s="58" t="s">
        <v>379</v>
      </c>
      <c r="H8" s="59" t="s">
        <v>379</v>
      </c>
      <c r="I8" s="58">
        <f>'Расчет субсидий'!L8-1</f>
        <v>0.21285272914521114</v>
      </c>
      <c r="J8" s="58">
        <f>I8*'Расчет субсидий'!M8</f>
        <v>3.1927909371781671</v>
      </c>
      <c r="K8" s="53">
        <f t="shared" ref="K8:K16" si="1">$B8*J8/$U8</f>
        <v>2632.9996152606559</v>
      </c>
      <c r="L8" s="58">
        <f>'Расчет субсидий'!P8-1</f>
        <v>-7.3838856898816863E-2</v>
      </c>
      <c r="M8" s="58">
        <f>L8*'Расчет субсидий'!Q8</f>
        <v>-1.4767771379763373</v>
      </c>
      <c r="N8" s="53">
        <f t="shared" ref="N8:N16" si="2">$B8*M8/$U8</f>
        <v>-1217.8541322076069</v>
      </c>
      <c r="O8" s="27" t="s">
        <v>365</v>
      </c>
      <c r="P8" s="27" t="s">
        <v>365</v>
      </c>
      <c r="Q8" s="27" t="s">
        <v>365</v>
      </c>
      <c r="R8" s="58">
        <f>'Расчет субсидий'!V8-1</f>
        <v>0</v>
      </c>
      <c r="S8" s="58">
        <f>R8*'Расчет субсидий'!W8</f>
        <v>0</v>
      </c>
      <c r="T8" s="53">
        <f t="shared" ref="T8:T16" si="3">$B8*S8/$U8</f>
        <v>0</v>
      </c>
      <c r="U8" s="52">
        <f t="shared" ref="U8:U16" si="4">D8+J8+M8+S8</f>
        <v>2.8240489652446366</v>
      </c>
    </row>
    <row r="9" spans="1:21" ht="15" customHeight="1">
      <c r="A9" s="28" t="s">
        <v>7</v>
      </c>
      <c r="B9" s="50">
        <f>'Расчет субсидий'!AB9</f>
        <v>1189.0545454545427</v>
      </c>
      <c r="C9" s="58">
        <f>'Расчет субсидий'!D9-1</f>
        <v>-4.3317331779107793E-2</v>
      </c>
      <c r="D9" s="58">
        <f>C9*'Расчет субсидий'!E9</f>
        <v>-0.21658665889553896</v>
      </c>
      <c r="E9" s="53">
        <f t="shared" si="0"/>
        <v>-137.2691616152994</v>
      </c>
      <c r="F9" s="58" t="s">
        <v>379</v>
      </c>
      <c r="G9" s="58" t="s">
        <v>379</v>
      </c>
      <c r="H9" s="59" t="s">
        <v>379</v>
      </c>
      <c r="I9" s="58">
        <f>'Расчет субсидий'!L9-1</f>
        <v>3.2078103207810349E-2</v>
      </c>
      <c r="J9" s="58">
        <f>I9*'Расчет субсидий'!M9</f>
        <v>0.16039051603905174</v>
      </c>
      <c r="K9" s="53">
        <f t="shared" si="1"/>
        <v>101.65294473813661</v>
      </c>
      <c r="L9" s="58">
        <f>'Расчет субсидий'!P9-1</f>
        <v>9.6615782284676488E-2</v>
      </c>
      <c r="M9" s="58">
        <f>L9*'Расчет субсидий'!Q9</f>
        <v>1.9323156456935298</v>
      </c>
      <c r="N9" s="53">
        <f t="shared" si="2"/>
        <v>1224.6707623317054</v>
      </c>
      <c r="O9" s="27" t="s">
        <v>365</v>
      </c>
      <c r="P9" s="27" t="s">
        <v>365</v>
      </c>
      <c r="Q9" s="27" t="s">
        <v>365</v>
      </c>
      <c r="R9" s="58">
        <f>'Расчет субсидий'!V9-1</f>
        <v>0</v>
      </c>
      <c r="S9" s="58">
        <f>R9*'Расчет субсидий'!W9</f>
        <v>0</v>
      </c>
      <c r="T9" s="53">
        <f t="shared" si="3"/>
        <v>0</v>
      </c>
      <c r="U9" s="52">
        <f t="shared" si="4"/>
        <v>1.8761195028370425</v>
      </c>
    </row>
    <row r="10" spans="1:21" ht="15" customHeight="1">
      <c r="A10" s="28" t="s">
        <v>8</v>
      </c>
      <c r="B10" s="50">
        <f>'Расчет субсидий'!AB10</f>
        <v>450.68181818181802</v>
      </c>
      <c r="C10" s="58">
        <f>'Расчет субсидий'!D10-1</f>
        <v>6.4431078475275738E-2</v>
      </c>
      <c r="D10" s="58">
        <f>C10*'Расчет субсидий'!E10</f>
        <v>0.32215539237637869</v>
      </c>
      <c r="E10" s="53">
        <f t="shared" si="0"/>
        <v>51.939467272269695</v>
      </c>
      <c r="F10" s="58" t="s">
        <v>379</v>
      </c>
      <c r="G10" s="58" t="s">
        <v>379</v>
      </c>
      <c r="H10" s="59" t="s">
        <v>379</v>
      </c>
      <c r="I10" s="58">
        <f>'Расчет субсидий'!L10-1</f>
        <v>0</v>
      </c>
      <c r="J10" s="58">
        <f>I10*'Расчет субсидий'!M10</f>
        <v>0</v>
      </c>
      <c r="K10" s="53">
        <f t="shared" si="1"/>
        <v>0</v>
      </c>
      <c r="L10" s="58">
        <f>'Расчет субсидий'!P10-1</f>
        <v>0.12366029655345345</v>
      </c>
      <c r="M10" s="58">
        <f>L10*'Расчет субсидий'!Q10</f>
        <v>2.4732059310690691</v>
      </c>
      <c r="N10" s="53">
        <f t="shared" si="2"/>
        <v>398.74235090954829</v>
      </c>
      <c r="O10" s="27" t="s">
        <v>365</v>
      </c>
      <c r="P10" s="27" t="s">
        <v>365</v>
      </c>
      <c r="Q10" s="27" t="s">
        <v>365</v>
      </c>
      <c r="R10" s="58">
        <f>'Расчет субсидий'!V10-1</f>
        <v>0</v>
      </c>
      <c r="S10" s="58">
        <f>R10*'Расчет субсидий'!W10</f>
        <v>0</v>
      </c>
      <c r="T10" s="53">
        <f t="shared" si="3"/>
        <v>0</v>
      </c>
      <c r="U10" s="52">
        <f t="shared" si="4"/>
        <v>2.795361323445448</v>
      </c>
    </row>
    <row r="11" spans="1:21" ht="15" customHeight="1">
      <c r="A11" s="28" t="s">
        <v>9</v>
      </c>
      <c r="B11" s="50">
        <f>'Расчет субсидий'!AB11</f>
        <v>364.48181818181729</v>
      </c>
      <c r="C11" s="58">
        <f>'Расчет субсидий'!D11-1</f>
        <v>-0.12804516482806216</v>
      </c>
      <c r="D11" s="58">
        <f>C11*'Расчет субсидий'!E11</f>
        <v>-0.64022582414031082</v>
      </c>
      <c r="E11" s="53">
        <f t="shared" si="0"/>
        <v>-183.7917303067924</v>
      </c>
      <c r="F11" s="58" t="s">
        <v>379</v>
      </c>
      <c r="G11" s="58" t="s">
        <v>379</v>
      </c>
      <c r="H11" s="59" t="s">
        <v>379</v>
      </c>
      <c r="I11" s="58">
        <f>'Расчет субсидий'!L11-1</f>
        <v>0.11111111111111116</v>
      </c>
      <c r="J11" s="58">
        <f>I11*'Расчет субсидий'!M11</f>
        <v>1.1111111111111116</v>
      </c>
      <c r="K11" s="53">
        <f t="shared" si="1"/>
        <v>318.9703163698984</v>
      </c>
      <c r="L11" s="58">
        <f>'Расчет субсидий'!P11-1</f>
        <v>3.993810018442745E-2</v>
      </c>
      <c r="M11" s="58">
        <f>L11*'Расчет субсидий'!Q11</f>
        <v>0.79876200368854899</v>
      </c>
      <c r="N11" s="53">
        <f t="shared" si="2"/>
        <v>229.30323211871126</v>
      </c>
      <c r="O11" s="27" t="s">
        <v>365</v>
      </c>
      <c r="P11" s="27" t="s">
        <v>365</v>
      </c>
      <c r="Q11" s="27" t="s">
        <v>365</v>
      </c>
      <c r="R11" s="58">
        <f>'Расчет субсидий'!V11-1</f>
        <v>0</v>
      </c>
      <c r="S11" s="58">
        <f>R11*'Расчет субсидий'!W11</f>
        <v>0</v>
      </c>
      <c r="T11" s="53">
        <f t="shared" si="3"/>
        <v>0</v>
      </c>
      <c r="U11" s="52">
        <f t="shared" si="4"/>
        <v>1.2696472906593499</v>
      </c>
    </row>
    <row r="12" spans="1:21" ht="15" customHeight="1">
      <c r="A12" s="28" t="s">
        <v>10</v>
      </c>
      <c r="B12" s="50">
        <f>'Расчет субсидий'!AB12</f>
        <v>128.40909090909099</v>
      </c>
      <c r="C12" s="58">
        <f>'Расчет субсидий'!D12-1</f>
        <v>0.20415647619465727</v>
      </c>
      <c r="D12" s="58">
        <f>C12*'Расчет субсидий'!E12</f>
        <v>1.0207823809732863</v>
      </c>
      <c r="E12" s="53">
        <f t="shared" si="0"/>
        <v>115.38478097716737</v>
      </c>
      <c r="F12" s="58" t="s">
        <v>379</v>
      </c>
      <c r="G12" s="58" t="s">
        <v>379</v>
      </c>
      <c r="H12" s="59" t="s">
        <v>379</v>
      </c>
      <c r="I12" s="58">
        <f>'Расчет субсидий'!L12-1</f>
        <v>8.6956521739130377E-2</v>
      </c>
      <c r="J12" s="58">
        <f>I12*'Расчет субсидий'!M12</f>
        <v>1.3043478260869557</v>
      </c>
      <c r="K12" s="53">
        <f t="shared" si="1"/>
        <v>147.43778011488462</v>
      </c>
      <c r="L12" s="58">
        <f>'Расчет субсидий'!P12-1</f>
        <v>-5.9456238927816485E-2</v>
      </c>
      <c r="M12" s="58">
        <f>L12*'Расчет субсидий'!Q12</f>
        <v>-1.1891247785563297</v>
      </c>
      <c r="N12" s="53">
        <f t="shared" si="2"/>
        <v>-134.41347018296099</v>
      </c>
      <c r="O12" s="27" t="s">
        <v>365</v>
      </c>
      <c r="P12" s="27" t="s">
        <v>365</v>
      </c>
      <c r="Q12" s="27" t="s">
        <v>365</v>
      </c>
      <c r="R12" s="58">
        <f>'Расчет субсидий'!V12-1</f>
        <v>0</v>
      </c>
      <c r="S12" s="58">
        <f>R12*'Расчет субсидий'!W12</f>
        <v>0</v>
      </c>
      <c r="T12" s="53">
        <f t="shared" si="3"/>
        <v>0</v>
      </c>
      <c r="U12" s="52">
        <f t="shared" si="4"/>
        <v>1.1360054285039123</v>
      </c>
    </row>
    <row r="13" spans="1:21" ht="15" customHeight="1">
      <c r="A13" s="28" t="s">
        <v>11</v>
      </c>
      <c r="B13" s="50">
        <f>'Расчет субсидий'!AB13</f>
        <v>-584.8727272727283</v>
      </c>
      <c r="C13" s="58">
        <f>'Расчет субсидий'!D13-1</f>
        <v>0.18357098290905616</v>
      </c>
      <c r="D13" s="58">
        <f>C13*'Расчет субсидий'!E13</f>
        <v>0.91785491454528079</v>
      </c>
      <c r="E13" s="53">
        <f t="shared" si="0"/>
        <v>236.14930570297125</v>
      </c>
      <c r="F13" s="58" t="s">
        <v>379</v>
      </c>
      <c r="G13" s="58" t="s">
        <v>379</v>
      </c>
      <c r="H13" s="59" t="s">
        <v>379</v>
      </c>
      <c r="I13" s="58">
        <f>'Расчет субсидий'!L13-1</f>
        <v>-1.4423076923076872E-2</v>
      </c>
      <c r="J13" s="58">
        <f>I13*'Расчет субсидий'!M13</f>
        <v>-0.14423076923076872</v>
      </c>
      <c r="K13" s="53">
        <f t="shared" si="1"/>
        <v>-37.108256953361021</v>
      </c>
      <c r="L13" s="58">
        <f>'Расчет субсидий'!P13-1</f>
        <v>-0.15234410911350793</v>
      </c>
      <c r="M13" s="58">
        <f>L13*'Расчет субсидий'!Q13</f>
        <v>-3.0468821822701586</v>
      </c>
      <c r="N13" s="53">
        <f t="shared" si="2"/>
        <v>-783.91377602233842</v>
      </c>
      <c r="O13" s="27" t="s">
        <v>365</v>
      </c>
      <c r="P13" s="27" t="s">
        <v>365</v>
      </c>
      <c r="Q13" s="27" t="s">
        <v>365</v>
      </c>
      <c r="R13" s="58">
        <f>'Расчет субсидий'!V13-1</f>
        <v>0</v>
      </c>
      <c r="S13" s="58">
        <f>R13*'Расчет субсидий'!W13</f>
        <v>0</v>
      </c>
      <c r="T13" s="53">
        <f t="shared" si="3"/>
        <v>0</v>
      </c>
      <c r="U13" s="52">
        <f t="shared" si="4"/>
        <v>-2.2732580369556468</v>
      </c>
    </row>
    <row r="14" spans="1:21" ht="15" customHeight="1">
      <c r="A14" s="28" t="s">
        <v>12</v>
      </c>
      <c r="B14" s="50">
        <f>'Расчет субсидий'!AB14</f>
        <v>806.10000000000036</v>
      </c>
      <c r="C14" s="58">
        <f>'Расчет субсидий'!D14-1</f>
        <v>0.20629922308546056</v>
      </c>
      <c r="D14" s="58">
        <f>C14*'Расчет субсидий'!E14</f>
        <v>1.0314961154273028</v>
      </c>
      <c r="E14" s="53">
        <f t="shared" si="0"/>
        <v>159.075955448873</v>
      </c>
      <c r="F14" s="58" t="s">
        <v>379</v>
      </c>
      <c r="G14" s="58" t="s">
        <v>379</v>
      </c>
      <c r="H14" s="59" t="s">
        <v>379</v>
      </c>
      <c r="I14" s="58">
        <f>'Расчет субсидий'!L14-1</f>
        <v>0.17647058823529416</v>
      </c>
      <c r="J14" s="58">
        <f>I14*'Расчет субсидий'!M14</f>
        <v>2.6470588235294121</v>
      </c>
      <c r="K14" s="53">
        <f t="shared" si="1"/>
        <v>408.22588198296307</v>
      </c>
      <c r="L14" s="58">
        <f>'Расчет субсидий'!P14-1</f>
        <v>7.7421938584365746E-2</v>
      </c>
      <c r="M14" s="58">
        <f>L14*'Расчет субсидий'!Q14</f>
        <v>1.5484387716873149</v>
      </c>
      <c r="N14" s="53">
        <f t="shared" si="2"/>
        <v>238.79816256816423</v>
      </c>
      <c r="O14" s="27" t="s">
        <v>365</v>
      </c>
      <c r="P14" s="27" t="s">
        <v>365</v>
      </c>
      <c r="Q14" s="27" t="s">
        <v>365</v>
      </c>
      <c r="R14" s="58">
        <f>'Расчет субсидий'!V14-1</f>
        <v>0</v>
      </c>
      <c r="S14" s="58">
        <f>R14*'Расчет субсидий'!W14</f>
        <v>0</v>
      </c>
      <c r="T14" s="53">
        <f t="shared" si="3"/>
        <v>0</v>
      </c>
      <c r="U14" s="52">
        <f t="shared" si="4"/>
        <v>5.2269937106440301</v>
      </c>
    </row>
    <row r="15" spans="1:21" ht="15" customHeight="1">
      <c r="A15" s="28" t="s">
        <v>13</v>
      </c>
      <c r="B15" s="50">
        <f>'Расчет субсидий'!AB15</f>
        <v>435.8727272727283</v>
      </c>
      <c r="C15" s="58">
        <f>'Расчет субсидий'!D15-1</f>
        <v>-0.24850393429044726</v>
      </c>
      <c r="D15" s="58">
        <f>C15*'Расчет субсидий'!E15</f>
        <v>-1.2425196714522362</v>
      </c>
      <c r="E15" s="53">
        <f t="shared" si="0"/>
        <v>-346.87197062199203</v>
      </c>
      <c r="F15" s="58" t="s">
        <v>379</v>
      </c>
      <c r="G15" s="58" t="s">
        <v>379</v>
      </c>
      <c r="H15" s="59" t="s">
        <v>379</v>
      </c>
      <c r="I15" s="58">
        <f>'Расчет субсидий'!L15-1</f>
        <v>8.5858585858585856E-2</v>
      </c>
      <c r="J15" s="58">
        <f>I15*'Расчет субсидий'!M15</f>
        <v>0.85858585858585856</v>
      </c>
      <c r="K15" s="53">
        <f t="shared" si="1"/>
        <v>239.68986210718532</v>
      </c>
      <c r="L15" s="58">
        <f>'Расчет субсидий'!P15-1</f>
        <v>9.7263021127556026E-2</v>
      </c>
      <c r="M15" s="58">
        <f>L15*'Расчет субсидий'!Q15</f>
        <v>1.9452604225511205</v>
      </c>
      <c r="N15" s="53">
        <f t="shared" si="2"/>
        <v>543.05483578753501</v>
      </c>
      <c r="O15" s="27" t="s">
        <v>365</v>
      </c>
      <c r="P15" s="27" t="s">
        <v>365</v>
      </c>
      <c r="Q15" s="27" t="s">
        <v>365</v>
      </c>
      <c r="R15" s="58">
        <f>'Расчет субсидий'!V15-1</f>
        <v>0</v>
      </c>
      <c r="S15" s="58">
        <f>R15*'Расчет субсидий'!W15</f>
        <v>0</v>
      </c>
      <c r="T15" s="53">
        <f t="shared" si="3"/>
        <v>0</v>
      </c>
      <c r="U15" s="52">
        <f t="shared" si="4"/>
        <v>1.5613266096847429</v>
      </c>
    </row>
    <row r="16" spans="1:21" ht="15" customHeight="1">
      <c r="A16" s="28" t="s">
        <v>14</v>
      </c>
      <c r="B16" s="50">
        <f>'Расчет субсидий'!AB16</f>
        <v>-554.83636363636379</v>
      </c>
      <c r="C16" s="58">
        <f>'Расчет субсидий'!D16-1</f>
        <v>8.5595578933351124E-2</v>
      </c>
      <c r="D16" s="58">
        <f>C16*'Расчет субсидий'!E16</f>
        <v>0.42797789466675562</v>
      </c>
      <c r="E16" s="53">
        <f t="shared" si="0"/>
        <v>56.699457610625892</v>
      </c>
      <c r="F16" s="58" t="s">
        <v>379</v>
      </c>
      <c r="G16" s="58" t="s">
        <v>379</v>
      </c>
      <c r="H16" s="59" t="s">
        <v>379</v>
      </c>
      <c r="I16" s="58">
        <f>'Расчет субсидий'!L16-1</f>
        <v>-5.5248618784530246E-3</v>
      </c>
      <c r="J16" s="58">
        <f>I16*'Расчет субсидий'!M16</f>
        <v>-5.5248618784530246E-2</v>
      </c>
      <c r="K16" s="53">
        <f t="shared" si="1"/>
        <v>-7.3194591539786664</v>
      </c>
      <c r="L16" s="58">
        <f>'Расчет субсидий'!P16-1</f>
        <v>-0.22803679035838875</v>
      </c>
      <c r="M16" s="58">
        <f>L16*'Расчет субсидий'!Q16</f>
        <v>-4.5607358071677755</v>
      </c>
      <c r="N16" s="53">
        <f t="shared" si="2"/>
        <v>-604.21636209301096</v>
      </c>
      <c r="O16" s="27" t="s">
        <v>365</v>
      </c>
      <c r="P16" s="27" t="s">
        <v>365</v>
      </c>
      <c r="Q16" s="27" t="s">
        <v>365</v>
      </c>
      <c r="R16" s="58">
        <f>'Расчет субсидий'!V16-1</f>
        <v>0</v>
      </c>
      <c r="S16" s="58">
        <f>R16*'Расчет субсидий'!W16</f>
        <v>0</v>
      </c>
      <c r="T16" s="53">
        <f t="shared" si="3"/>
        <v>0</v>
      </c>
      <c r="U16" s="52">
        <f t="shared" si="4"/>
        <v>-4.1880065312855503</v>
      </c>
    </row>
    <row r="17" spans="1:21" ht="15" customHeight="1">
      <c r="A17" s="26" t="s">
        <v>390</v>
      </c>
      <c r="B17" s="49">
        <f>SUM(B18:B26)</f>
        <v>-333.59090909090912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-333.59090909090912</v>
      </c>
      <c r="R17" s="49"/>
      <c r="S17" s="49"/>
      <c r="T17" s="49"/>
      <c r="U17" s="49"/>
    </row>
    <row r="18" spans="1:21" ht="15" customHeight="1">
      <c r="A18" s="30" t="s">
        <v>391</v>
      </c>
      <c r="B18" s="50">
        <f>'Расчет субсидий'!AB18</f>
        <v>0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8">
        <f>'Расчет субсидий'!T18-1</f>
        <v>-0.18565728219906896</v>
      </c>
      <c r="P18" s="58">
        <f>O18*'Расчет субсидий'!U18</f>
        <v>-3.7131456439813793</v>
      </c>
      <c r="Q18" s="53">
        <f>$B18*P18/$U18</f>
        <v>0</v>
      </c>
      <c r="R18" s="27" t="s">
        <v>365</v>
      </c>
      <c r="S18" s="27" t="s">
        <v>365</v>
      </c>
      <c r="T18" s="27" t="s">
        <v>365</v>
      </c>
      <c r="U18" s="52">
        <f>P18</f>
        <v>-3.7131456439813793</v>
      </c>
    </row>
    <row r="19" spans="1:21" ht="15" customHeight="1">
      <c r="A19" s="30" t="s">
        <v>392</v>
      </c>
      <c r="B19" s="50">
        <f>'Расчет субсидий'!AB19</f>
        <v>-5.7818181818182097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8">
        <f>'Расчет субсидий'!T19-1</f>
        <v>-1.7475516866158891E-2</v>
      </c>
      <c r="P19" s="58">
        <f>O19*'Расчет субсидий'!U19</f>
        <v>-0.34951033732317782</v>
      </c>
      <c r="Q19" s="53">
        <f t="shared" ref="Q19:Q26" si="5">$B19*P19/$U19</f>
        <v>-5.7818181818182097</v>
      </c>
      <c r="R19" s="27" t="s">
        <v>365</v>
      </c>
      <c r="S19" s="27" t="s">
        <v>365</v>
      </c>
      <c r="T19" s="27" t="s">
        <v>365</v>
      </c>
      <c r="U19" s="52">
        <f t="shared" ref="U19:U26" si="6">P19</f>
        <v>-0.34951033732317782</v>
      </c>
    </row>
    <row r="20" spans="1:21" ht="15" customHeight="1">
      <c r="A20" s="30" t="s">
        <v>393</v>
      </c>
      <c r="B20" s="50">
        <f>'Расчет субсидий'!AB20</f>
        <v>21.072727272727263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8">
        <f>'Расчет субсидий'!T20-1</f>
        <v>0.23215849056603766</v>
      </c>
      <c r="P20" s="58">
        <f>O20*'Расчет субсидий'!U20</f>
        <v>4.6431698113207531</v>
      </c>
      <c r="Q20" s="53">
        <f t="shared" si="5"/>
        <v>21.072727272727263</v>
      </c>
      <c r="R20" s="27" t="s">
        <v>365</v>
      </c>
      <c r="S20" s="27" t="s">
        <v>365</v>
      </c>
      <c r="T20" s="27" t="s">
        <v>365</v>
      </c>
      <c r="U20" s="52">
        <f t="shared" si="6"/>
        <v>4.6431698113207531</v>
      </c>
    </row>
    <row r="21" spans="1:21" ht="15" customHeight="1">
      <c r="A21" s="30" t="s">
        <v>394</v>
      </c>
      <c r="B21" s="50">
        <f>'Расчет субсидий'!AB21</f>
        <v>-1.7363636363636381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8">
        <f>'Расчет субсидий'!T21-1</f>
        <v>-5.4738124238733255E-2</v>
      </c>
      <c r="P21" s="58">
        <f>O21*'Расчет субсидий'!U21</f>
        <v>-1.0947624847746651</v>
      </c>
      <c r="Q21" s="53">
        <f t="shared" si="5"/>
        <v>-1.7363636363636381</v>
      </c>
      <c r="R21" s="27" t="s">
        <v>365</v>
      </c>
      <c r="S21" s="27" t="s">
        <v>365</v>
      </c>
      <c r="T21" s="27" t="s">
        <v>365</v>
      </c>
      <c r="U21" s="52">
        <f t="shared" si="6"/>
        <v>-1.0947624847746651</v>
      </c>
    </row>
    <row r="22" spans="1:21" ht="15" customHeight="1">
      <c r="A22" s="30" t="s">
        <v>395</v>
      </c>
      <c r="B22" s="50">
        <f>'Расчет субсидий'!AB22</f>
        <v>0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8">
        <f>'Расчет субсидий'!T22-1</f>
        <v>0.20331343283582082</v>
      </c>
      <c r="P22" s="58">
        <f>O22*'Расчет субсидий'!U22</f>
        <v>4.0662686567164164</v>
      </c>
      <c r="Q22" s="53">
        <f t="shared" si="5"/>
        <v>0</v>
      </c>
      <c r="R22" s="27" t="s">
        <v>365</v>
      </c>
      <c r="S22" s="27" t="s">
        <v>365</v>
      </c>
      <c r="T22" s="27" t="s">
        <v>365</v>
      </c>
      <c r="U22" s="52">
        <f t="shared" si="6"/>
        <v>4.0662686567164164</v>
      </c>
    </row>
    <row r="23" spans="1:21" ht="15" customHeight="1">
      <c r="A23" s="30" t="s">
        <v>396</v>
      </c>
      <c r="B23" s="50">
        <f>'Расчет субсидий'!AB23</f>
        <v>0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8">
        <f>'Расчет субсидий'!T23-1</f>
        <v>0.14363681468618217</v>
      </c>
      <c r="P23" s="58">
        <f>O23*'Расчет субсидий'!U23</f>
        <v>2.8727362937236434</v>
      </c>
      <c r="Q23" s="53">
        <f t="shared" si="5"/>
        <v>0</v>
      </c>
      <c r="R23" s="27" t="s">
        <v>365</v>
      </c>
      <c r="S23" s="27" t="s">
        <v>365</v>
      </c>
      <c r="T23" s="27" t="s">
        <v>365</v>
      </c>
      <c r="U23" s="52">
        <f t="shared" si="6"/>
        <v>2.8727362937236434</v>
      </c>
    </row>
    <row r="24" spans="1:21" ht="15" customHeight="1">
      <c r="A24" s="30" t="s">
        <v>397</v>
      </c>
      <c r="B24" s="50">
        <f>'Расчет субсидий'!AB24</f>
        <v>-175.56363636363636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8">
        <f>'Расчет субсидий'!T24-1</f>
        <v>-0.32494108405341704</v>
      </c>
      <c r="P24" s="58">
        <f>O24*'Расчет субсидий'!U24</f>
        <v>-6.4988216810683408</v>
      </c>
      <c r="Q24" s="53">
        <f t="shared" si="5"/>
        <v>-175.56363636363636</v>
      </c>
      <c r="R24" s="27" t="s">
        <v>365</v>
      </c>
      <c r="S24" s="27" t="s">
        <v>365</v>
      </c>
      <c r="T24" s="27" t="s">
        <v>365</v>
      </c>
      <c r="U24" s="52">
        <f t="shared" si="6"/>
        <v>-6.4988216810683408</v>
      </c>
    </row>
    <row r="25" spans="1:21" ht="15" customHeight="1">
      <c r="A25" s="30" t="s">
        <v>399</v>
      </c>
      <c r="B25" s="50">
        <f>'Расчет субсидий'!AB25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8">
        <f>'Расчет субсидий'!T25-1</f>
        <v>0.20882318501170949</v>
      </c>
      <c r="P25" s="58">
        <f>O25*'Расчет субсидий'!U25</f>
        <v>4.1764637002341898</v>
      </c>
      <c r="Q25" s="53">
        <f t="shared" si="5"/>
        <v>0</v>
      </c>
      <c r="R25" s="27" t="s">
        <v>365</v>
      </c>
      <c r="S25" s="27" t="s">
        <v>365</v>
      </c>
      <c r="T25" s="27" t="s">
        <v>365</v>
      </c>
      <c r="U25" s="52">
        <f t="shared" si="6"/>
        <v>4.1764637002341898</v>
      </c>
    </row>
    <row r="26" spans="1:21" ht="15" customHeight="1">
      <c r="A26" s="30" t="s">
        <v>398</v>
      </c>
      <c r="B26" s="50">
        <f>'Расчет субсидий'!AB26</f>
        <v>-171.58181818181819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8">
        <f>'Расчет субсидий'!T26-1</f>
        <v>-0.63739955210117238</v>
      </c>
      <c r="P26" s="58">
        <f>O26*'Расчет субсидий'!U26</f>
        <v>-12.747991042023447</v>
      </c>
      <c r="Q26" s="53">
        <f t="shared" si="5"/>
        <v>-171.58181818181819</v>
      </c>
      <c r="R26" s="27" t="s">
        <v>365</v>
      </c>
      <c r="S26" s="27" t="s">
        <v>365</v>
      </c>
      <c r="T26" s="27" t="s">
        <v>365</v>
      </c>
      <c r="U26" s="52">
        <f t="shared" si="6"/>
        <v>-12.747991042023447</v>
      </c>
    </row>
    <row r="27" spans="1:21" ht="15" customHeight="1">
      <c r="A27" s="29" t="s">
        <v>18</v>
      </c>
      <c r="B27" s="49">
        <f>'Расчет субсидий'!AB27</f>
        <v>75.127272727272384</v>
      </c>
      <c r="C27" s="49"/>
      <c r="D27" s="49"/>
      <c r="E27" s="49">
        <f>SUM(E28:E54)</f>
        <v>534.00960631197313</v>
      </c>
      <c r="F27" s="49"/>
      <c r="G27" s="49"/>
      <c r="H27" s="49">
        <f>SUM(H28:H54)</f>
        <v>0</v>
      </c>
      <c r="I27" s="49"/>
      <c r="J27" s="49"/>
      <c r="K27" s="49">
        <f>SUM(K28:K54)</f>
        <v>1427.9856527754782</v>
      </c>
      <c r="L27" s="49"/>
      <c r="M27" s="49"/>
      <c r="N27" s="49">
        <f>SUM(N28:N54)</f>
        <v>-1886.8679863601792</v>
      </c>
      <c r="O27" s="49"/>
      <c r="P27" s="49"/>
      <c r="Q27" s="49"/>
      <c r="R27" s="49"/>
      <c r="S27" s="49"/>
      <c r="T27" s="49">
        <f>SUM(T28:T54)</f>
        <v>0</v>
      </c>
      <c r="U27" s="49"/>
    </row>
    <row r="28" spans="1:21" ht="15" customHeight="1">
      <c r="A28" s="30" t="s">
        <v>0</v>
      </c>
      <c r="B28" s="50">
        <f>'Расчет субсидий'!AB28</f>
        <v>22.136363636363512</v>
      </c>
      <c r="C28" s="58">
        <f>'Расчет субсидий'!D28-1</f>
        <v>0.21363266492298738</v>
      </c>
      <c r="D28" s="58">
        <f>C28*'Расчет субсидий'!E28</f>
        <v>1.0681633246149369</v>
      </c>
      <c r="E28" s="53">
        <f t="shared" ref="E28:E54" si="7">$B28*D28/$U28</f>
        <v>57.130603800305046</v>
      </c>
      <c r="F28" s="58" t="s">
        <v>379</v>
      </c>
      <c r="G28" s="58" t="s">
        <v>379</v>
      </c>
      <c r="H28" s="59" t="s">
        <v>379</v>
      </c>
      <c r="I28" s="58">
        <f>'Расчет субсидий'!L28-1</f>
        <v>4.4303797468354444E-2</v>
      </c>
      <c r="J28" s="58">
        <f>I28*'Расчет субсидий'!M28</f>
        <v>0.66455696202531667</v>
      </c>
      <c r="K28" s="53">
        <f t="shared" ref="K28:K54" si="8">$B28*J28/$U28</f>
        <v>35.543759671667551</v>
      </c>
      <c r="L28" s="58">
        <f>'Расчет субсидий'!P28-1</f>
        <v>-6.5941981533625738E-2</v>
      </c>
      <c r="M28" s="58">
        <f>L28*'Расчет субсидий'!Q28</f>
        <v>-1.3188396306725148</v>
      </c>
      <c r="N28" s="53">
        <f t="shared" ref="N28:N54" si="9">$B28*M28/$U28</f>
        <v>-70.537999835609085</v>
      </c>
      <c r="O28" s="27" t="s">
        <v>365</v>
      </c>
      <c r="P28" s="27" t="s">
        <v>365</v>
      </c>
      <c r="Q28" s="27" t="s">
        <v>365</v>
      </c>
      <c r="R28" s="58">
        <f>'Расчет субсидий'!V28-1</f>
        <v>0</v>
      </c>
      <c r="S28" s="58">
        <f>R28*'Расчет субсидий'!W28</f>
        <v>0</v>
      </c>
      <c r="T28" s="53">
        <f>$B28*S28/$U28</f>
        <v>0</v>
      </c>
      <c r="U28" s="52">
        <f>D28+J28+M28+S28</f>
        <v>0.41388065596773882</v>
      </c>
    </row>
    <row r="29" spans="1:21" ht="15" customHeight="1">
      <c r="A29" s="30" t="s">
        <v>19</v>
      </c>
      <c r="B29" s="50">
        <f>'Расчет субсидий'!AB29</f>
        <v>6.0909090909090082</v>
      </c>
      <c r="C29" s="58">
        <f>'Расчет субсидий'!D29-1</f>
        <v>0.21721726609618242</v>
      </c>
      <c r="D29" s="58">
        <f>C29*'Расчет субсидий'!E29</f>
        <v>1.0860863304809121</v>
      </c>
      <c r="E29" s="53">
        <f t="shared" si="7"/>
        <v>105.29708605339206</v>
      </c>
      <c r="F29" s="58" t="s">
        <v>379</v>
      </c>
      <c r="G29" s="58" t="s">
        <v>379</v>
      </c>
      <c r="H29" s="59" t="s">
        <v>379</v>
      </c>
      <c r="I29" s="58">
        <f>'Расчет субсидий'!L29-1</f>
        <v>2.0408163265306145E-2</v>
      </c>
      <c r="J29" s="58">
        <f>I29*'Расчет субсидий'!M29</f>
        <v>0.10204081632653073</v>
      </c>
      <c r="K29" s="53">
        <f t="shared" si="8"/>
        <v>9.8929526283011402</v>
      </c>
      <c r="L29" s="58">
        <f>'Расчет субсидий'!P29-1</f>
        <v>-5.6265124590358595E-2</v>
      </c>
      <c r="M29" s="58">
        <f>L29*'Расчет субсидий'!Q29</f>
        <v>-1.1253024918071719</v>
      </c>
      <c r="N29" s="53">
        <f t="shared" si="9"/>
        <v>-109.09912959078419</v>
      </c>
      <c r="O29" s="27" t="s">
        <v>365</v>
      </c>
      <c r="P29" s="27" t="s">
        <v>365</v>
      </c>
      <c r="Q29" s="27" t="s">
        <v>365</v>
      </c>
      <c r="R29" s="58">
        <f>'Расчет субсидий'!V29-1</f>
        <v>0</v>
      </c>
      <c r="S29" s="58">
        <f>R29*'Расчет субсидий'!W29</f>
        <v>0</v>
      </c>
      <c r="T29" s="53">
        <f t="shared" ref="T29:T54" si="10">$B29*S29/$U29</f>
        <v>0</v>
      </c>
      <c r="U29" s="52">
        <f t="shared" ref="U29:U54" si="11">D29+J29+M29+S29</f>
        <v>6.2824655000270901E-2</v>
      </c>
    </row>
    <row r="30" spans="1:21" ht="15" customHeight="1">
      <c r="A30" s="30" t="s">
        <v>20</v>
      </c>
      <c r="B30" s="50">
        <f>'Расчет субсидий'!AB30</f>
        <v>281.41818181818189</v>
      </c>
      <c r="C30" s="58">
        <f>'Расчет субсидий'!D30-1</f>
        <v>0.24674781495616371</v>
      </c>
      <c r="D30" s="58">
        <f>C30*'Расчет субсидий'!E30</f>
        <v>1.2337390747808186</v>
      </c>
      <c r="E30" s="53">
        <f t="shared" si="7"/>
        <v>72.516712518054646</v>
      </c>
      <c r="F30" s="58" t="s">
        <v>379</v>
      </c>
      <c r="G30" s="58" t="s">
        <v>379</v>
      </c>
      <c r="H30" s="59" t="s">
        <v>379</v>
      </c>
      <c r="I30" s="58">
        <f>'Расчет субсидий'!L30-1</f>
        <v>4.0000000000000036E-2</v>
      </c>
      <c r="J30" s="58">
        <f>I30*'Расчет субсидий'!M30</f>
        <v>0.40000000000000036</v>
      </c>
      <c r="K30" s="53">
        <f t="shared" si="8"/>
        <v>23.511199085896749</v>
      </c>
      <c r="L30" s="58">
        <f>'Расчет субсидий'!P30-1</f>
        <v>0.15770379854886896</v>
      </c>
      <c r="M30" s="58">
        <f>L30*'Расчет субсидий'!Q30</f>
        <v>3.1540759709773791</v>
      </c>
      <c r="N30" s="53">
        <f t="shared" si="9"/>
        <v>185.3902702142305</v>
      </c>
      <c r="O30" s="27" t="s">
        <v>365</v>
      </c>
      <c r="P30" s="27" t="s">
        <v>365</v>
      </c>
      <c r="Q30" s="27" t="s">
        <v>365</v>
      </c>
      <c r="R30" s="58">
        <f>'Расчет субсидий'!V30-1</f>
        <v>0</v>
      </c>
      <c r="S30" s="58">
        <f>R30*'Расчет субсидий'!W30</f>
        <v>0</v>
      </c>
      <c r="T30" s="53">
        <f t="shared" si="10"/>
        <v>0</v>
      </c>
      <c r="U30" s="52">
        <f t="shared" si="11"/>
        <v>4.7878150457581983</v>
      </c>
    </row>
    <row r="31" spans="1:21" ht="15" customHeight="1">
      <c r="A31" s="30" t="s">
        <v>21</v>
      </c>
      <c r="B31" s="50">
        <f>'Расчет субсидий'!AB31</f>
        <v>144.57272727272766</v>
      </c>
      <c r="C31" s="58">
        <f>'Расчет субсидий'!D31-1</f>
        <v>-3.4798045001844358E-2</v>
      </c>
      <c r="D31" s="58">
        <f>C31*'Расчет субсидий'!E31</f>
        <v>-0.17399022500922179</v>
      </c>
      <c r="E31" s="53">
        <f t="shared" si="7"/>
        <v>-10.967653981546317</v>
      </c>
      <c r="F31" s="58" t="s">
        <v>379</v>
      </c>
      <c r="G31" s="58" t="s">
        <v>379</v>
      </c>
      <c r="H31" s="59" t="s">
        <v>379</v>
      </c>
      <c r="I31" s="58">
        <f>'Расчет субсидий'!L31-1</f>
        <v>0.13095238095238093</v>
      </c>
      <c r="J31" s="58">
        <f>I31*'Расчет субсидий'!M31</f>
        <v>1.3095238095238093</v>
      </c>
      <c r="K31" s="53">
        <f t="shared" si="8"/>
        <v>82.547189203831849</v>
      </c>
      <c r="L31" s="58">
        <f>'Расчет субсидий'!P31-1</f>
        <v>5.789798771171295E-2</v>
      </c>
      <c r="M31" s="58">
        <f>L31*'Расчет субсидий'!Q31</f>
        <v>1.157959754234259</v>
      </c>
      <c r="N31" s="53">
        <f t="shared" si="9"/>
        <v>72.993192050442133</v>
      </c>
      <c r="O31" s="27" t="s">
        <v>365</v>
      </c>
      <c r="P31" s="27" t="s">
        <v>365</v>
      </c>
      <c r="Q31" s="27" t="s">
        <v>365</v>
      </c>
      <c r="R31" s="58">
        <f>'Расчет субсидий'!V31-1</f>
        <v>0</v>
      </c>
      <c r="S31" s="58">
        <f>R31*'Расчет субсидий'!W31</f>
        <v>0</v>
      </c>
      <c r="T31" s="53">
        <f t="shared" si="10"/>
        <v>0</v>
      </c>
      <c r="U31" s="52">
        <f t="shared" si="11"/>
        <v>2.2934933387488465</v>
      </c>
    </row>
    <row r="32" spans="1:21" ht="15" customHeight="1">
      <c r="A32" s="30" t="s">
        <v>22</v>
      </c>
      <c r="B32" s="50">
        <f>'Расчет субсидий'!AB32</f>
        <v>-336.66363636363667</v>
      </c>
      <c r="C32" s="58">
        <f>'Расчет субсидий'!D32-1</f>
        <v>3.482453790517015E-2</v>
      </c>
      <c r="D32" s="58">
        <f>C32*'Расчет субсидий'!E32</f>
        <v>0.17412268952585075</v>
      </c>
      <c r="E32" s="53">
        <f t="shared" si="7"/>
        <v>16.130863075471925</v>
      </c>
      <c r="F32" s="58" t="s">
        <v>379</v>
      </c>
      <c r="G32" s="58" t="s">
        <v>379</v>
      </c>
      <c r="H32" s="59" t="s">
        <v>379</v>
      </c>
      <c r="I32" s="58">
        <f>'Расчет субсидий'!L32-1</f>
        <v>0.10837438423645329</v>
      </c>
      <c r="J32" s="58">
        <f>I32*'Расчет субсидий'!M32</f>
        <v>1.0837438423645329</v>
      </c>
      <c r="K32" s="53">
        <f t="shared" si="8"/>
        <v>100.39888298114489</v>
      </c>
      <c r="L32" s="58">
        <f>'Расчет субсидий'!P32-1</f>
        <v>-0.24459711254483918</v>
      </c>
      <c r="M32" s="58">
        <f>L32*'Расчет субсидий'!Q32</f>
        <v>-4.8919422508967836</v>
      </c>
      <c r="N32" s="53">
        <f t="shared" si="9"/>
        <v>-453.19338242025344</v>
      </c>
      <c r="O32" s="27" t="s">
        <v>365</v>
      </c>
      <c r="P32" s="27" t="s">
        <v>365</v>
      </c>
      <c r="Q32" s="27" t="s">
        <v>365</v>
      </c>
      <c r="R32" s="58">
        <f>'Расчет субсидий'!V32-1</f>
        <v>0</v>
      </c>
      <c r="S32" s="58">
        <f>R32*'Расчет субсидий'!W32</f>
        <v>0</v>
      </c>
      <c r="T32" s="53">
        <f t="shared" si="10"/>
        <v>0</v>
      </c>
      <c r="U32" s="52">
        <f t="shared" si="11"/>
        <v>-3.6340757190063999</v>
      </c>
    </row>
    <row r="33" spans="1:21" ht="15" customHeight="1">
      <c r="A33" s="30" t="s">
        <v>23</v>
      </c>
      <c r="B33" s="50">
        <f>'Расчет субсидий'!AB33</f>
        <v>-203.35454545454559</v>
      </c>
      <c r="C33" s="58">
        <f>'Расчет субсидий'!D33-1</f>
        <v>-0.30065505588770469</v>
      </c>
      <c r="D33" s="58">
        <f>C33*'Расчет субсидий'!E33</f>
        <v>-1.5032752794385233</v>
      </c>
      <c r="E33" s="53">
        <f t="shared" si="7"/>
        <v>-111.27667867433165</v>
      </c>
      <c r="F33" s="58" t="s">
        <v>379</v>
      </c>
      <c r="G33" s="58" t="s">
        <v>379</v>
      </c>
      <c r="H33" s="59" t="s">
        <v>379</v>
      </c>
      <c r="I33" s="58">
        <f>'Расчет субсидий'!L33-1</f>
        <v>3.5856573705179251E-2</v>
      </c>
      <c r="J33" s="58">
        <f>I33*'Расчет субсидий'!M33</f>
        <v>0.53784860557768877</v>
      </c>
      <c r="K33" s="53">
        <f t="shared" si="8"/>
        <v>39.813071682160519</v>
      </c>
      <c r="L33" s="58">
        <f>'Расчет субсидий'!P33-1</f>
        <v>-8.9088023534876548E-2</v>
      </c>
      <c r="M33" s="58">
        <f>L33*'Расчет субсидий'!Q33</f>
        <v>-1.781760470697531</v>
      </c>
      <c r="N33" s="53">
        <f t="shared" si="9"/>
        <v>-131.89093846237446</v>
      </c>
      <c r="O33" s="27" t="s">
        <v>365</v>
      </c>
      <c r="P33" s="27" t="s">
        <v>365</v>
      </c>
      <c r="Q33" s="27" t="s">
        <v>365</v>
      </c>
      <c r="R33" s="58">
        <f>'Расчет субсидий'!V33-1</f>
        <v>0</v>
      </c>
      <c r="S33" s="58">
        <f>R33*'Расчет субсидий'!W33</f>
        <v>0</v>
      </c>
      <c r="T33" s="53">
        <f t="shared" si="10"/>
        <v>0</v>
      </c>
      <c r="U33" s="52">
        <f t="shared" si="11"/>
        <v>-2.7471871445583655</v>
      </c>
    </row>
    <row r="34" spans="1:21" ht="15" customHeight="1">
      <c r="A34" s="30" t="s">
        <v>24</v>
      </c>
      <c r="B34" s="50">
        <f>'Расчет субсидий'!AB34</f>
        <v>89.818181818181984</v>
      </c>
      <c r="C34" s="58">
        <f>'Расчет субсидий'!D34-1</f>
        <v>8.6010435776949334E-2</v>
      </c>
      <c r="D34" s="58">
        <f>C34*'Расчет субсидий'!E34</f>
        <v>0.43005217888474667</v>
      </c>
      <c r="E34" s="53">
        <f t="shared" si="7"/>
        <v>29.025694617386879</v>
      </c>
      <c r="F34" s="58" t="s">
        <v>379</v>
      </c>
      <c r="G34" s="58" t="s">
        <v>379</v>
      </c>
      <c r="H34" s="59" t="s">
        <v>379</v>
      </c>
      <c r="I34" s="58">
        <f>'Расчет субсидий'!L34-1</f>
        <v>3.9325842696629199E-2</v>
      </c>
      <c r="J34" s="58">
        <f>I34*'Расчет субсидий'!M34</f>
        <v>0.19662921348314599</v>
      </c>
      <c r="K34" s="53">
        <f t="shared" si="8"/>
        <v>13.271179135098192</v>
      </c>
      <c r="L34" s="58">
        <f>'Расчет субсидий'!P34-1</f>
        <v>3.5204397942063981E-2</v>
      </c>
      <c r="M34" s="58">
        <f>L34*'Расчет субсидий'!Q34</f>
        <v>0.70408795884127962</v>
      </c>
      <c r="N34" s="53">
        <f t="shared" si="9"/>
        <v>47.521308065696914</v>
      </c>
      <c r="O34" s="27" t="s">
        <v>365</v>
      </c>
      <c r="P34" s="27" t="s">
        <v>365</v>
      </c>
      <c r="Q34" s="27" t="s">
        <v>365</v>
      </c>
      <c r="R34" s="58">
        <f>'Расчет субсидий'!V34-1</f>
        <v>0</v>
      </c>
      <c r="S34" s="58">
        <f>R34*'Расчет субсидий'!W34</f>
        <v>0</v>
      </c>
      <c r="T34" s="53">
        <f t="shared" si="10"/>
        <v>0</v>
      </c>
      <c r="U34" s="52">
        <f t="shared" si="11"/>
        <v>1.3307693512091723</v>
      </c>
    </row>
    <row r="35" spans="1:21" ht="15" customHeight="1">
      <c r="A35" s="30" t="s">
        <v>25</v>
      </c>
      <c r="B35" s="50">
        <f>'Расчет субсидий'!AB35</f>
        <v>-117.07272727272721</v>
      </c>
      <c r="C35" s="58">
        <f>'Расчет субсидий'!D35-1</f>
        <v>6.6720468072228423E-2</v>
      </c>
      <c r="D35" s="58">
        <f>C35*'Расчет субсидий'!E35</f>
        <v>0.33360234036114211</v>
      </c>
      <c r="E35" s="53">
        <f t="shared" si="7"/>
        <v>13.624124867403831</v>
      </c>
      <c r="F35" s="58" t="s">
        <v>379</v>
      </c>
      <c r="G35" s="58" t="s">
        <v>379</v>
      </c>
      <c r="H35" s="59" t="s">
        <v>379</v>
      </c>
      <c r="I35" s="58">
        <f>'Расчет субсидий'!L35-1</f>
        <v>0.11111111111111116</v>
      </c>
      <c r="J35" s="58">
        <f>I35*'Расчет субсидий'!M35</f>
        <v>1.1111111111111116</v>
      </c>
      <c r="K35" s="53">
        <f t="shared" si="8"/>
        <v>45.377129257996224</v>
      </c>
      <c r="L35" s="58">
        <f>'Расчет субсидий'!P35-1</f>
        <v>-0.21556867998051643</v>
      </c>
      <c r="M35" s="58">
        <f>L35*'Расчет субсидий'!Q35</f>
        <v>-4.3113735996103291</v>
      </c>
      <c r="N35" s="53">
        <f t="shared" si="9"/>
        <v>-176.07398139812724</v>
      </c>
      <c r="O35" s="27" t="s">
        <v>365</v>
      </c>
      <c r="P35" s="27" t="s">
        <v>365</v>
      </c>
      <c r="Q35" s="27" t="s">
        <v>365</v>
      </c>
      <c r="R35" s="58">
        <f>'Расчет субсидий'!V35-1</f>
        <v>0</v>
      </c>
      <c r="S35" s="58">
        <f>R35*'Расчет субсидий'!W35</f>
        <v>0</v>
      </c>
      <c r="T35" s="53">
        <f t="shared" si="10"/>
        <v>0</v>
      </c>
      <c r="U35" s="52">
        <f t="shared" si="11"/>
        <v>-2.8666601481380756</v>
      </c>
    </row>
    <row r="36" spans="1:21" ht="15" customHeight="1">
      <c r="A36" s="30" t="s">
        <v>26</v>
      </c>
      <c r="B36" s="50">
        <f>'Расчет субсидий'!AB36</f>
        <v>32.045454545454504</v>
      </c>
      <c r="C36" s="58">
        <f>'Расчет субсидий'!D36-1</f>
        <v>7.0366103430619553E-2</v>
      </c>
      <c r="D36" s="58">
        <f>C36*'Расчет субсидий'!E36</f>
        <v>0.35183051715309777</v>
      </c>
      <c r="E36" s="53">
        <f t="shared" si="7"/>
        <v>27.526138513892345</v>
      </c>
      <c r="F36" s="58" t="s">
        <v>379</v>
      </c>
      <c r="G36" s="58" t="s">
        <v>379</v>
      </c>
      <c r="H36" s="59" t="s">
        <v>379</v>
      </c>
      <c r="I36" s="58">
        <f>'Расчет субсидий'!L36-1</f>
        <v>5.7142857142857162E-2</v>
      </c>
      <c r="J36" s="58">
        <f>I36*'Расчет субсидий'!M36</f>
        <v>0.85714285714285743</v>
      </c>
      <c r="K36" s="53">
        <f t="shared" si="8"/>
        <v>67.060223208667722</v>
      </c>
      <c r="L36" s="58">
        <f>'Расчет субсидий'!P36-1</f>
        <v>-3.9968918459521108E-2</v>
      </c>
      <c r="M36" s="58">
        <f>L36*'Расчет субсидий'!Q36</f>
        <v>-0.79937836919042216</v>
      </c>
      <c r="N36" s="53">
        <f t="shared" si="9"/>
        <v>-62.540907177105566</v>
      </c>
      <c r="O36" s="27" t="s">
        <v>365</v>
      </c>
      <c r="P36" s="27" t="s">
        <v>365</v>
      </c>
      <c r="Q36" s="27" t="s">
        <v>365</v>
      </c>
      <c r="R36" s="58">
        <f>'Расчет субсидий'!V36-1</f>
        <v>0</v>
      </c>
      <c r="S36" s="58">
        <f>R36*'Расчет субсидий'!W36</f>
        <v>0</v>
      </c>
      <c r="T36" s="53">
        <f t="shared" si="10"/>
        <v>0</v>
      </c>
      <c r="U36" s="52">
        <f t="shared" si="11"/>
        <v>0.40959500510553304</v>
      </c>
    </row>
    <row r="37" spans="1:21" ht="15" customHeight="1">
      <c r="A37" s="30" t="s">
        <v>27</v>
      </c>
      <c r="B37" s="50">
        <f>'Расчет субсидий'!AB37</f>
        <v>-53.400000000000091</v>
      </c>
      <c r="C37" s="58">
        <f>'Расчет субсидий'!D37-1</f>
        <v>4.4958371877890091E-3</v>
      </c>
      <c r="D37" s="58">
        <f>C37*'Расчет субсидий'!E37</f>
        <v>2.2479185938945045E-2</v>
      </c>
      <c r="E37" s="53">
        <f t="shared" si="7"/>
        <v>0.88582607662703516</v>
      </c>
      <c r="F37" s="58" t="s">
        <v>379</v>
      </c>
      <c r="G37" s="58" t="s">
        <v>379</v>
      </c>
      <c r="H37" s="59" t="s">
        <v>379</v>
      </c>
      <c r="I37" s="58">
        <f>'Расчет субсидий'!L37-1</f>
        <v>3.8461538461538547E-2</v>
      </c>
      <c r="J37" s="58">
        <f>I37*'Расчет субсидий'!M37</f>
        <v>0.5769230769230782</v>
      </c>
      <c r="K37" s="53">
        <f t="shared" si="8"/>
        <v>22.73452015275031</v>
      </c>
      <c r="L37" s="58">
        <f>'Расчет субсидий'!P37-1</f>
        <v>-9.7725429949216958E-2</v>
      </c>
      <c r="M37" s="58">
        <f>L37*'Расчет субсидий'!Q37</f>
        <v>-1.9545085989843392</v>
      </c>
      <c r="N37" s="53">
        <f t="shared" si="9"/>
        <v>-77.020346229377438</v>
      </c>
      <c r="O37" s="27" t="s">
        <v>365</v>
      </c>
      <c r="P37" s="27" t="s">
        <v>365</v>
      </c>
      <c r="Q37" s="27" t="s">
        <v>365</v>
      </c>
      <c r="R37" s="58">
        <f>'Расчет субсидий'!V37-1</f>
        <v>0</v>
      </c>
      <c r="S37" s="58">
        <f>R37*'Расчет субсидий'!W37</f>
        <v>0</v>
      </c>
      <c r="T37" s="53">
        <f t="shared" si="10"/>
        <v>0</v>
      </c>
      <c r="U37" s="52">
        <f t="shared" si="11"/>
        <v>-1.3551063361223159</v>
      </c>
    </row>
    <row r="38" spans="1:21" ht="15" customHeight="1">
      <c r="A38" s="30" t="s">
        <v>28</v>
      </c>
      <c r="B38" s="50">
        <f>'Расчет субсидий'!AB38</f>
        <v>10.472727272727298</v>
      </c>
      <c r="C38" s="58">
        <f>'Расчет субсидий'!D38-1</f>
        <v>0.20669634316130425</v>
      </c>
      <c r="D38" s="58">
        <f>C38*'Расчет субсидий'!E38</f>
        <v>1.0334817158065213</v>
      </c>
      <c r="E38" s="53">
        <f t="shared" si="7"/>
        <v>32.749799420595835</v>
      </c>
      <c r="F38" s="58" t="s">
        <v>379</v>
      </c>
      <c r="G38" s="58" t="s">
        <v>379</v>
      </c>
      <c r="H38" s="59" t="s">
        <v>379</v>
      </c>
      <c r="I38" s="58">
        <f>'Расчет субсидий'!L38-1</f>
        <v>0.21333333333333337</v>
      </c>
      <c r="J38" s="58">
        <f>I38*'Расчет субсидий'!M38</f>
        <v>2.1333333333333337</v>
      </c>
      <c r="K38" s="53">
        <f t="shared" si="8"/>
        <v>67.602781641293689</v>
      </c>
      <c r="L38" s="58">
        <f>'Расчет субсидий'!P38-1</f>
        <v>-0.14181641896109765</v>
      </c>
      <c r="M38" s="58">
        <f>L38*'Расчет субсидий'!Q38</f>
        <v>-2.8363283792219529</v>
      </c>
      <c r="N38" s="53">
        <f t="shared" si="9"/>
        <v>-89.879853789162226</v>
      </c>
      <c r="O38" s="27" t="s">
        <v>365</v>
      </c>
      <c r="P38" s="27" t="s">
        <v>365</v>
      </c>
      <c r="Q38" s="27" t="s">
        <v>365</v>
      </c>
      <c r="R38" s="58">
        <f>'Расчет субсидий'!V38-1</f>
        <v>0</v>
      </c>
      <c r="S38" s="58">
        <f>R38*'Расчет субсидий'!W38</f>
        <v>0</v>
      </c>
      <c r="T38" s="53">
        <f t="shared" si="10"/>
        <v>0</v>
      </c>
      <c r="U38" s="52">
        <f t="shared" si="11"/>
        <v>0.3304866699179021</v>
      </c>
    </row>
    <row r="39" spans="1:21" ht="15" customHeight="1">
      <c r="A39" s="30" t="s">
        <v>29</v>
      </c>
      <c r="B39" s="50">
        <f>'Расчет субсидий'!AB39</f>
        <v>-278.15454545454554</v>
      </c>
      <c r="C39" s="58">
        <f>'Расчет субсидий'!D39-1</f>
        <v>-0.13961546906735467</v>
      </c>
      <c r="D39" s="58">
        <f>C39*'Расчет субсидий'!E39</f>
        <v>-0.69807734533677335</v>
      </c>
      <c r="E39" s="53">
        <f t="shared" si="7"/>
        <v>-42.687404265559934</v>
      </c>
      <c r="F39" s="58" t="s">
        <v>379</v>
      </c>
      <c r="G39" s="58" t="s">
        <v>379</v>
      </c>
      <c r="H39" s="59" t="s">
        <v>379</v>
      </c>
      <c r="I39" s="58">
        <f>'Расчет субсидий'!L39-1</f>
        <v>-3.2258064516129004E-2</v>
      </c>
      <c r="J39" s="58">
        <f>I39*'Расчет субсидий'!M39</f>
        <v>-0.16129032258064502</v>
      </c>
      <c r="K39" s="53">
        <f t="shared" si="8"/>
        <v>-9.8628973567406106</v>
      </c>
      <c r="L39" s="58">
        <f>'Расчет субсидий'!P39-1</f>
        <v>-0.18446801151386183</v>
      </c>
      <c r="M39" s="58">
        <f>L39*'Расчет субсидий'!Q39</f>
        <v>-3.6893602302772366</v>
      </c>
      <c r="N39" s="53">
        <f t="shared" si="9"/>
        <v>-225.604243832245</v>
      </c>
      <c r="O39" s="27" t="s">
        <v>365</v>
      </c>
      <c r="P39" s="27" t="s">
        <v>365</v>
      </c>
      <c r="Q39" s="27" t="s">
        <v>365</v>
      </c>
      <c r="R39" s="58">
        <f>'Расчет субсидий'!V39-1</f>
        <v>0</v>
      </c>
      <c r="S39" s="58">
        <f>R39*'Расчет субсидий'!W39</f>
        <v>0</v>
      </c>
      <c r="T39" s="53">
        <f t="shared" si="10"/>
        <v>0</v>
      </c>
      <c r="U39" s="52">
        <f t="shared" si="11"/>
        <v>-4.5487278981946551</v>
      </c>
    </row>
    <row r="40" spans="1:21" ht="15" customHeight="1">
      <c r="A40" s="30" t="s">
        <v>30</v>
      </c>
      <c r="B40" s="50">
        <f>'Расчет субсидий'!AB40</f>
        <v>-241.57272727272721</v>
      </c>
      <c r="C40" s="58">
        <f>'Расчет субсидий'!D40-1</f>
        <v>-2.1307414560416515E-2</v>
      </c>
      <c r="D40" s="58">
        <f>C40*'Расчет субсидий'!E40</f>
        <v>-0.10653707280208258</v>
      </c>
      <c r="E40" s="53">
        <f t="shared" si="7"/>
        <v>-4.7180090881677916</v>
      </c>
      <c r="F40" s="58" t="s">
        <v>379</v>
      </c>
      <c r="G40" s="58" t="s">
        <v>379</v>
      </c>
      <c r="H40" s="59" t="s">
        <v>379</v>
      </c>
      <c r="I40" s="58">
        <f>'Расчет субсидий'!L40-1</f>
        <v>0.20333333333333337</v>
      </c>
      <c r="J40" s="58">
        <f>I40*'Расчет субсидий'!M40</f>
        <v>2.0333333333333337</v>
      </c>
      <c r="K40" s="53">
        <f t="shared" si="8"/>
        <v>90.046449499912001</v>
      </c>
      <c r="L40" s="58">
        <f>'Расчет субсидий'!P40-1</f>
        <v>-0.36908675725136442</v>
      </c>
      <c r="M40" s="58">
        <f>L40*'Расчет субсидий'!Q40</f>
        <v>-7.3817351450272888</v>
      </c>
      <c r="N40" s="53">
        <f t="shared" si="9"/>
        <v>-326.90116768447143</v>
      </c>
      <c r="O40" s="27" t="s">
        <v>365</v>
      </c>
      <c r="P40" s="27" t="s">
        <v>365</v>
      </c>
      <c r="Q40" s="27" t="s">
        <v>365</v>
      </c>
      <c r="R40" s="58">
        <f>'Расчет субсидий'!V40-1</f>
        <v>0</v>
      </c>
      <c r="S40" s="58">
        <f>R40*'Расчет субсидий'!W40</f>
        <v>0</v>
      </c>
      <c r="T40" s="53">
        <f t="shared" si="10"/>
        <v>0</v>
      </c>
      <c r="U40" s="52">
        <f t="shared" si="11"/>
        <v>-5.4549388844960376</v>
      </c>
    </row>
    <row r="41" spans="1:21" ht="15" customHeight="1">
      <c r="A41" s="30" t="s">
        <v>31</v>
      </c>
      <c r="B41" s="50">
        <f>'Расчет субсидий'!AB41</f>
        <v>151.37272727272739</v>
      </c>
      <c r="C41" s="58">
        <f>'Расчет субсидий'!D41-1</f>
        <v>0.22669503295181248</v>
      </c>
      <c r="D41" s="58">
        <f>C41*'Расчет субсидий'!E41</f>
        <v>1.1334751647590624</v>
      </c>
      <c r="E41" s="53">
        <f t="shared" si="7"/>
        <v>95.679591724682808</v>
      </c>
      <c r="F41" s="58" t="s">
        <v>379</v>
      </c>
      <c r="G41" s="58" t="s">
        <v>379</v>
      </c>
      <c r="H41" s="59" t="s">
        <v>379</v>
      </c>
      <c r="I41" s="58">
        <f>'Расчет субсидий'!L41-1</f>
        <v>4.4444444444444509E-2</v>
      </c>
      <c r="J41" s="58">
        <f>I41*'Расчет субсидий'!M41</f>
        <v>0.44444444444444509</v>
      </c>
      <c r="K41" s="53">
        <f t="shared" si="8"/>
        <v>37.516713476282611</v>
      </c>
      <c r="L41" s="58">
        <f>'Расчет субсидий'!P41-1</f>
        <v>1.0766414567175531E-2</v>
      </c>
      <c r="M41" s="58">
        <f>L41*'Расчет субсидий'!Q41</f>
        <v>0.21532829134351061</v>
      </c>
      <c r="N41" s="53">
        <f t="shared" si="9"/>
        <v>18.176422071761962</v>
      </c>
      <c r="O41" s="27" t="s">
        <v>365</v>
      </c>
      <c r="P41" s="27" t="s">
        <v>365</v>
      </c>
      <c r="Q41" s="27" t="s">
        <v>365</v>
      </c>
      <c r="R41" s="58">
        <f>'Расчет субсидий'!V41-1</f>
        <v>0</v>
      </c>
      <c r="S41" s="58">
        <f>R41*'Расчет субсидий'!W41</f>
        <v>0</v>
      </c>
      <c r="T41" s="53">
        <f t="shared" si="10"/>
        <v>0</v>
      </c>
      <c r="U41" s="52">
        <f t="shared" si="11"/>
        <v>1.7932479005470181</v>
      </c>
    </row>
    <row r="42" spans="1:21" ht="15" customHeight="1">
      <c r="A42" s="30" t="s">
        <v>32</v>
      </c>
      <c r="B42" s="50">
        <f>'Расчет субсидий'!AB42</f>
        <v>399.22727272727252</v>
      </c>
      <c r="C42" s="58">
        <f>'Расчет субсидий'!D42-1</f>
        <v>4.2938001842832696E-2</v>
      </c>
      <c r="D42" s="58">
        <f>C42*'Расчет субсидий'!E42</f>
        <v>0.21469000921416348</v>
      </c>
      <c r="E42" s="53">
        <f t="shared" si="7"/>
        <v>12.500742571894104</v>
      </c>
      <c r="F42" s="58" t="s">
        <v>379</v>
      </c>
      <c r="G42" s="58" t="s">
        <v>379</v>
      </c>
      <c r="H42" s="59" t="s">
        <v>379</v>
      </c>
      <c r="I42" s="58">
        <f>'Расчет субсидий'!L42-1</f>
        <v>4.2780748663101553E-2</v>
      </c>
      <c r="J42" s="58">
        <f>I42*'Расчет субсидий'!M42</f>
        <v>0.6417112299465233</v>
      </c>
      <c r="K42" s="53">
        <f t="shared" si="8"/>
        <v>37.364882140616231</v>
      </c>
      <c r="L42" s="58">
        <f>'Расчет субсидий'!P42-1</f>
        <v>0.30000000000000004</v>
      </c>
      <c r="M42" s="58">
        <f>L42*'Расчет субсидий'!Q42</f>
        <v>6.0000000000000009</v>
      </c>
      <c r="N42" s="53">
        <f t="shared" si="9"/>
        <v>349.36164801476218</v>
      </c>
      <c r="O42" s="27" t="s">
        <v>365</v>
      </c>
      <c r="P42" s="27" t="s">
        <v>365</v>
      </c>
      <c r="Q42" s="27" t="s">
        <v>365</v>
      </c>
      <c r="R42" s="58">
        <f>'Расчет субсидий'!V42-1</f>
        <v>0</v>
      </c>
      <c r="S42" s="58">
        <f>R42*'Расчет субсидий'!W42</f>
        <v>0</v>
      </c>
      <c r="T42" s="53">
        <f t="shared" si="10"/>
        <v>0</v>
      </c>
      <c r="U42" s="52">
        <f t="shared" si="11"/>
        <v>6.8564012391606877</v>
      </c>
    </row>
    <row r="43" spans="1:21" ht="15" customHeight="1">
      <c r="A43" s="30" t="s">
        <v>1</v>
      </c>
      <c r="B43" s="50">
        <f>'Расчет субсидий'!AB43</f>
        <v>-595.25454545454522</v>
      </c>
      <c r="C43" s="58">
        <f>'Расчет субсидий'!D43-1</f>
        <v>-5.2490044491822263E-2</v>
      </c>
      <c r="D43" s="58">
        <f>C43*'Расчет субсидий'!E43</f>
        <v>-0.26245022245911132</v>
      </c>
      <c r="E43" s="53">
        <f t="shared" si="7"/>
        <v>-31.730807380995049</v>
      </c>
      <c r="F43" s="58" t="s">
        <v>379</v>
      </c>
      <c r="G43" s="58" t="s">
        <v>379</v>
      </c>
      <c r="H43" s="59" t="s">
        <v>379</v>
      </c>
      <c r="I43" s="58">
        <f>'Расчет субсидий'!L43-1</f>
        <v>-3.669724770642202E-2</v>
      </c>
      <c r="J43" s="58">
        <f>I43*'Расчет субсидий'!M43</f>
        <v>-0.3669724770642202</v>
      </c>
      <c r="K43" s="53">
        <f t="shared" si="8"/>
        <v>-44.367777153115334</v>
      </c>
      <c r="L43" s="58">
        <f>'Расчет субсидий'!P43-1</f>
        <v>-0.21470080448717066</v>
      </c>
      <c r="M43" s="58">
        <f>L43*'Расчет субсидий'!Q43</f>
        <v>-4.2940160897434136</v>
      </c>
      <c r="N43" s="53">
        <f t="shared" si="9"/>
        <v>-519.15596092043484</v>
      </c>
      <c r="O43" s="27" t="s">
        <v>365</v>
      </c>
      <c r="P43" s="27" t="s">
        <v>365</v>
      </c>
      <c r="Q43" s="27" t="s">
        <v>365</v>
      </c>
      <c r="R43" s="58">
        <f>'Расчет субсидий'!V43-1</f>
        <v>0</v>
      </c>
      <c r="S43" s="58">
        <f>R43*'Расчет субсидий'!W43</f>
        <v>0</v>
      </c>
      <c r="T43" s="53">
        <f t="shared" si="10"/>
        <v>0</v>
      </c>
      <c r="U43" s="52">
        <f t="shared" si="11"/>
        <v>-4.9234387892667453</v>
      </c>
    </row>
    <row r="44" spans="1:21" ht="15" customHeight="1">
      <c r="A44" s="30" t="s">
        <v>33</v>
      </c>
      <c r="B44" s="50">
        <f>'Расчет субсидий'!AB44</f>
        <v>374.08181818181811</v>
      </c>
      <c r="C44" s="58">
        <f>'Расчет субсидий'!D44-1</f>
        <v>0.20401909182467048</v>
      </c>
      <c r="D44" s="58">
        <f>C44*'Расчет субсидий'!E44</f>
        <v>1.0200954591233524</v>
      </c>
      <c r="E44" s="53">
        <f t="shared" si="7"/>
        <v>77.977594198218412</v>
      </c>
      <c r="F44" s="58" t="s">
        <v>379</v>
      </c>
      <c r="G44" s="58" t="s">
        <v>379</v>
      </c>
      <c r="H44" s="59" t="s">
        <v>379</v>
      </c>
      <c r="I44" s="58">
        <f>'Расчет субсидий'!L44-1</f>
        <v>-4.1095890410958957E-2</v>
      </c>
      <c r="J44" s="58">
        <f>I44*'Расчет субсидий'!M44</f>
        <v>-0.41095890410958957</v>
      </c>
      <c r="K44" s="53">
        <f t="shared" si="8"/>
        <v>-31.414301838321482</v>
      </c>
      <c r="L44" s="58">
        <f>'Расчет субсидий'!P44-1</f>
        <v>0.21422830776263524</v>
      </c>
      <c r="M44" s="58">
        <f>L44*'Расчет субсидий'!Q44</f>
        <v>4.2845661552527048</v>
      </c>
      <c r="N44" s="53">
        <f t="shared" si="9"/>
        <v>327.51852582192123</v>
      </c>
      <c r="O44" s="27" t="s">
        <v>365</v>
      </c>
      <c r="P44" s="27" t="s">
        <v>365</v>
      </c>
      <c r="Q44" s="27" t="s">
        <v>365</v>
      </c>
      <c r="R44" s="58">
        <f>'Расчет субсидий'!V44-1</f>
        <v>0</v>
      </c>
      <c r="S44" s="58">
        <f>R44*'Расчет субсидий'!W44</f>
        <v>0</v>
      </c>
      <c r="T44" s="53">
        <f t="shared" si="10"/>
        <v>0</v>
      </c>
      <c r="U44" s="52">
        <f t="shared" si="11"/>
        <v>4.8937027102664672</v>
      </c>
    </row>
    <row r="45" spans="1:21" ht="15" customHeight="1">
      <c r="A45" s="30" t="s">
        <v>34</v>
      </c>
      <c r="B45" s="50">
        <f>'Расчет субсидий'!AB45</f>
        <v>-6.0454545454545041</v>
      </c>
      <c r="C45" s="58">
        <f>'Расчет субсидий'!D45-1</f>
        <v>-6.9069382103322474E-2</v>
      </c>
      <c r="D45" s="58">
        <f>C45*'Расчет субсидий'!E45</f>
        <v>-0.34534691051661237</v>
      </c>
      <c r="E45" s="53">
        <f t="shared" si="7"/>
        <v>-17.501659481694055</v>
      </c>
      <c r="F45" s="58" t="s">
        <v>379</v>
      </c>
      <c r="G45" s="58" t="s">
        <v>379</v>
      </c>
      <c r="H45" s="59" t="s">
        <v>379</v>
      </c>
      <c r="I45" s="58">
        <f>'Расчет субсидий'!L45-1</f>
        <v>4.1666666666666741E-2</v>
      </c>
      <c r="J45" s="58">
        <f>I45*'Расчет субсидий'!M45</f>
        <v>0.62500000000000111</v>
      </c>
      <c r="K45" s="53">
        <f t="shared" si="8"/>
        <v>31.674055400396067</v>
      </c>
      <c r="L45" s="58">
        <f>'Расчет субсидий'!P45-1</f>
        <v>-1.9947171873576752E-2</v>
      </c>
      <c r="M45" s="58">
        <f>L45*'Расчет субсидий'!Q45</f>
        <v>-0.39894343747153505</v>
      </c>
      <c r="N45" s="53">
        <f t="shared" si="9"/>
        <v>-20.21785046415652</v>
      </c>
      <c r="O45" s="27" t="s">
        <v>365</v>
      </c>
      <c r="P45" s="27" t="s">
        <v>365</v>
      </c>
      <c r="Q45" s="27" t="s">
        <v>365</v>
      </c>
      <c r="R45" s="58">
        <f>'Расчет субсидий'!V45-1</f>
        <v>0</v>
      </c>
      <c r="S45" s="58">
        <f>R45*'Расчет субсидий'!W45</f>
        <v>0</v>
      </c>
      <c r="T45" s="53">
        <f t="shared" si="10"/>
        <v>0</v>
      </c>
      <c r="U45" s="52">
        <f t="shared" si="11"/>
        <v>-0.11929034798814631</v>
      </c>
    </row>
    <row r="46" spans="1:21" ht="15" customHeight="1">
      <c r="A46" s="30" t="s">
        <v>35</v>
      </c>
      <c r="B46" s="50">
        <f>'Расчет субсидий'!AB46</f>
        <v>152.21818181818162</v>
      </c>
      <c r="C46" s="58">
        <f>'Расчет субсидий'!D46-1</f>
        <v>6.8116634799242348E-4</v>
      </c>
      <c r="D46" s="58">
        <f>C46*'Расчет субсидий'!E46</f>
        <v>3.4058317399621174E-3</v>
      </c>
      <c r="E46" s="53">
        <f t="shared" si="7"/>
        <v>0.29928932935182362</v>
      </c>
      <c r="F46" s="58" t="s">
        <v>379</v>
      </c>
      <c r="G46" s="58" t="s">
        <v>379</v>
      </c>
      <c r="H46" s="59" t="s">
        <v>379</v>
      </c>
      <c r="I46" s="58">
        <f>'Расчет субсидий'!L46-1</f>
        <v>4.3478260869565188E-2</v>
      </c>
      <c r="J46" s="58">
        <f>I46*'Расчет субсидий'!M46</f>
        <v>0.65217391304347783</v>
      </c>
      <c r="K46" s="53">
        <f t="shared" si="8"/>
        <v>57.310139771528483</v>
      </c>
      <c r="L46" s="58">
        <f>'Расчет субсидий'!P46-1</f>
        <v>5.3831102762776917E-2</v>
      </c>
      <c r="M46" s="58">
        <f>L46*'Расчет субсидий'!Q46</f>
        <v>1.0766220552555383</v>
      </c>
      <c r="N46" s="53">
        <f t="shared" si="9"/>
        <v>94.608752717301314</v>
      </c>
      <c r="O46" s="27" t="s">
        <v>365</v>
      </c>
      <c r="P46" s="27" t="s">
        <v>365</v>
      </c>
      <c r="Q46" s="27" t="s">
        <v>365</v>
      </c>
      <c r="R46" s="58">
        <f>'Расчет субсидий'!V46-1</f>
        <v>0</v>
      </c>
      <c r="S46" s="58">
        <f>R46*'Расчет субсидий'!W46</f>
        <v>0</v>
      </c>
      <c r="T46" s="53">
        <f t="shared" si="10"/>
        <v>0</v>
      </c>
      <c r="U46" s="52">
        <f t="shared" si="11"/>
        <v>1.7322018000389783</v>
      </c>
    </row>
    <row r="47" spans="1:21" ht="15" customHeight="1">
      <c r="A47" s="30" t="s">
        <v>36</v>
      </c>
      <c r="B47" s="50">
        <f>'Расчет субсидий'!AB47</f>
        <v>158.18181818181802</v>
      </c>
      <c r="C47" s="58">
        <f>'Расчет субсидий'!D47-1</f>
        <v>-8.918003451140788E-2</v>
      </c>
      <c r="D47" s="58">
        <f>C47*'Расчет субсидий'!E47</f>
        <v>-0.4459001725570394</v>
      </c>
      <c r="E47" s="53">
        <f t="shared" si="7"/>
        <v>-36.364491039946103</v>
      </c>
      <c r="F47" s="58" t="s">
        <v>379</v>
      </c>
      <c r="G47" s="58" t="s">
        <v>379</v>
      </c>
      <c r="H47" s="59" t="s">
        <v>379</v>
      </c>
      <c r="I47" s="58">
        <f>'Расчет субсидий'!L47-1</f>
        <v>0.1558441558441559</v>
      </c>
      <c r="J47" s="58">
        <f>I47*'Расчет субсидий'!M47</f>
        <v>2.3376623376623384</v>
      </c>
      <c r="K47" s="53">
        <f t="shared" si="8"/>
        <v>190.64334656983647</v>
      </c>
      <c r="L47" s="58">
        <f>'Расчет субсидий'!P47-1</f>
        <v>2.3928998732121176E-3</v>
      </c>
      <c r="M47" s="58">
        <f>L47*'Расчет субсидий'!Q47</f>
        <v>4.7857997464242352E-2</v>
      </c>
      <c r="N47" s="53">
        <f t="shared" si="9"/>
        <v>3.9029626519276159</v>
      </c>
      <c r="O47" s="27" t="s">
        <v>365</v>
      </c>
      <c r="P47" s="27" t="s">
        <v>365</v>
      </c>
      <c r="Q47" s="27" t="s">
        <v>365</v>
      </c>
      <c r="R47" s="58">
        <f>'Расчет субсидий'!V47-1</f>
        <v>0</v>
      </c>
      <c r="S47" s="58">
        <f>R47*'Расчет субсидий'!W47</f>
        <v>0</v>
      </c>
      <c r="T47" s="53">
        <f t="shared" si="10"/>
        <v>0</v>
      </c>
      <c r="U47" s="52">
        <f t="shared" si="11"/>
        <v>1.9396201625695415</v>
      </c>
    </row>
    <row r="48" spans="1:21" ht="15" customHeight="1">
      <c r="A48" s="30" t="s">
        <v>37</v>
      </c>
      <c r="B48" s="50">
        <f>'Расчет субсидий'!AB48</f>
        <v>-60.927272727272339</v>
      </c>
      <c r="C48" s="58">
        <f>'Расчет субсидий'!D48-1</f>
        <v>0.1188586536091063</v>
      </c>
      <c r="D48" s="58">
        <f>C48*'Расчет субсидий'!E48</f>
        <v>0.59429326804553151</v>
      </c>
      <c r="E48" s="53">
        <f t="shared" si="7"/>
        <v>42.710665371077027</v>
      </c>
      <c r="F48" s="58" t="s">
        <v>379</v>
      </c>
      <c r="G48" s="58" t="s">
        <v>379</v>
      </c>
      <c r="H48" s="59" t="s">
        <v>379</v>
      </c>
      <c r="I48" s="58">
        <f>'Расчет субсидий'!L48-1</f>
        <v>0.21529411764705886</v>
      </c>
      <c r="J48" s="58">
        <f>I48*'Расчет субсидий'!M48</f>
        <v>2.1529411764705886</v>
      </c>
      <c r="K48" s="53">
        <f t="shared" si="8"/>
        <v>154.72756481704454</v>
      </c>
      <c r="L48" s="58">
        <f>'Расчет субсидий'!P48-1</f>
        <v>-0.17975004339524392</v>
      </c>
      <c r="M48" s="58">
        <f>L48*'Расчет субсидий'!Q48</f>
        <v>-3.5950008679048784</v>
      </c>
      <c r="N48" s="53">
        <f t="shared" si="9"/>
        <v>-258.3655029153939</v>
      </c>
      <c r="O48" s="27" t="s">
        <v>365</v>
      </c>
      <c r="P48" s="27" t="s">
        <v>365</v>
      </c>
      <c r="Q48" s="27" t="s">
        <v>365</v>
      </c>
      <c r="R48" s="58">
        <f>'Расчет субсидий'!V48-1</f>
        <v>0</v>
      </c>
      <c r="S48" s="58">
        <f>R48*'Расчет субсидий'!W48</f>
        <v>0</v>
      </c>
      <c r="T48" s="53">
        <f t="shared" si="10"/>
        <v>0</v>
      </c>
      <c r="U48" s="52">
        <f t="shared" si="11"/>
        <v>-0.84776642338875829</v>
      </c>
    </row>
    <row r="49" spans="1:21" ht="15" customHeight="1">
      <c r="A49" s="30" t="s">
        <v>38</v>
      </c>
      <c r="B49" s="50">
        <f>'Расчет субсидий'!AB49</f>
        <v>-436.49090909090864</v>
      </c>
      <c r="C49" s="58">
        <f>'Расчет субсидий'!D49-1</f>
        <v>0.16040923253249351</v>
      </c>
      <c r="D49" s="58">
        <f>C49*'Расчет субсидий'!E49</f>
        <v>0.80204616266246753</v>
      </c>
      <c r="E49" s="53">
        <f t="shared" si="7"/>
        <v>143.61014208550742</v>
      </c>
      <c r="F49" s="58" t="s">
        <v>379</v>
      </c>
      <c r="G49" s="58" t="s">
        <v>379</v>
      </c>
      <c r="H49" s="59" t="s">
        <v>379</v>
      </c>
      <c r="I49" s="58">
        <f>'Расчет субсидий'!L49-1</f>
        <v>0.17824773413897277</v>
      </c>
      <c r="J49" s="58">
        <f>I49*'Расчет субсидий'!M49</f>
        <v>0.89123867069486384</v>
      </c>
      <c r="K49" s="53">
        <f t="shared" si="8"/>
        <v>159.58048063681306</v>
      </c>
      <c r="L49" s="58">
        <f>'Расчет субсидий'!P49-1</f>
        <v>-0.20655182341852363</v>
      </c>
      <c r="M49" s="58">
        <f>L49*'Расчет субсидий'!Q49</f>
        <v>-4.131036468370473</v>
      </c>
      <c r="N49" s="53">
        <f t="shared" si="9"/>
        <v>-739.68153181322907</v>
      </c>
      <c r="O49" s="27" t="s">
        <v>365</v>
      </c>
      <c r="P49" s="27" t="s">
        <v>365</v>
      </c>
      <c r="Q49" s="27" t="s">
        <v>365</v>
      </c>
      <c r="R49" s="58">
        <f>'Расчет субсидий'!V49-1</f>
        <v>0</v>
      </c>
      <c r="S49" s="58">
        <f>R49*'Расчет субсидий'!W49</f>
        <v>0</v>
      </c>
      <c r="T49" s="53">
        <f t="shared" si="10"/>
        <v>0</v>
      </c>
      <c r="U49" s="52">
        <f t="shared" si="11"/>
        <v>-2.4377516350131416</v>
      </c>
    </row>
    <row r="50" spans="1:21" ht="15" customHeight="1">
      <c r="A50" s="30" t="s">
        <v>39</v>
      </c>
      <c r="B50" s="50">
        <f>'Расчет субсидий'!AB50</f>
        <v>90.699999999999818</v>
      </c>
      <c r="C50" s="58">
        <f>'Расчет субсидий'!D50-1</f>
        <v>-4.2481517338496699E-2</v>
      </c>
      <c r="D50" s="58">
        <f>C50*'Расчет субсидий'!E50</f>
        <v>-0.2124075866924835</v>
      </c>
      <c r="E50" s="53">
        <f t="shared" si="7"/>
        <v>-19.901901361782571</v>
      </c>
      <c r="F50" s="58" t="s">
        <v>379</v>
      </c>
      <c r="G50" s="58" t="s">
        <v>379</v>
      </c>
      <c r="H50" s="59" t="s">
        <v>379</v>
      </c>
      <c r="I50" s="58">
        <f>'Расчет субсидий'!L50-1</f>
        <v>0.20234042553191478</v>
      </c>
      <c r="J50" s="58">
        <f>I50*'Расчет субсидий'!M50</f>
        <v>1.0117021276595739</v>
      </c>
      <c r="K50" s="53">
        <f t="shared" si="8"/>
        <v>94.79320520380881</v>
      </c>
      <c r="L50" s="58">
        <f>'Расчет субсидий'!P50-1</f>
        <v>8.4360959755283016E-3</v>
      </c>
      <c r="M50" s="58">
        <f>L50*'Расчет субсидий'!Q50</f>
        <v>0.16872191951056603</v>
      </c>
      <c r="N50" s="53">
        <f t="shared" si="9"/>
        <v>15.808696157973577</v>
      </c>
      <c r="O50" s="27" t="s">
        <v>365</v>
      </c>
      <c r="P50" s="27" t="s">
        <v>365</v>
      </c>
      <c r="Q50" s="27" t="s">
        <v>365</v>
      </c>
      <c r="R50" s="58">
        <f>'Расчет субсидий'!V50-1</f>
        <v>0</v>
      </c>
      <c r="S50" s="58">
        <f>R50*'Расчет субсидий'!W50</f>
        <v>0</v>
      </c>
      <c r="T50" s="53">
        <f t="shared" si="10"/>
        <v>0</v>
      </c>
      <c r="U50" s="52">
        <f t="shared" si="11"/>
        <v>0.96801646047765644</v>
      </c>
    </row>
    <row r="51" spans="1:21" ht="15" customHeight="1">
      <c r="A51" s="30" t="s">
        <v>2</v>
      </c>
      <c r="B51" s="50">
        <f>'Расчет субсидий'!AB51</f>
        <v>-20.954545454545496</v>
      </c>
      <c r="C51" s="58">
        <f>'Расчет субсидий'!D51-1</f>
        <v>5.5937816830010201E-2</v>
      </c>
      <c r="D51" s="58">
        <f>C51*'Расчет субсидий'!E51</f>
        <v>0.279689084150051</v>
      </c>
      <c r="E51" s="53">
        <f t="shared" si="7"/>
        <v>15.522750650308515</v>
      </c>
      <c r="F51" s="58" t="s">
        <v>379</v>
      </c>
      <c r="G51" s="58" t="s">
        <v>379</v>
      </c>
      <c r="H51" s="59" t="s">
        <v>379</v>
      </c>
      <c r="I51" s="58">
        <f>'Расчет субсидий'!L51-1</f>
        <v>0.10091743119266061</v>
      </c>
      <c r="J51" s="58">
        <f>I51*'Расчет субсидий'!M51</f>
        <v>1.5137614678899092</v>
      </c>
      <c r="K51" s="53">
        <f t="shared" si="8"/>
        <v>84.013796539494919</v>
      </c>
      <c r="L51" s="58">
        <f>'Расчет субсидий'!P51-1</f>
        <v>-0.10855048859934857</v>
      </c>
      <c r="M51" s="58">
        <f>L51*'Расчет субсидий'!Q51</f>
        <v>-2.1710097719869714</v>
      </c>
      <c r="N51" s="53">
        <f t="shared" si="9"/>
        <v>-120.49109264434894</v>
      </c>
      <c r="O51" s="27" t="s">
        <v>365</v>
      </c>
      <c r="P51" s="27" t="s">
        <v>365</v>
      </c>
      <c r="Q51" s="27" t="s">
        <v>365</v>
      </c>
      <c r="R51" s="58">
        <f>'Расчет субсидий'!V51-1</f>
        <v>0</v>
      </c>
      <c r="S51" s="58">
        <f>R51*'Расчет субсидий'!W51</f>
        <v>0</v>
      </c>
      <c r="T51" s="53">
        <f t="shared" si="10"/>
        <v>0</v>
      </c>
      <c r="U51" s="52">
        <f t="shared" si="11"/>
        <v>-0.37755921994701125</v>
      </c>
    </row>
    <row r="52" spans="1:21" ht="15" customHeight="1">
      <c r="A52" s="30" t="s">
        <v>40</v>
      </c>
      <c r="B52" s="50">
        <f>'Расчет субсидий'!AB52</f>
        <v>149.4727272727273</v>
      </c>
      <c r="C52" s="58">
        <f>'Расчет субсидий'!D52-1</f>
        <v>0.22266230114092878</v>
      </c>
      <c r="D52" s="58">
        <f>C52*'Расчет субсидий'!E52</f>
        <v>1.1133115057046439</v>
      </c>
      <c r="E52" s="53">
        <f t="shared" si="7"/>
        <v>72.345108297917449</v>
      </c>
      <c r="F52" s="58" t="s">
        <v>379</v>
      </c>
      <c r="G52" s="58" t="s">
        <v>379</v>
      </c>
      <c r="H52" s="59" t="s">
        <v>379</v>
      </c>
      <c r="I52" s="58">
        <f>'Расчет субсидий'!L52-1</f>
        <v>2.7027027027026973E-2</v>
      </c>
      <c r="J52" s="58">
        <f>I52*'Расчет субсидий'!M52</f>
        <v>0.27027027027026973</v>
      </c>
      <c r="K52" s="53">
        <f t="shared" si="8"/>
        <v>17.562678434760855</v>
      </c>
      <c r="L52" s="58">
        <f>'Расчет субсидий'!P52-1</f>
        <v>4.5831940265240068E-2</v>
      </c>
      <c r="M52" s="58">
        <f>L52*'Расчет субсидий'!Q52</f>
        <v>0.91663880530480135</v>
      </c>
      <c r="N52" s="53">
        <f t="shared" si="9"/>
        <v>59.564940540048994</v>
      </c>
      <c r="O52" s="27" t="s">
        <v>365</v>
      </c>
      <c r="P52" s="27" t="s">
        <v>365</v>
      </c>
      <c r="Q52" s="27" t="s">
        <v>365</v>
      </c>
      <c r="R52" s="58">
        <f>'Расчет субсидий'!V52-1</f>
        <v>0</v>
      </c>
      <c r="S52" s="58">
        <f>R52*'Расчет субсидий'!W52</f>
        <v>0</v>
      </c>
      <c r="T52" s="53">
        <f t="shared" si="10"/>
        <v>0</v>
      </c>
      <c r="U52" s="52">
        <f t="shared" si="11"/>
        <v>2.300220581279715</v>
      </c>
    </row>
    <row r="53" spans="1:21" ht="15" customHeight="1">
      <c r="A53" s="30" t="s">
        <v>3</v>
      </c>
      <c r="B53" s="50">
        <f>'Расчет субсидий'!AB53</f>
        <v>250.28181818181793</v>
      </c>
      <c r="C53" s="58">
        <f>'Расчет субсидий'!D53-1</f>
        <v>-4.2971461233821673E-3</v>
      </c>
      <c r="D53" s="58">
        <f>C53*'Расчет субсидий'!E53</f>
        <v>-2.1485730616910836E-2</v>
      </c>
      <c r="E53" s="53">
        <f t="shared" si="7"/>
        <v>-1.3444561291220771</v>
      </c>
      <c r="F53" s="58" t="s">
        <v>379</v>
      </c>
      <c r="G53" s="58" t="s">
        <v>379</v>
      </c>
      <c r="H53" s="59" t="s">
        <v>379</v>
      </c>
      <c r="I53" s="58">
        <f>'Расчет субсидий'!L53-1</f>
        <v>4.5454545454545414E-2</v>
      </c>
      <c r="J53" s="58">
        <f>I53*'Расчет субсидий'!M53</f>
        <v>0.45454545454545414</v>
      </c>
      <c r="K53" s="53">
        <f t="shared" si="8"/>
        <v>28.442896973083293</v>
      </c>
      <c r="L53" s="58">
        <f>'Расчет субсидий'!P53-1</f>
        <v>0.17833448856322409</v>
      </c>
      <c r="M53" s="58">
        <f>L53*'Расчет субсидий'!Q53</f>
        <v>3.5666897712644818</v>
      </c>
      <c r="N53" s="53">
        <f t="shared" si="9"/>
        <v>223.18337733785668</v>
      </c>
      <c r="O53" s="27" t="s">
        <v>365</v>
      </c>
      <c r="P53" s="27" t="s">
        <v>365</v>
      </c>
      <c r="Q53" s="27" t="s">
        <v>365</v>
      </c>
      <c r="R53" s="58">
        <f>'Расчет субсидий'!V53-1</f>
        <v>0</v>
      </c>
      <c r="S53" s="58">
        <f>R53*'Расчет субсидий'!W53</f>
        <v>0</v>
      </c>
      <c r="T53" s="53">
        <f t="shared" si="10"/>
        <v>0</v>
      </c>
      <c r="U53" s="52">
        <f t="shared" si="11"/>
        <v>3.9997494951930253</v>
      </c>
    </row>
    <row r="54" spans="1:21" ht="15" customHeight="1">
      <c r="A54" s="30" t="s">
        <v>41</v>
      </c>
      <c r="B54" s="50">
        <f>'Расчет субсидий'!AB54</f>
        <v>112.92727272727234</v>
      </c>
      <c r="C54" s="58">
        <f>'Расчет субсидий'!D54-1</f>
        <v>-1.2003385442596715E-2</v>
      </c>
      <c r="D54" s="58">
        <f>C54*'Расчет субсидий'!E54</f>
        <v>-6.0016927212983573E-2</v>
      </c>
      <c r="E54" s="53">
        <f t="shared" si="7"/>
        <v>-5.0300654569686394</v>
      </c>
      <c r="F54" s="58" t="s">
        <v>379</v>
      </c>
      <c r="G54" s="58" t="s">
        <v>379</v>
      </c>
      <c r="H54" s="59" t="s">
        <v>379</v>
      </c>
      <c r="I54" s="58">
        <f>'Расчет субсидий'!L54-1</f>
        <v>2.6490066225165476E-2</v>
      </c>
      <c r="J54" s="58">
        <f>I54*'Расчет субсидий'!M54</f>
        <v>0.26490066225165476</v>
      </c>
      <c r="K54" s="53">
        <f t="shared" si="8"/>
        <v>22.201531011269601</v>
      </c>
      <c r="L54" s="58">
        <f>'Расчет субсидий'!P54-1</f>
        <v>5.7126188103167497E-2</v>
      </c>
      <c r="M54" s="58">
        <f>L54*'Расчет субсидий'!Q54</f>
        <v>1.1425237620633499</v>
      </c>
      <c r="N54" s="53">
        <f t="shared" si="9"/>
        <v>95.755807172971387</v>
      </c>
      <c r="O54" s="27" t="s">
        <v>365</v>
      </c>
      <c r="P54" s="27" t="s">
        <v>365</v>
      </c>
      <c r="Q54" s="27" t="s">
        <v>365</v>
      </c>
      <c r="R54" s="58">
        <f>'Расчет субсидий'!V54-1</f>
        <v>0</v>
      </c>
      <c r="S54" s="58">
        <f>R54*'Расчет субсидий'!W54</f>
        <v>0</v>
      </c>
      <c r="T54" s="53">
        <f t="shared" si="10"/>
        <v>0</v>
      </c>
      <c r="U54" s="52">
        <f t="shared" si="11"/>
        <v>1.3474074971020211</v>
      </c>
    </row>
    <row r="55" spans="1:21" ht="15" customHeight="1">
      <c r="A55" s="31" t="s">
        <v>42</v>
      </c>
      <c r="B55" s="49">
        <f>'Расчет субсидий'!AB55</f>
        <v>-5566.0909090909081</v>
      </c>
      <c r="C55" s="49"/>
      <c r="D55" s="49"/>
      <c r="E55" s="49">
        <f>SUM(E57:E378)</f>
        <v>-185.44724760790317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-5380.6436614830054</v>
      </c>
      <c r="O55" s="49"/>
      <c r="P55" s="49"/>
      <c r="Q55" s="49"/>
      <c r="R55" s="49"/>
      <c r="S55" s="49"/>
      <c r="T55" s="49"/>
      <c r="U55" s="49"/>
    </row>
    <row r="56" spans="1:21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</row>
    <row r="57" spans="1:21" ht="15" customHeight="1">
      <c r="A57" s="33" t="s">
        <v>44</v>
      </c>
      <c r="B57" s="50">
        <f>'Расчет субсидий'!AB57</f>
        <v>-71.245454545454535</v>
      </c>
      <c r="C57" s="58">
        <f>'Расчет субсидий'!D57-1</f>
        <v>0.30000000000000004</v>
      </c>
      <c r="D57" s="58">
        <f>C57*'Расчет субсидий'!E57</f>
        <v>1.5000000000000002</v>
      </c>
      <c r="E57" s="53">
        <f>$B57*D57/$U57</f>
        <v>8.138431379750438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8">
        <f>'Расчет субсидий'!P57-1</f>
        <v>-0.73156498673740056</v>
      </c>
      <c r="M57" s="58">
        <f>L57*'Расчет субсидий'!Q57</f>
        <v>-14.631299734748012</v>
      </c>
      <c r="N57" s="53">
        <f t="shared" ref="N57:N120" si="12">$B57*M57/$U57</f>
        <v>-79.383885925204979</v>
      </c>
      <c r="O57" s="27" t="s">
        <v>365</v>
      </c>
      <c r="P57" s="27" t="s">
        <v>365</v>
      </c>
      <c r="Q57" s="27" t="s">
        <v>365</v>
      </c>
      <c r="R57" s="27" t="s">
        <v>365</v>
      </c>
      <c r="S57" s="27" t="s">
        <v>365</v>
      </c>
      <c r="T57" s="27" t="s">
        <v>365</v>
      </c>
      <c r="U57" s="52">
        <f>D57+M57</f>
        <v>-13.131299734748012</v>
      </c>
    </row>
    <row r="58" spans="1:21" ht="15" customHeight="1">
      <c r="A58" s="33" t="s">
        <v>45</v>
      </c>
      <c r="B58" s="50">
        <f>'Расчет субсидий'!AB58</f>
        <v>-14.818181818181813</v>
      </c>
      <c r="C58" s="58">
        <f>'Расчет субсидий'!D58-1</f>
        <v>0.21680738362760832</v>
      </c>
      <c r="D58" s="58">
        <f>C58*'Расчет субсидий'!E58</f>
        <v>1.0840369181380416</v>
      </c>
      <c r="E58" s="53">
        <f t="shared" ref="E58:E121" si="13">$B58*D58/$U58</f>
        <v>7.2485478230762812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8">
        <f>'Расчет субсидий'!P58-1</f>
        <v>-0.16500649631875275</v>
      </c>
      <c r="M58" s="58">
        <f>L58*'Расчет субсидий'!Q58</f>
        <v>-3.300129926375055</v>
      </c>
      <c r="N58" s="53">
        <f t="shared" si="12"/>
        <v>-22.066729641258096</v>
      </c>
      <c r="O58" s="27" t="s">
        <v>365</v>
      </c>
      <c r="P58" s="27" t="s">
        <v>365</v>
      </c>
      <c r="Q58" s="27" t="s">
        <v>365</v>
      </c>
      <c r="R58" s="27" t="s">
        <v>365</v>
      </c>
      <c r="S58" s="27" t="s">
        <v>365</v>
      </c>
      <c r="T58" s="27" t="s">
        <v>365</v>
      </c>
      <c r="U58" s="52">
        <f t="shared" ref="U58:U121" si="14">D58+M58</f>
        <v>-2.2160930082370136</v>
      </c>
    </row>
    <row r="59" spans="1:21" ht="15" customHeight="1">
      <c r="A59" s="33" t="s">
        <v>46</v>
      </c>
      <c r="B59" s="50">
        <f>'Расчет субсидий'!AB59</f>
        <v>8.8363636363636147</v>
      </c>
      <c r="C59" s="58">
        <f>'Расчет субсидий'!D59-1</f>
        <v>0.18333333333333335</v>
      </c>
      <c r="D59" s="58">
        <f>C59*'Расчет субсидий'!E59</f>
        <v>0.91666666666666674</v>
      </c>
      <c r="E59" s="53">
        <f t="shared" si="13"/>
        <v>4.899557332571737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8">
        <f>'Расчет субсидий'!P59-1</f>
        <v>3.6827195467422191E-2</v>
      </c>
      <c r="M59" s="58">
        <f>L59*'Расчет субсидий'!Q59</f>
        <v>0.73654390934844383</v>
      </c>
      <c r="N59" s="53">
        <f t="shared" si="12"/>
        <v>3.9368063037918772</v>
      </c>
      <c r="O59" s="27" t="s">
        <v>365</v>
      </c>
      <c r="P59" s="27" t="s">
        <v>365</v>
      </c>
      <c r="Q59" s="27" t="s">
        <v>365</v>
      </c>
      <c r="R59" s="27" t="s">
        <v>365</v>
      </c>
      <c r="S59" s="27" t="s">
        <v>365</v>
      </c>
      <c r="T59" s="27" t="s">
        <v>365</v>
      </c>
      <c r="U59" s="52">
        <f t="shared" si="14"/>
        <v>1.6532105760151106</v>
      </c>
    </row>
    <row r="60" spans="1:21" ht="15" customHeight="1">
      <c r="A60" s="33" t="s">
        <v>47</v>
      </c>
      <c r="B60" s="50">
        <f>'Расчет субсидий'!AB60</f>
        <v>25.645454545454541</v>
      </c>
      <c r="C60" s="58">
        <f>'Расчет субсидий'!D60-1</f>
        <v>-1</v>
      </c>
      <c r="D60" s="58">
        <f>C60*'Расчет субсидий'!E60</f>
        <v>0</v>
      </c>
      <c r="E60" s="53">
        <f t="shared" si="13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8">
        <f>'Расчет субсидий'!P60-1</f>
        <v>0.30000000000000004</v>
      </c>
      <c r="M60" s="58">
        <f>L60*'Расчет субсидий'!Q60</f>
        <v>6.0000000000000009</v>
      </c>
      <c r="N60" s="53">
        <f t="shared" si="12"/>
        <v>25.645454545454541</v>
      </c>
      <c r="O60" s="27" t="s">
        <v>365</v>
      </c>
      <c r="P60" s="27" t="s">
        <v>365</v>
      </c>
      <c r="Q60" s="27" t="s">
        <v>365</v>
      </c>
      <c r="R60" s="27" t="s">
        <v>365</v>
      </c>
      <c r="S60" s="27" t="s">
        <v>365</v>
      </c>
      <c r="T60" s="27" t="s">
        <v>365</v>
      </c>
      <c r="U60" s="52">
        <f t="shared" si="14"/>
        <v>6.0000000000000009</v>
      </c>
    </row>
    <row r="61" spans="1:21" ht="15" customHeight="1">
      <c r="A61" s="33" t="s">
        <v>48</v>
      </c>
      <c r="B61" s="50">
        <f>'Расчет субсидий'!AB61</f>
        <v>-94.536363636363632</v>
      </c>
      <c r="C61" s="58">
        <f>'Расчет субсидий'!D61-1</f>
        <v>-1</v>
      </c>
      <c r="D61" s="58">
        <f>C61*'Расчет субсидий'!E61</f>
        <v>-5</v>
      </c>
      <c r="E61" s="53">
        <f t="shared" si="13"/>
        <v>-35.543975104581158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8">
        <f>'Расчет субсидий'!P61-1</f>
        <v>-0.41492537313432842</v>
      </c>
      <c r="M61" s="58">
        <f>L61*'Расчет субсидий'!Q61</f>
        <v>-8.2985074626865689</v>
      </c>
      <c r="N61" s="53">
        <f t="shared" si="12"/>
        <v>-58.992388531782474</v>
      </c>
      <c r="O61" s="27" t="s">
        <v>365</v>
      </c>
      <c r="P61" s="27" t="s">
        <v>365</v>
      </c>
      <c r="Q61" s="27" t="s">
        <v>365</v>
      </c>
      <c r="R61" s="27" t="s">
        <v>365</v>
      </c>
      <c r="S61" s="27" t="s">
        <v>365</v>
      </c>
      <c r="T61" s="27" t="s">
        <v>365</v>
      </c>
      <c r="U61" s="52">
        <f t="shared" si="14"/>
        <v>-13.298507462686569</v>
      </c>
    </row>
    <row r="62" spans="1:21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</row>
    <row r="63" spans="1:21" ht="15" customHeight="1">
      <c r="A63" s="33" t="s">
        <v>50</v>
      </c>
      <c r="B63" s="50">
        <f>'Расчет субсидий'!AB63</f>
        <v>-1.4818181818181815</v>
      </c>
      <c r="C63" s="58">
        <f>'Расчет субсидий'!D63-1</f>
        <v>0.21793549746241503</v>
      </c>
      <c r="D63" s="58">
        <f>C63*'Расчет субсидий'!E63</f>
        <v>1.0896774873120751</v>
      </c>
      <c r="E63" s="53">
        <f t="shared" si="13"/>
        <v>0.22185972641884641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8">
        <f>'Расчет субсидий'!P63-1</f>
        <v>-0.41838586304123271</v>
      </c>
      <c r="M63" s="58">
        <f>L63*'Расчет субсидий'!Q63</f>
        <v>-8.3677172608246551</v>
      </c>
      <c r="N63" s="53">
        <f t="shared" si="12"/>
        <v>-1.7036779082370277</v>
      </c>
      <c r="O63" s="27" t="s">
        <v>365</v>
      </c>
      <c r="P63" s="27" t="s">
        <v>365</v>
      </c>
      <c r="Q63" s="27" t="s">
        <v>365</v>
      </c>
      <c r="R63" s="27" t="s">
        <v>365</v>
      </c>
      <c r="S63" s="27" t="s">
        <v>365</v>
      </c>
      <c r="T63" s="27" t="s">
        <v>365</v>
      </c>
      <c r="U63" s="52">
        <f t="shared" si="14"/>
        <v>-7.2780397735125799</v>
      </c>
    </row>
    <row r="64" spans="1:21" ht="15" customHeight="1">
      <c r="A64" s="33" t="s">
        <v>51</v>
      </c>
      <c r="B64" s="50">
        <f>'Расчет субсидий'!AB64</f>
        <v>10.309090909090912</v>
      </c>
      <c r="C64" s="58">
        <f>'Расчет субсидий'!D64-1</f>
        <v>0</v>
      </c>
      <c r="D64" s="58">
        <f>C64*'Расчет субсидий'!E64</f>
        <v>0</v>
      </c>
      <c r="E64" s="53">
        <f t="shared" si="13"/>
        <v>0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8">
        <f>'Расчет субсидий'!P64-1</f>
        <v>0.20661870503597113</v>
      </c>
      <c r="M64" s="58">
        <f>L64*'Расчет субсидий'!Q64</f>
        <v>4.1323741007194226</v>
      </c>
      <c r="N64" s="53">
        <f t="shared" si="12"/>
        <v>10.309090909090912</v>
      </c>
      <c r="O64" s="27" t="s">
        <v>365</v>
      </c>
      <c r="P64" s="27" t="s">
        <v>365</v>
      </c>
      <c r="Q64" s="27" t="s">
        <v>365</v>
      </c>
      <c r="R64" s="27" t="s">
        <v>365</v>
      </c>
      <c r="S64" s="27" t="s">
        <v>365</v>
      </c>
      <c r="T64" s="27" t="s">
        <v>365</v>
      </c>
      <c r="U64" s="52">
        <f t="shared" si="14"/>
        <v>4.1323741007194226</v>
      </c>
    </row>
    <row r="65" spans="1:21" ht="15" customHeight="1">
      <c r="A65" s="33" t="s">
        <v>52</v>
      </c>
      <c r="B65" s="50">
        <f>'Расчет субсидий'!AB65</f>
        <v>-28.854545454545452</v>
      </c>
      <c r="C65" s="58">
        <f>'Расчет субсидий'!D65-1</f>
        <v>-1</v>
      </c>
      <c r="D65" s="58">
        <f>C65*'Расчет субсидий'!E65</f>
        <v>0</v>
      </c>
      <c r="E65" s="53">
        <f t="shared" si="13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8">
        <f>'Расчет субсидий'!P65-1</f>
        <v>-0.48605795516675776</v>
      </c>
      <c r="M65" s="58">
        <f>L65*'Расчет субсидий'!Q65</f>
        <v>-9.7211591033351556</v>
      </c>
      <c r="N65" s="53">
        <f t="shared" si="12"/>
        <v>-28.854545454545455</v>
      </c>
      <c r="O65" s="27" t="s">
        <v>365</v>
      </c>
      <c r="P65" s="27" t="s">
        <v>365</v>
      </c>
      <c r="Q65" s="27" t="s">
        <v>365</v>
      </c>
      <c r="R65" s="27" t="s">
        <v>365</v>
      </c>
      <c r="S65" s="27" t="s">
        <v>365</v>
      </c>
      <c r="T65" s="27" t="s">
        <v>365</v>
      </c>
      <c r="U65" s="52">
        <f t="shared" si="14"/>
        <v>-9.7211591033351556</v>
      </c>
    </row>
    <row r="66" spans="1:21" ht="15" customHeight="1">
      <c r="A66" s="33" t="s">
        <v>53</v>
      </c>
      <c r="B66" s="50">
        <f>'Расчет субсидий'!AB66</f>
        <v>-56.736363636363642</v>
      </c>
      <c r="C66" s="58">
        <f>'Расчет субсидий'!D66-1</f>
        <v>-1</v>
      </c>
      <c r="D66" s="58">
        <f>C66*'Расчет субсидий'!E66</f>
        <v>0</v>
      </c>
      <c r="E66" s="53">
        <f t="shared" si="13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8">
        <f>'Расчет субсидий'!P66-1</f>
        <v>-0.51286449399656941</v>
      </c>
      <c r="M66" s="58">
        <f>L66*'Расчет субсидий'!Q66</f>
        <v>-10.257289879931388</v>
      </c>
      <c r="N66" s="53">
        <f t="shared" si="12"/>
        <v>-56.736363636363642</v>
      </c>
      <c r="O66" s="27" t="s">
        <v>365</v>
      </c>
      <c r="P66" s="27" t="s">
        <v>365</v>
      </c>
      <c r="Q66" s="27" t="s">
        <v>365</v>
      </c>
      <c r="R66" s="27" t="s">
        <v>365</v>
      </c>
      <c r="S66" s="27" t="s">
        <v>365</v>
      </c>
      <c r="T66" s="27" t="s">
        <v>365</v>
      </c>
      <c r="U66" s="52">
        <f t="shared" si="14"/>
        <v>-10.257289879931388</v>
      </c>
    </row>
    <row r="67" spans="1:21" ht="15" customHeight="1">
      <c r="A67" s="33" t="s">
        <v>54</v>
      </c>
      <c r="B67" s="50">
        <f>'Расчет субсидий'!AB67</f>
        <v>-25.372727272727261</v>
      </c>
      <c r="C67" s="58">
        <f>'Расчет субсидий'!D67-1</f>
        <v>-1</v>
      </c>
      <c r="D67" s="58">
        <f>C67*'Расчет субсидий'!E67</f>
        <v>0</v>
      </c>
      <c r="E67" s="53">
        <f t="shared" si="13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8">
        <f>'Расчет субсидий'!P67-1</f>
        <v>-0.21597633136094663</v>
      </c>
      <c r="M67" s="58">
        <f>L67*'Расчет субсидий'!Q67</f>
        <v>-4.3195266272189325</v>
      </c>
      <c r="N67" s="53">
        <f t="shared" si="12"/>
        <v>-25.372727272727261</v>
      </c>
      <c r="O67" s="27" t="s">
        <v>365</v>
      </c>
      <c r="P67" s="27" t="s">
        <v>365</v>
      </c>
      <c r="Q67" s="27" t="s">
        <v>365</v>
      </c>
      <c r="R67" s="27" t="s">
        <v>365</v>
      </c>
      <c r="S67" s="27" t="s">
        <v>365</v>
      </c>
      <c r="T67" s="27" t="s">
        <v>365</v>
      </c>
      <c r="U67" s="52">
        <f t="shared" si="14"/>
        <v>-4.3195266272189325</v>
      </c>
    </row>
    <row r="68" spans="1:21" ht="15" customHeight="1">
      <c r="A68" s="33" t="s">
        <v>55</v>
      </c>
      <c r="B68" s="50">
        <f>'Расчет субсидий'!AB68</f>
        <v>-51.25454545454545</v>
      </c>
      <c r="C68" s="58">
        <f>'Расчет субсидий'!D68-1</f>
        <v>-1</v>
      </c>
      <c r="D68" s="58">
        <f>C68*'Расчет субсидий'!E68</f>
        <v>0</v>
      </c>
      <c r="E68" s="53">
        <f t="shared" si="13"/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8">
        <f>'Расчет субсидий'!P68-1</f>
        <v>-0.56069364161849711</v>
      </c>
      <c r="M68" s="58">
        <f>L68*'Расчет субсидий'!Q68</f>
        <v>-11.213872832369942</v>
      </c>
      <c r="N68" s="53">
        <f t="shared" si="12"/>
        <v>-51.25454545454545</v>
      </c>
      <c r="O68" s="27" t="s">
        <v>365</v>
      </c>
      <c r="P68" s="27" t="s">
        <v>365</v>
      </c>
      <c r="Q68" s="27" t="s">
        <v>365</v>
      </c>
      <c r="R68" s="27" t="s">
        <v>365</v>
      </c>
      <c r="S68" s="27" t="s">
        <v>365</v>
      </c>
      <c r="T68" s="27" t="s">
        <v>365</v>
      </c>
      <c r="U68" s="52">
        <f t="shared" si="14"/>
        <v>-11.213872832369942</v>
      </c>
    </row>
    <row r="69" spans="1:21" ht="15" customHeight="1">
      <c r="A69" s="33" t="s">
        <v>56</v>
      </c>
      <c r="B69" s="50">
        <f>'Расчет субсидий'!AB69</f>
        <v>-45.400000000000006</v>
      </c>
      <c r="C69" s="58">
        <f>'Расчет субсидий'!D69-1</f>
        <v>-1</v>
      </c>
      <c r="D69" s="58">
        <f>C69*'Расчет субсидий'!E69</f>
        <v>0</v>
      </c>
      <c r="E69" s="53">
        <f t="shared" si="13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8">
        <f>'Расчет субсидий'!P69-1</f>
        <v>-0.34894433781190026</v>
      </c>
      <c r="M69" s="58">
        <f>L69*'Расчет субсидий'!Q69</f>
        <v>-6.9788867562380048</v>
      </c>
      <c r="N69" s="53">
        <f t="shared" si="12"/>
        <v>-45.400000000000006</v>
      </c>
      <c r="O69" s="27" t="s">
        <v>365</v>
      </c>
      <c r="P69" s="27" t="s">
        <v>365</v>
      </c>
      <c r="Q69" s="27" t="s">
        <v>365</v>
      </c>
      <c r="R69" s="27" t="s">
        <v>365</v>
      </c>
      <c r="S69" s="27" t="s">
        <v>365</v>
      </c>
      <c r="T69" s="27" t="s">
        <v>365</v>
      </c>
      <c r="U69" s="52">
        <f t="shared" si="14"/>
        <v>-6.9788867562380048</v>
      </c>
    </row>
    <row r="70" spans="1:21" ht="15" customHeight="1">
      <c r="A70" s="33" t="s">
        <v>57</v>
      </c>
      <c r="B70" s="50">
        <f>'Расчет субсидий'!AB70</f>
        <v>-1.1636363636363631</v>
      </c>
      <c r="C70" s="58">
        <f>'Расчет субсидий'!D70-1</f>
        <v>-0.28963529411764699</v>
      </c>
      <c r="D70" s="58">
        <f>C70*'Расчет субсидий'!E70</f>
        <v>-1.448176470588235</v>
      </c>
      <c r="E70" s="53">
        <f t="shared" si="13"/>
        <v>-0.44333034612673694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8">
        <f>'Расчет субсидий'!P70-1</f>
        <v>-0.11764705882352944</v>
      </c>
      <c r="M70" s="58">
        <f>L70*'Расчет субсидий'!Q70</f>
        <v>-2.3529411764705888</v>
      </c>
      <c r="N70" s="53">
        <f t="shared" si="12"/>
        <v>-0.72030601750962608</v>
      </c>
      <c r="O70" s="27" t="s">
        <v>365</v>
      </c>
      <c r="P70" s="27" t="s">
        <v>365</v>
      </c>
      <c r="Q70" s="27" t="s">
        <v>365</v>
      </c>
      <c r="R70" s="27" t="s">
        <v>365</v>
      </c>
      <c r="S70" s="27" t="s">
        <v>365</v>
      </c>
      <c r="T70" s="27" t="s">
        <v>365</v>
      </c>
      <c r="U70" s="52">
        <f t="shared" si="14"/>
        <v>-3.8011176470588239</v>
      </c>
    </row>
    <row r="71" spans="1:21" ht="15" customHeight="1">
      <c r="A71" s="33" t="s">
        <v>58</v>
      </c>
      <c r="B71" s="50">
        <f>'Расчет субсидий'!AB71</f>
        <v>-2.0181818181818159</v>
      </c>
      <c r="C71" s="58">
        <f>'Расчет субсидий'!D71-1</f>
        <v>-1</v>
      </c>
      <c r="D71" s="58">
        <f>C71*'Расчет субсидий'!E71</f>
        <v>0</v>
      </c>
      <c r="E71" s="53">
        <f t="shared" si="13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8">
        <f>'Расчет субсидий'!P71-1</f>
        <v>-2.6486486486486549E-2</v>
      </c>
      <c r="M71" s="58">
        <f>L71*'Расчет субсидий'!Q71</f>
        <v>-0.52972972972973098</v>
      </c>
      <c r="N71" s="53">
        <f t="shared" si="12"/>
        <v>-2.0181818181818159</v>
      </c>
      <c r="O71" s="27" t="s">
        <v>365</v>
      </c>
      <c r="P71" s="27" t="s">
        <v>365</v>
      </c>
      <c r="Q71" s="27" t="s">
        <v>365</v>
      </c>
      <c r="R71" s="27" t="s">
        <v>365</v>
      </c>
      <c r="S71" s="27" t="s">
        <v>365</v>
      </c>
      <c r="T71" s="27" t="s">
        <v>365</v>
      </c>
      <c r="U71" s="52">
        <f t="shared" si="14"/>
        <v>-0.52972972972973098</v>
      </c>
    </row>
    <row r="72" spans="1:21" ht="15" customHeight="1">
      <c r="A72" s="33" t="s">
        <v>59</v>
      </c>
      <c r="B72" s="50">
        <f>'Расчет субсидий'!AB72</f>
        <v>18.172727272727279</v>
      </c>
      <c r="C72" s="58">
        <f>'Расчет субсидий'!D72-1</f>
        <v>-1</v>
      </c>
      <c r="D72" s="58">
        <f>C72*'Расчет субсидий'!E72</f>
        <v>0</v>
      </c>
      <c r="E72" s="53">
        <f t="shared" si="13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8">
        <f>'Расчет субсидий'!P72-1</f>
        <v>0.30000000000000004</v>
      </c>
      <c r="M72" s="58">
        <f>L72*'Расчет субсидий'!Q72</f>
        <v>6.0000000000000009</v>
      </c>
      <c r="N72" s="53">
        <f t="shared" si="12"/>
        <v>18.172727272727279</v>
      </c>
      <c r="O72" s="27" t="s">
        <v>365</v>
      </c>
      <c r="P72" s="27" t="s">
        <v>365</v>
      </c>
      <c r="Q72" s="27" t="s">
        <v>365</v>
      </c>
      <c r="R72" s="27" t="s">
        <v>365</v>
      </c>
      <c r="S72" s="27" t="s">
        <v>365</v>
      </c>
      <c r="T72" s="27" t="s">
        <v>365</v>
      </c>
      <c r="U72" s="52">
        <f t="shared" si="14"/>
        <v>6.0000000000000009</v>
      </c>
    </row>
    <row r="73" spans="1:21" ht="15" customHeight="1">
      <c r="A73" s="33" t="s">
        <v>60</v>
      </c>
      <c r="B73" s="50">
        <f>'Расчет субсидий'!AB73</f>
        <v>-6.3363636363636431</v>
      </c>
      <c r="C73" s="58">
        <f>'Расчет субсидий'!D73-1</f>
        <v>-1</v>
      </c>
      <c r="D73" s="58">
        <f>C73*'Расчет субсидий'!E73</f>
        <v>0</v>
      </c>
      <c r="E73" s="53">
        <f t="shared" si="13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8">
        <f>'Расчет субсидий'!P73-1</f>
        <v>-8.0118694362017906E-2</v>
      </c>
      <c r="M73" s="58">
        <f>L73*'Расчет субсидий'!Q73</f>
        <v>-1.6023738872403581</v>
      </c>
      <c r="N73" s="53">
        <f t="shared" si="12"/>
        <v>-6.3363636363636431</v>
      </c>
      <c r="O73" s="27" t="s">
        <v>365</v>
      </c>
      <c r="P73" s="27" t="s">
        <v>365</v>
      </c>
      <c r="Q73" s="27" t="s">
        <v>365</v>
      </c>
      <c r="R73" s="27" t="s">
        <v>365</v>
      </c>
      <c r="S73" s="27" t="s">
        <v>365</v>
      </c>
      <c r="T73" s="27" t="s">
        <v>365</v>
      </c>
      <c r="U73" s="52">
        <f t="shared" si="14"/>
        <v>-1.6023738872403581</v>
      </c>
    </row>
    <row r="74" spans="1:21" ht="15" customHeight="1">
      <c r="A74" s="33" t="s">
        <v>61</v>
      </c>
      <c r="B74" s="50">
        <f>'Расчет субсидий'!AB74</f>
        <v>15.154545454545456</v>
      </c>
      <c r="C74" s="58">
        <f>'Расчет субсидий'!D74-1</f>
        <v>0</v>
      </c>
      <c r="D74" s="58">
        <f>C74*'Расчет субсидий'!E74</f>
        <v>0</v>
      </c>
      <c r="E74" s="53">
        <f t="shared" si="13"/>
        <v>0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8">
        <f>'Расчет субсидий'!P74-1</f>
        <v>0.21100775193798449</v>
      </c>
      <c r="M74" s="58">
        <f>L74*'Расчет субсидий'!Q74</f>
        <v>4.2201550387596898</v>
      </c>
      <c r="N74" s="53">
        <f t="shared" si="12"/>
        <v>15.154545454545456</v>
      </c>
      <c r="O74" s="27" t="s">
        <v>365</v>
      </c>
      <c r="P74" s="27" t="s">
        <v>365</v>
      </c>
      <c r="Q74" s="27" t="s">
        <v>365</v>
      </c>
      <c r="R74" s="27" t="s">
        <v>365</v>
      </c>
      <c r="S74" s="27" t="s">
        <v>365</v>
      </c>
      <c r="T74" s="27" t="s">
        <v>365</v>
      </c>
      <c r="U74" s="52">
        <f t="shared" si="14"/>
        <v>4.2201550387596898</v>
      </c>
    </row>
    <row r="75" spans="1:21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</row>
    <row r="76" spans="1:21" ht="15" customHeight="1">
      <c r="A76" s="33" t="s">
        <v>63</v>
      </c>
      <c r="B76" s="50">
        <f>'Расчет субсидий'!AB76</f>
        <v>41.481818181818198</v>
      </c>
      <c r="C76" s="58">
        <f>'Расчет субсидий'!D76-1</f>
        <v>-1</v>
      </c>
      <c r="D76" s="58">
        <f>C76*'Расчет субсидий'!E76</f>
        <v>0</v>
      </c>
      <c r="E76" s="53">
        <f t="shared" si="13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8">
        <f>'Расчет субсидий'!P76-1</f>
        <v>0.20875939849624059</v>
      </c>
      <c r="M76" s="58">
        <f>L76*'Расчет субсидий'!Q76</f>
        <v>4.1751879699248118</v>
      </c>
      <c r="N76" s="53">
        <f t="shared" si="12"/>
        <v>41.481818181818198</v>
      </c>
      <c r="O76" s="27" t="s">
        <v>365</v>
      </c>
      <c r="P76" s="27" t="s">
        <v>365</v>
      </c>
      <c r="Q76" s="27" t="s">
        <v>365</v>
      </c>
      <c r="R76" s="27" t="s">
        <v>365</v>
      </c>
      <c r="S76" s="27" t="s">
        <v>365</v>
      </c>
      <c r="T76" s="27" t="s">
        <v>365</v>
      </c>
      <c r="U76" s="52">
        <f t="shared" si="14"/>
        <v>4.1751879699248118</v>
      </c>
    </row>
    <row r="77" spans="1:21" ht="15" customHeight="1">
      <c r="A77" s="33" t="s">
        <v>64</v>
      </c>
      <c r="B77" s="50">
        <f>'Расчет субсидий'!AB77</f>
        <v>11.718181818181819</v>
      </c>
      <c r="C77" s="58">
        <f>'Расчет субсидий'!D77-1</f>
        <v>0.28555199244288665</v>
      </c>
      <c r="D77" s="58">
        <f>C77*'Расчет субсидий'!E77</f>
        <v>1.4277599622144332</v>
      </c>
      <c r="E77" s="53">
        <f t="shared" si="13"/>
        <v>12.350125480374556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8">
        <f>'Расчет субсидий'!P77-1</f>
        <v>-3.6528530041566309E-3</v>
      </c>
      <c r="M77" s="58">
        <f>L77*'Расчет субсидий'!Q77</f>
        <v>-7.3057060083132619E-2</v>
      </c>
      <c r="N77" s="53">
        <f t="shared" si="12"/>
        <v>-0.63194366219273568</v>
      </c>
      <c r="O77" s="27" t="s">
        <v>365</v>
      </c>
      <c r="P77" s="27" t="s">
        <v>365</v>
      </c>
      <c r="Q77" s="27" t="s">
        <v>365</v>
      </c>
      <c r="R77" s="27" t="s">
        <v>365</v>
      </c>
      <c r="S77" s="27" t="s">
        <v>365</v>
      </c>
      <c r="T77" s="27" t="s">
        <v>365</v>
      </c>
      <c r="U77" s="52">
        <f t="shared" si="14"/>
        <v>1.3547029021313006</v>
      </c>
    </row>
    <row r="78" spans="1:21" ht="15" customHeight="1">
      <c r="A78" s="33" t="s">
        <v>65</v>
      </c>
      <c r="B78" s="50">
        <f>'Расчет субсидий'!AB78</f>
        <v>31.599999999999994</v>
      </c>
      <c r="C78" s="58">
        <f>'Расчет субсидий'!D78-1</f>
        <v>0</v>
      </c>
      <c r="D78" s="58">
        <f>C78*'Расчет субсидий'!E78</f>
        <v>0</v>
      </c>
      <c r="E78" s="53">
        <f t="shared" si="13"/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8">
        <f>'Расчет субсидий'!P78-1</f>
        <v>0.27208534067446655</v>
      </c>
      <c r="M78" s="58">
        <f>L78*'Расчет субсидий'!Q78</f>
        <v>5.4417068134893309</v>
      </c>
      <c r="N78" s="53">
        <f t="shared" si="12"/>
        <v>31.599999999999998</v>
      </c>
      <c r="O78" s="27" t="s">
        <v>365</v>
      </c>
      <c r="P78" s="27" t="s">
        <v>365</v>
      </c>
      <c r="Q78" s="27" t="s">
        <v>365</v>
      </c>
      <c r="R78" s="27" t="s">
        <v>365</v>
      </c>
      <c r="S78" s="27" t="s">
        <v>365</v>
      </c>
      <c r="T78" s="27" t="s">
        <v>365</v>
      </c>
      <c r="U78" s="52">
        <f t="shared" si="14"/>
        <v>5.4417068134893309</v>
      </c>
    </row>
    <row r="79" spans="1:21" ht="15" customHeight="1">
      <c r="A79" s="33" t="s">
        <v>66</v>
      </c>
      <c r="B79" s="50">
        <f>'Расчет субсидий'!AB79</f>
        <v>23.072727272727292</v>
      </c>
      <c r="C79" s="58">
        <f>'Расчет субсидий'!D79-1</f>
        <v>0.21993030660512414</v>
      </c>
      <c r="D79" s="58">
        <f>C79*'Расчет субсидий'!E79</f>
        <v>1.0996515330256207</v>
      </c>
      <c r="E79" s="53">
        <f t="shared" si="13"/>
        <v>6.1382520103282534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8">
        <f>'Расчет субсидий'!P79-1</f>
        <v>0.15168831168831165</v>
      </c>
      <c r="M79" s="58">
        <f>L79*'Расчет субсидий'!Q79</f>
        <v>3.033766233766233</v>
      </c>
      <c r="N79" s="53">
        <f t="shared" si="12"/>
        <v>16.934475262399037</v>
      </c>
      <c r="O79" s="27" t="s">
        <v>365</v>
      </c>
      <c r="P79" s="27" t="s">
        <v>365</v>
      </c>
      <c r="Q79" s="27" t="s">
        <v>365</v>
      </c>
      <c r="R79" s="27" t="s">
        <v>365</v>
      </c>
      <c r="S79" s="27" t="s">
        <v>365</v>
      </c>
      <c r="T79" s="27" t="s">
        <v>365</v>
      </c>
      <c r="U79" s="52">
        <f t="shared" si="14"/>
        <v>4.1334177667918537</v>
      </c>
    </row>
    <row r="80" spans="1:21" ht="15" customHeight="1">
      <c r="A80" s="33" t="s">
        <v>67</v>
      </c>
      <c r="B80" s="50">
        <f>'Расчет субсидий'!AB80</f>
        <v>49.463636363636397</v>
      </c>
      <c r="C80" s="58">
        <f>'Расчет субсидий'!D80-1</f>
        <v>-1</v>
      </c>
      <c r="D80" s="58">
        <f>C80*'Расчет субсидий'!E80</f>
        <v>0</v>
      </c>
      <c r="E80" s="53">
        <f t="shared" si="13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8">
        <f>'Расчет субсидий'!P80-1</f>
        <v>0.23152394775036278</v>
      </c>
      <c r="M80" s="58">
        <f>L80*'Расчет субсидий'!Q80</f>
        <v>4.6304789550072556</v>
      </c>
      <c r="N80" s="53">
        <f t="shared" si="12"/>
        <v>49.463636363636397</v>
      </c>
      <c r="O80" s="27" t="s">
        <v>365</v>
      </c>
      <c r="P80" s="27" t="s">
        <v>365</v>
      </c>
      <c r="Q80" s="27" t="s">
        <v>365</v>
      </c>
      <c r="R80" s="27" t="s">
        <v>365</v>
      </c>
      <c r="S80" s="27" t="s">
        <v>365</v>
      </c>
      <c r="T80" s="27" t="s">
        <v>365</v>
      </c>
      <c r="U80" s="52">
        <f t="shared" si="14"/>
        <v>4.6304789550072556</v>
      </c>
    </row>
    <row r="81" spans="1:21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</row>
    <row r="82" spans="1:21" ht="15" customHeight="1">
      <c r="A82" s="33" t="s">
        <v>69</v>
      </c>
      <c r="B82" s="50">
        <f>'Расчет субсидий'!AB82</f>
        <v>9.518181818181823</v>
      </c>
      <c r="C82" s="58">
        <f>'Расчет субсидий'!D82-1</f>
        <v>1.6032064128257417E-3</v>
      </c>
      <c r="D82" s="58">
        <f>C82*'Расчет субсидий'!E82</f>
        <v>8.0160320641287086E-3</v>
      </c>
      <c r="E82" s="53">
        <f t="shared" si="13"/>
        <v>1.573915962392607E-2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8">
        <f>'Расчет субсидий'!P82-1</f>
        <v>0.24198205894916702</v>
      </c>
      <c r="M82" s="58">
        <f>L82*'Расчет субсидий'!Q82</f>
        <v>4.8396411789833405</v>
      </c>
      <c r="N82" s="53">
        <f t="shared" si="12"/>
        <v>9.5024426585578965</v>
      </c>
      <c r="O82" s="27" t="s">
        <v>365</v>
      </c>
      <c r="P82" s="27" t="s">
        <v>365</v>
      </c>
      <c r="Q82" s="27" t="s">
        <v>365</v>
      </c>
      <c r="R82" s="27" t="s">
        <v>365</v>
      </c>
      <c r="S82" s="27" t="s">
        <v>365</v>
      </c>
      <c r="T82" s="27" t="s">
        <v>365</v>
      </c>
      <c r="U82" s="52">
        <f t="shared" si="14"/>
        <v>4.8476572110474692</v>
      </c>
    </row>
    <row r="83" spans="1:21" ht="15" customHeight="1">
      <c r="A83" s="33" t="s">
        <v>70</v>
      </c>
      <c r="B83" s="50">
        <f>'Расчет субсидий'!AB83</f>
        <v>-19.772727272727266</v>
      </c>
      <c r="C83" s="58">
        <f>'Расчет субсидий'!D83-1</f>
        <v>-4.4854290959155607E-2</v>
      </c>
      <c r="D83" s="58">
        <f>C83*'Расчет субсидий'!E83</f>
        <v>-0.22427145479577804</v>
      </c>
      <c r="E83" s="53">
        <f t="shared" si="13"/>
        <v>-0.68291894757730542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8">
        <f>'Расчет субсидий'!P83-1</f>
        <v>-0.31345587203591974</v>
      </c>
      <c r="M83" s="58">
        <f>L83*'Расчет субсидий'!Q83</f>
        <v>-6.2691174407183947</v>
      </c>
      <c r="N83" s="53">
        <f t="shared" si="12"/>
        <v>-19.089808325149964</v>
      </c>
      <c r="O83" s="27" t="s">
        <v>365</v>
      </c>
      <c r="P83" s="27" t="s">
        <v>365</v>
      </c>
      <c r="Q83" s="27" t="s">
        <v>365</v>
      </c>
      <c r="R83" s="27" t="s">
        <v>365</v>
      </c>
      <c r="S83" s="27" t="s">
        <v>365</v>
      </c>
      <c r="T83" s="27" t="s">
        <v>365</v>
      </c>
      <c r="U83" s="52">
        <f t="shared" si="14"/>
        <v>-6.4933888955141725</v>
      </c>
    </row>
    <row r="84" spans="1:21" ht="15" customHeight="1">
      <c r="A84" s="33" t="s">
        <v>71</v>
      </c>
      <c r="B84" s="50">
        <f>'Расчет субсидий'!AB84</f>
        <v>-30.554545454545455</v>
      </c>
      <c r="C84" s="58">
        <f>'Расчет субсидий'!D84-1</f>
        <v>0</v>
      </c>
      <c r="D84" s="58">
        <f>C84*'Расчет субсидий'!E84</f>
        <v>0</v>
      </c>
      <c r="E84" s="53">
        <f t="shared" si="13"/>
        <v>0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8">
        <f>'Расчет субсидий'!P84-1</f>
        <v>-0.67721518987341778</v>
      </c>
      <c r="M84" s="58">
        <f>L84*'Расчет субсидий'!Q84</f>
        <v>-13.544303797468356</v>
      </c>
      <c r="N84" s="53">
        <f t="shared" si="12"/>
        <v>-30.554545454545455</v>
      </c>
      <c r="O84" s="27" t="s">
        <v>365</v>
      </c>
      <c r="P84" s="27" t="s">
        <v>365</v>
      </c>
      <c r="Q84" s="27" t="s">
        <v>365</v>
      </c>
      <c r="R84" s="27" t="s">
        <v>365</v>
      </c>
      <c r="S84" s="27" t="s">
        <v>365</v>
      </c>
      <c r="T84" s="27" t="s">
        <v>365</v>
      </c>
      <c r="U84" s="52">
        <f t="shared" si="14"/>
        <v>-13.544303797468356</v>
      </c>
    </row>
    <row r="85" spans="1:21" ht="15" customHeight="1">
      <c r="A85" s="33" t="s">
        <v>72</v>
      </c>
      <c r="B85" s="50">
        <f>'Расчет субсидий'!AB85</f>
        <v>-3.9454545454545524</v>
      </c>
      <c r="C85" s="58">
        <f>'Расчет субсидий'!D85-1</f>
        <v>2.8770949720670513E-2</v>
      </c>
      <c r="D85" s="58">
        <f>C85*'Расчет субсидий'!E85</f>
        <v>0.14385474860335257</v>
      </c>
      <c r="E85" s="53">
        <f t="shared" si="13"/>
        <v>0.48484719750043004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8">
        <f>'Расчет субсидий'!P85-1</f>
        <v>-6.5723793677204712E-2</v>
      </c>
      <c r="M85" s="58">
        <f>L85*'Расчет субсидий'!Q85</f>
        <v>-1.3144758735440942</v>
      </c>
      <c r="N85" s="53">
        <f t="shared" si="12"/>
        <v>-4.430301742954982</v>
      </c>
      <c r="O85" s="27" t="s">
        <v>365</v>
      </c>
      <c r="P85" s="27" t="s">
        <v>365</v>
      </c>
      <c r="Q85" s="27" t="s">
        <v>365</v>
      </c>
      <c r="R85" s="27" t="s">
        <v>365</v>
      </c>
      <c r="S85" s="27" t="s">
        <v>365</v>
      </c>
      <c r="T85" s="27" t="s">
        <v>365</v>
      </c>
      <c r="U85" s="52">
        <f t="shared" si="14"/>
        <v>-1.1706211249407417</v>
      </c>
    </row>
    <row r="86" spans="1:21" ht="15" customHeight="1">
      <c r="A86" s="33" t="s">
        <v>73</v>
      </c>
      <c r="B86" s="50">
        <f>'Расчет субсидий'!AB86</f>
        <v>-18.36363636363636</v>
      </c>
      <c r="C86" s="58">
        <f>'Расчет субсидий'!D86-1</f>
        <v>0</v>
      </c>
      <c r="D86" s="58">
        <f>C86*'Расчет субсидий'!E86</f>
        <v>0</v>
      </c>
      <c r="E86" s="53">
        <f t="shared" si="13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8">
        <f>'Расчет субсидий'!P86-1</f>
        <v>-0.35645472061657035</v>
      </c>
      <c r="M86" s="58">
        <f>L86*'Расчет субсидий'!Q86</f>
        <v>-7.1290944123314066</v>
      </c>
      <c r="N86" s="53">
        <f t="shared" si="12"/>
        <v>-18.36363636363636</v>
      </c>
      <c r="O86" s="27" t="s">
        <v>365</v>
      </c>
      <c r="P86" s="27" t="s">
        <v>365</v>
      </c>
      <c r="Q86" s="27" t="s">
        <v>365</v>
      </c>
      <c r="R86" s="27" t="s">
        <v>365</v>
      </c>
      <c r="S86" s="27" t="s">
        <v>365</v>
      </c>
      <c r="T86" s="27" t="s">
        <v>365</v>
      </c>
      <c r="U86" s="52">
        <f t="shared" si="14"/>
        <v>-7.1290944123314066</v>
      </c>
    </row>
    <row r="87" spans="1:21" ht="15" customHeight="1">
      <c r="A87" s="33" t="s">
        <v>74</v>
      </c>
      <c r="B87" s="50">
        <f>'Расчет субсидий'!AB87</f>
        <v>-27.11818181818181</v>
      </c>
      <c r="C87" s="58">
        <f>'Расчет субсидий'!D87-1</f>
        <v>6.2893081761006275E-3</v>
      </c>
      <c r="D87" s="58">
        <f>C87*'Расчет субсидий'!E87</f>
        <v>3.1446540880503138E-2</v>
      </c>
      <c r="E87" s="53">
        <f t="shared" si="13"/>
        <v>0.11565193066488674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8">
        <f>'Расчет субсидий'!P87-1</f>
        <v>-0.37025316455696211</v>
      </c>
      <c r="M87" s="58">
        <f>L87*'Расчет субсидий'!Q87</f>
        <v>-7.4050632911392427</v>
      </c>
      <c r="N87" s="53">
        <f t="shared" si="12"/>
        <v>-27.233833748846695</v>
      </c>
      <c r="O87" s="27" t="s">
        <v>365</v>
      </c>
      <c r="P87" s="27" t="s">
        <v>365</v>
      </c>
      <c r="Q87" s="27" t="s">
        <v>365</v>
      </c>
      <c r="R87" s="27" t="s">
        <v>365</v>
      </c>
      <c r="S87" s="27" t="s">
        <v>365</v>
      </c>
      <c r="T87" s="27" t="s">
        <v>365</v>
      </c>
      <c r="U87" s="52">
        <f t="shared" si="14"/>
        <v>-7.3736167502587397</v>
      </c>
    </row>
    <row r="88" spans="1:21" ht="15" customHeight="1">
      <c r="A88" s="33" t="s">
        <v>75</v>
      </c>
      <c r="B88" s="50">
        <f>'Расчет субсидий'!AB88</f>
        <v>23.63636363636364</v>
      </c>
      <c r="C88" s="58">
        <f>'Расчет субсидий'!D88-1</f>
        <v>1.0111223458038054E-3</v>
      </c>
      <c r="D88" s="58">
        <f>C88*'Расчет субсидий'!E88</f>
        <v>5.0556117290190272E-3</v>
      </c>
      <c r="E88" s="53">
        <f t="shared" si="13"/>
        <v>2.4102879439485192E-2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8">
        <f>'Расчет субсидий'!P88-1</f>
        <v>0.24763518966908782</v>
      </c>
      <c r="M88" s="58">
        <f>L88*'Расчет субсидий'!Q88</f>
        <v>4.9527037933817564</v>
      </c>
      <c r="N88" s="53">
        <f t="shared" si="12"/>
        <v>23.612260756924154</v>
      </c>
      <c r="O88" s="27" t="s">
        <v>365</v>
      </c>
      <c r="P88" s="27" t="s">
        <v>365</v>
      </c>
      <c r="Q88" s="27" t="s">
        <v>365</v>
      </c>
      <c r="R88" s="27" t="s">
        <v>365</v>
      </c>
      <c r="S88" s="27" t="s">
        <v>365</v>
      </c>
      <c r="T88" s="27" t="s">
        <v>365</v>
      </c>
      <c r="U88" s="52">
        <f t="shared" si="14"/>
        <v>4.9577594051107754</v>
      </c>
    </row>
    <row r="89" spans="1:21" ht="15" customHeight="1">
      <c r="A89" s="33" t="s">
        <v>76</v>
      </c>
      <c r="B89" s="50">
        <f>'Расчет субсидий'!AB89</f>
        <v>-0.47272727272727266</v>
      </c>
      <c r="C89" s="58">
        <f>'Расчет субсидий'!D89-1</f>
        <v>3.4602076124568004E-3</v>
      </c>
      <c r="D89" s="58">
        <f>C89*'Расчет субсидий'!E89</f>
        <v>1.7301038062284002E-2</v>
      </c>
      <c r="E89" s="53">
        <f t="shared" si="13"/>
        <v>2.313637136979773E-2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8">
        <f>'Расчет субсидий'!P89-1</f>
        <v>-1.8539976825028948E-2</v>
      </c>
      <c r="M89" s="58">
        <f>L89*'Расчет субсидий'!Q89</f>
        <v>-0.37079953650057895</v>
      </c>
      <c r="N89" s="53">
        <f t="shared" si="12"/>
        <v>-0.4958636440970704</v>
      </c>
      <c r="O89" s="27" t="s">
        <v>365</v>
      </c>
      <c r="P89" s="27" t="s">
        <v>365</v>
      </c>
      <c r="Q89" s="27" t="s">
        <v>365</v>
      </c>
      <c r="R89" s="27" t="s">
        <v>365</v>
      </c>
      <c r="S89" s="27" t="s">
        <v>365</v>
      </c>
      <c r="T89" s="27" t="s">
        <v>365</v>
      </c>
      <c r="U89" s="52">
        <f t="shared" si="14"/>
        <v>-0.35349849843829495</v>
      </c>
    </row>
    <row r="90" spans="1:21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</row>
    <row r="91" spans="1:21" ht="15" customHeight="1">
      <c r="A91" s="33" t="s">
        <v>78</v>
      </c>
      <c r="B91" s="50">
        <f>'Расчет субсидий'!AB91</f>
        <v>-102.36363636363637</v>
      </c>
      <c r="C91" s="58">
        <f>'Расчет субсидий'!D91-1</f>
        <v>5.4424157303369913E-3</v>
      </c>
      <c r="D91" s="58">
        <f>C91*'Расчет субсидий'!E91</f>
        <v>2.7212078651684957E-2</v>
      </c>
      <c r="E91" s="53">
        <f t="shared" si="13"/>
        <v>0.20287336355502134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8">
        <f>'Расчет субсидий'!P91-1</f>
        <v>-0.68787934522714744</v>
      </c>
      <c r="M91" s="58">
        <f>L91*'Расчет субсидий'!Q91</f>
        <v>-13.757586904542949</v>
      </c>
      <c r="N91" s="53">
        <f t="shared" si="12"/>
        <v>-102.5665097271914</v>
      </c>
      <c r="O91" s="27" t="s">
        <v>365</v>
      </c>
      <c r="P91" s="27" t="s">
        <v>365</v>
      </c>
      <c r="Q91" s="27" t="s">
        <v>365</v>
      </c>
      <c r="R91" s="27" t="s">
        <v>365</v>
      </c>
      <c r="S91" s="27" t="s">
        <v>365</v>
      </c>
      <c r="T91" s="27" t="s">
        <v>365</v>
      </c>
      <c r="U91" s="52">
        <f t="shared" si="14"/>
        <v>-13.730374825891264</v>
      </c>
    </row>
    <row r="92" spans="1:21" ht="15" customHeight="1">
      <c r="A92" s="33" t="s">
        <v>79</v>
      </c>
      <c r="B92" s="50">
        <f>'Расчет субсидий'!AB92</f>
        <v>3.0454545454545325</v>
      </c>
      <c r="C92" s="58">
        <f>'Расчет субсидий'!D92-1</f>
        <v>5.3755219667117604E-2</v>
      </c>
      <c r="D92" s="58">
        <f>C92*'Расчет субсидий'!E92</f>
        <v>0.26877609833558802</v>
      </c>
      <c r="E92" s="53">
        <f t="shared" si="13"/>
        <v>2.0290482550657249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8">
        <f>'Расчет субсидий'!P92-1</f>
        <v>6.7318684110251326E-3</v>
      </c>
      <c r="M92" s="58">
        <f>L92*'Расчет субсидий'!Q92</f>
        <v>0.13463736822050265</v>
      </c>
      <c r="N92" s="53">
        <f t="shared" si="12"/>
        <v>1.0164062903888076</v>
      </c>
      <c r="O92" s="27" t="s">
        <v>365</v>
      </c>
      <c r="P92" s="27" t="s">
        <v>365</v>
      </c>
      <c r="Q92" s="27" t="s">
        <v>365</v>
      </c>
      <c r="R92" s="27" t="s">
        <v>365</v>
      </c>
      <c r="S92" s="27" t="s">
        <v>365</v>
      </c>
      <c r="T92" s="27" t="s">
        <v>365</v>
      </c>
      <c r="U92" s="52">
        <f t="shared" si="14"/>
        <v>0.40341346655609067</v>
      </c>
    </row>
    <row r="93" spans="1:21" ht="15" customHeight="1">
      <c r="A93" s="33" t="s">
        <v>80</v>
      </c>
      <c r="B93" s="50">
        <f>'Расчет субсидий'!AB93</f>
        <v>-99.709090909090918</v>
      </c>
      <c r="C93" s="58">
        <f>'Расчет субсидий'!D93-1</f>
        <v>0.22047619047619049</v>
      </c>
      <c r="D93" s="58">
        <f>C93*'Расчет субсидий'!E93</f>
        <v>1.1023809523809525</v>
      </c>
      <c r="E93" s="53">
        <f t="shared" si="13"/>
        <v>10.756839114477566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8">
        <f>'Расчет субсидий'!P93-1</f>
        <v>-0.5660377358490567</v>
      </c>
      <c r="M93" s="58">
        <f>L93*'Расчет субсидий'!Q93</f>
        <v>-11.320754716981135</v>
      </c>
      <c r="N93" s="53">
        <f t="shared" si="12"/>
        <v>-110.46593002356848</v>
      </c>
      <c r="O93" s="27" t="s">
        <v>365</v>
      </c>
      <c r="P93" s="27" t="s">
        <v>365</v>
      </c>
      <c r="Q93" s="27" t="s">
        <v>365</v>
      </c>
      <c r="R93" s="27" t="s">
        <v>365</v>
      </c>
      <c r="S93" s="27" t="s">
        <v>365</v>
      </c>
      <c r="T93" s="27" t="s">
        <v>365</v>
      </c>
      <c r="U93" s="52">
        <f t="shared" si="14"/>
        <v>-10.218373764600182</v>
      </c>
    </row>
    <row r="94" spans="1:21" ht="15" customHeight="1">
      <c r="A94" s="33" t="s">
        <v>81</v>
      </c>
      <c r="B94" s="50">
        <f>'Расчет субсидий'!AB94</f>
        <v>-123.56363636363636</v>
      </c>
      <c r="C94" s="58">
        <f>'Расчет субсидий'!D94-1</f>
        <v>1.4285714285713347E-3</v>
      </c>
      <c r="D94" s="58">
        <f>C94*'Расчет субсидий'!E94</f>
        <v>7.1428571428566734E-3</v>
      </c>
      <c r="E94" s="53">
        <f t="shared" si="13"/>
        <v>7.409832761920801E-2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8">
        <f>'Расчет субсидий'!P94-1</f>
        <v>-0.59591539022611228</v>
      </c>
      <c r="M94" s="58">
        <f>L94*'Расчет субсидий'!Q94</f>
        <v>-11.918307804522247</v>
      </c>
      <c r="N94" s="53">
        <f t="shared" si="12"/>
        <v>-123.63773469125557</v>
      </c>
      <c r="O94" s="27" t="s">
        <v>365</v>
      </c>
      <c r="P94" s="27" t="s">
        <v>365</v>
      </c>
      <c r="Q94" s="27" t="s">
        <v>365</v>
      </c>
      <c r="R94" s="27" t="s">
        <v>365</v>
      </c>
      <c r="S94" s="27" t="s">
        <v>365</v>
      </c>
      <c r="T94" s="27" t="s">
        <v>365</v>
      </c>
      <c r="U94" s="52">
        <f t="shared" si="14"/>
        <v>-11.91116494737939</v>
      </c>
    </row>
    <row r="95" spans="1:21">
      <c r="A95" s="33" t="s">
        <v>82</v>
      </c>
      <c r="B95" s="50">
        <f>'Расчет субсидий'!AB95</f>
        <v>53.709090909090918</v>
      </c>
      <c r="C95" s="58">
        <f>'Расчет субсидий'!D95-1</f>
        <v>0.23652173913043484</v>
      </c>
      <c r="D95" s="58">
        <f>C95*'Расчет субсидий'!E95</f>
        <v>1.1826086956521742</v>
      </c>
      <c r="E95" s="53">
        <f t="shared" si="13"/>
        <v>8.8431432973805872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8">
        <f>'Расчет субсидий'!P95-1</f>
        <v>0.30000000000000004</v>
      </c>
      <c r="M95" s="58">
        <f>L95*'Расчет субсидий'!Q95</f>
        <v>6.0000000000000009</v>
      </c>
      <c r="N95" s="53">
        <f t="shared" si="12"/>
        <v>44.865947611710332</v>
      </c>
      <c r="O95" s="27" t="s">
        <v>365</v>
      </c>
      <c r="P95" s="27" t="s">
        <v>365</v>
      </c>
      <c r="Q95" s="27" t="s">
        <v>365</v>
      </c>
      <c r="R95" s="27" t="s">
        <v>365</v>
      </c>
      <c r="S95" s="27" t="s">
        <v>365</v>
      </c>
      <c r="T95" s="27" t="s">
        <v>365</v>
      </c>
      <c r="U95" s="52">
        <f t="shared" si="14"/>
        <v>7.1826086956521751</v>
      </c>
    </row>
    <row r="96" spans="1:21" ht="15" customHeight="1">
      <c r="A96" s="33" t="s">
        <v>83</v>
      </c>
      <c r="B96" s="50">
        <f>'Расчет субсидий'!AB96</f>
        <v>-83.545454545454533</v>
      </c>
      <c r="C96" s="58">
        <f>'Расчет субсидий'!D96-1</f>
        <v>4.2553191489361764E-2</v>
      </c>
      <c r="D96" s="58">
        <f>C96*'Расчет субсидий'!E96</f>
        <v>0.21276595744680882</v>
      </c>
      <c r="E96" s="53">
        <f t="shared" si="13"/>
        <v>1.1957192707724895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8">
        <f>'Расчет субсидий'!P96-1</f>
        <v>-0.7539410555174777</v>
      </c>
      <c r="M96" s="58">
        <f>L96*'Расчет субсидий'!Q96</f>
        <v>-15.078821110349555</v>
      </c>
      <c r="N96" s="53">
        <f t="shared" si="12"/>
        <v>-84.741173816227018</v>
      </c>
      <c r="O96" s="27" t="s">
        <v>365</v>
      </c>
      <c r="P96" s="27" t="s">
        <v>365</v>
      </c>
      <c r="Q96" s="27" t="s">
        <v>365</v>
      </c>
      <c r="R96" s="27" t="s">
        <v>365</v>
      </c>
      <c r="S96" s="27" t="s">
        <v>365</v>
      </c>
      <c r="T96" s="27" t="s">
        <v>365</v>
      </c>
      <c r="U96" s="52">
        <f t="shared" si="14"/>
        <v>-14.866055152902746</v>
      </c>
    </row>
    <row r="97" spans="1:21" ht="15" customHeight="1">
      <c r="A97" s="33" t="s">
        <v>84</v>
      </c>
      <c r="B97" s="50">
        <f>'Расчет субсидий'!AB97</f>
        <v>-3.7636363636363797</v>
      </c>
      <c r="C97" s="58">
        <f>'Расчет субсидий'!D97-1</f>
        <v>0</v>
      </c>
      <c r="D97" s="58">
        <f>C97*'Расчет субсидий'!E97</f>
        <v>0</v>
      </c>
      <c r="E97" s="53">
        <f t="shared" si="13"/>
        <v>0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8">
        <f>'Расчет субсидий'!P97-1</f>
        <v>-2.9304029304029311E-2</v>
      </c>
      <c r="M97" s="58">
        <f>L97*'Расчет субсидий'!Q97</f>
        <v>-0.58608058608058622</v>
      </c>
      <c r="N97" s="53">
        <f t="shared" si="12"/>
        <v>-3.7636363636363801</v>
      </c>
      <c r="O97" s="27" t="s">
        <v>365</v>
      </c>
      <c r="P97" s="27" t="s">
        <v>365</v>
      </c>
      <c r="Q97" s="27" t="s">
        <v>365</v>
      </c>
      <c r="R97" s="27" t="s">
        <v>365</v>
      </c>
      <c r="S97" s="27" t="s">
        <v>365</v>
      </c>
      <c r="T97" s="27" t="s">
        <v>365</v>
      </c>
      <c r="U97" s="52">
        <f t="shared" si="14"/>
        <v>-0.58608058608058622</v>
      </c>
    </row>
    <row r="98" spans="1:21" ht="15" customHeight="1">
      <c r="A98" s="33" t="s">
        <v>85</v>
      </c>
      <c r="B98" s="50">
        <f>'Расчет субсидий'!AB98</f>
        <v>40.381818181818176</v>
      </c>
      <c r="C98" s="58">
        <f>'Расчет субсидий'!D98-1</f>
        <v>0.21571428571428575</v>
      </c>
      <c r="D98" s="58">
        <f>C98*'Расчет субсидий'!E98</f>
        <v>1.0785714285714287</v>
      </c>
      <c r="E98" s="53">
        <f t="shared" si="13"/>
        <v>7.3650973509972042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8">
        <f>'Расчет субсидий'!P98-1</f>
        <v>0.24175438596491228</v>
      </c>
      <c r="M98" s="58">
        <f>L98*'Расчет субсидий'!Q98</f>
        <v>4.8350877192982455</v>
      </c>
      <c r="N98" s="53">
        <f t="shared" si="12"/>
        <v>33.016720830820972</v>
      </c>
      <c r="O98" s="27" t="s">
        <v>365</v>
      </c>
      <c r="P98" s="27" t="s">
        <v>365</v>
      </c>
      <c r="Q98" s="27" t="s">
        <v>365</v>
      </c>
      <c r="R98" s="27" t="s">
        <v>365</v>
      </c>
      <c r="S98" s="27" t="s">
        <v>365</v>
      </c>
      <c r="T98" s="27" t="s">
        <v>365</v>
      </c>
      <c r="U98" s="52">
        <f t="shared" si="14"/>
        <v>5.9136591478696747</v>
      </c>
    </row>
    <row r="99" spans="1:21" ht="15" customHeight="1">
      <c r="A99" s="33" t="s">
        <v>86</v>
      </c>
      <c r="B99" s="50">
        <f>'Расчет субсидий'!AB99</f>
        <v>-39.463636363636368</v>
      </c>
      <c r="C99" s="58">
        <f>'Расчет субсидий'!D99-1</f>
        <v>5.3475935828877219E-3</v>
      </c>
      <c r="D99" s="58">
        <f>C99*'Расчет субсидий'!E99</f>
        <v>2.673796791443861E-2</v>
      </c>
      <c r="E99" s="53">
        <f t="shared" si="13"/>
        <v>0.20795793437643478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8">
        <f>'Расчет субсидий'!P99-1</f>
        <v>-0.25503663003663013</v>
      </c>
      <c r="M99" s="58">
        <f>L99*'Расчет субсидий'!Q99</f>
        <v>-5.1007326007326022</v>
      </c>
      <c r="N99" s="53">
        <f t="shared" si="12"/>
        <v>-39.671594298012806</v>
      </c>
      <c r="O99" s="27" t="s">
        <v>365</v>
      </c>
      <c r="P99" s="27" t="s">
        <v>365</v>
      </c>
      <c r="Q99" s="27" t="s">
        <v>365</v>
      </c>
      <c r="R99" s="27" t="s">
        <v>365</v>
      </c>
      <c r="S99" s="27" t="s">
        <v>365</v>
      </c>
      <c r="T99" s="27" t="s">
        <v>365</v>
      </c>
      <c r="U99" s="52">
        <f t="shared" si="14"/>
        <v>-5.0739946328181631</v>
      </c>
    </row>
    <row r="100" spans="1:21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</row>
    <row r="101" spans="1:21" ht="15" customHeight="1">
      <c r="A101" s="33" t="s">
        <v>88</v>
      </c>
      <c r="B101" s="50">
        <f>'Расчет субсидий'!AB101</f>
        <v>-64.845454545454544</v>
      </c>
      <c r="C101" s="58">
        <f>'Расчет субсидий'!D101-1</f>
        <v>-1</v>
      </c>
      <c r="D101" s="58">
        <f>C101*'Расчет субсидий'!E101</f>
        <v>0</v>
      </c>
      <c r="E101" s="53">
        <f t="shared" si="13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8">
        <f>'Расчет субсидий'!P101-1</f>
        <v>-0.91868131868131864</v>
      </c>
      <c r="M101" s="58">
        <f>L101*'Расчет субсидий'!Q101</f>
        <v>-18.373626373626372</v>
      </c>
      <c r="N101" s="53">
        <f t="shared" si="12"/>
        <v>-64.845454545454544</v>
      </c>
      <c r="O101" s="27" t="s">
        <v>365</v>
      </c>
      <c r="P101" s="27" t="s">
        <v>365</v>
      </c>
      <c r="Q101" s="27" t="s">
        <v>365</v>
      </c>
      <c r="R101" s="27" t="s">
        <v>365</v>
      </c>
      <c r="S101" s="27" t="s">
        <v>365</v>
      </c>
      <c r="T101" s="27" t="s">
        <v>365</v>
      </c>
      <c r="U101" s="52">
        <f t="shared" si="14"/>
        <v>-18.373626373626372</v>
      </c>
    </row>
    <row r="102" spans="1:21" ht="15" customHeight="1">
      <c r="A102" s="33" t="s">
        <v>89</v>
      </c>
      <c r="B102" s="50">
        <f>'Расчет субсидий'!AB102</f>
        <v>-33.190909090909088</v>
      </c>
      <c r="C102" s="58">
        <f>'Расчет субсидий'!D102-1</f>
        <v>-0.33082337631610081</v>
      </c>
      <c r="D102" s="58">
        <f>C102*'Расчет субсидий'!E102</f>
        <v>-1.6541168815805041</v>
      </c>
      <c r="E102" s="53">
        <f t="shared" si="13"/>
        <v>-14.11718190819302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8">
        <f>'Расчет субсидий'!P102-1</f>
        <v>-0.11174388179159611</v>
      </c>
      <c r="M102" s="58">
        <f>L102*'Расчет субсидий'!Q102</f>
        <v>-2.2348776358319222</v>
      </c>
      <c r="N102" s="53">
        <f t="shared" si="12"/>
        <v>-19.07372718271607</v>
      </c>
      <c r="O102" s="27" t="s">
        <v>365</v>
      </c>
      <c r="P102" s="27" t="s">
        <v>365</v>
      </c>
      <c r="Q102" s="27" t="s">
        <v>365</v>
      </c>
      <c r="R102" s="27" t="s">
        <v>365</v>
      </c>
      <c r="S102" s="27" t="s">
        <v>365</v>
      </c>
      <c r="T102" s="27" t="s">
        <v>365</v>
      </c>
      <c r="U102" s="52">
        <f t="shared" si="14"/>
        <v>-3.8889945174124261</v>
      </c>
    </row>
    <row r="103" spans="1:21" ht="15" customHeight="1">
      <c r="A103" s="33" t="s">
        <v>90</v>
      </c>
      <c r="B103" s="50">
        <f>'Расчет субсидий'!AB103</f>
        <v>-48.836363636363643</v>
      </c>
      <c r="C103" s="58">
        <f>'Расчет субсидий'!D103-1</f>
        <v>-1</v>
      </c>
      <c r="D103" s="58">
        <f>C103*'Расчет субсидий'!E103</f>
        <v>0</v>
      </c>
      <c r="E103" s="53">
        <f t="shared" si="13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8">
        <f>'Расчет субсидий'!P103-1</f>
        <v>-0.40846194784459822</v>
      </c>
      <c r="M103" s="58">
        <f>L103*'Расчет субсидий'!Q103</f>
        <v>-8.1692389568919648</v>
      </c>
      <c r="N103" s="53">
        <f t="shared" si="12"/>
        <v>-48.836363636363643</v>
      </c>
      <c r="O103" s="27" t="s">
        <v>365</v>
      </c>
      <c r="P103" s="27" t="s">
        <v>365</v>
      </c>
      <c r="Q103" s="27" t="s">
        <v>365</v>
      </c>
      <c r="R103" s="27" t="s">
        <v>365</v>
      </c>
      <c r="S103" s="27" t="s">
        <v>365</v>
      </c>
      <c r="T103" s="27" t="s">
        <v>365</v>
      </c>
      <c r="U103" s="52">
        <f t="shared" si="14"/>
        <v>-8.1692389568919648</v>
      </c>
    </row>
    <row r="104" spans="1:21" ht="15" customHeight="1">
      <c r="A104" s="33" t="s">
        <v>91</v>
      </c>
      <c r="B104" s="50">
        <f>'Расчет субсидий'!AB104</f>
        <v>2.4636363636363683</v>
      </c>
      <c r="C104" s="58">
        <f>'Расчет субсидий'!D104-1</f>
        <v>-1</v>
      </c>
      <c r="D104" s="58">
        <f>C104*'Расчет субсидий'!E104</f>
        <v>0</v>
      </c>
      <c r="E104" s="53">
        <f t="shared" si="13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8">
        <f>'Расчет субсидий'!P104-1</f>
        <v>5.1851851851851816E-2</v>
      </c>
      <c r="M104" s="58">
        <f>L104*'Расчет субсидий'!Q104</f>
        <v>1.0370370370370363</v>
      </c>
      <c r="N104" s="53">
        <f t="shared" si="12"/>
        <v>2.4636363636363683</v>
      </c>
      <c r="O104" s="27" t="s">
        <v>365</v>
      </c>
      <c r="P104" s="27" t="s">
        <v>365</v>
      </c>
      <c r="Q104" s="27" t="s">
        <v>365</v>
      </c>
      <c r="R104" s="27" t="s">
        <v>365</v>
      </c>
      <c r="S104" s="27" t="s">
        <v>365</v>
      </c>
      <c r="T104" s="27" t="s">
        <v>365</v>
      </c>
      <c r="U104" s="52">
        <f t="shared" si="14"/>
        <v>1.0370370370370363</v>
      </c>
    </row>
    <row r="105" spans="1:21" ht="15" customHeight="1">
      <c r="A105" s="33" t="s">
        <v>92</v>
      </c>
      <c r="B105" s="50">
        <f>'Расчет субсидий'!AB105</f>
        <v>-13.545454545454547</v>
      </c>
      <c r="C105" s="58">
        <f>'Расчет субсидий'!D105-1</f>
        <v>0.21108108108108103</v>
      </c>
      <c r="D105" s="58">
        <f>C105*'Расчет субсидий'!E105</f>
        <v>1.0554054054054052</v>
      </c>
      <c r="E105" s="53">
        <f t="shared" si="13"/>
        <v>5.1980294135784684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8">
        <f>'Расчет субсидий'!P105-1</f>
        <v>-0.19028340080971651</v>
      </c>
      <c r="M105" s="58">
        <f>L105*'Расчет субсидий'!Q105</f>
        <v>-3.8056680161943301</v>
      </c>
      <c r="N105" s="53">
        <f t="shared" si="12"/>
        <v>-18.743483959033014</v>
      </c>
      <c r="O105" s="27" t="s">
        <v>365</v>
      </c>
      <c r="P105" s="27" t="s">
        <v>365</v>
      </c>
      <c r="Q105" s="27" t="s">
        <v>365</v>
      </c>
      <c r="R105" s="27" t="s">
        <v>365</v>
      </c>
      <c r="S105" s="27" t="s">
        <v>365</v>
      </c>
      <c r="T105" s="27" t="s">
        <v>365</v>
      </c>
      <c r="U105" s="52">
        <f t="shared" si="14"/>
        <v>-2.750262610788925</v>
      </c>
    </row>
    <row r="106" spans="1:21" ht="15" customHeight="1">
      <c r="A106" s="33" t="s">
        <v>93</v>
      </c>
      <c r="B106" s="50">
        <f>'Расчет субсидий'!AB106</f>
        <v>-56.036363636363639</v>
      </c>
      <c r="C106" s="58">
        <f>'Расчет субсидий'!D106-1</f>
        <v>-1</v>
      </c>
      <c r="D106" s="58">
        <f>C106*'Расчет субсидий'!E106</f>
        <v>0</v>
      </c>
      <c r="E106" s="53">
        <f t="shared" si="13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8">
        <f>'Расчет субсидий'!P106-1</f>
        <v>-0.70418006430868174</v>
      </c>
      <c r="M106" s="58">
        <f>L106*'Расчет субсидий'!Q106</f>
        <v>-14.083601286173636</v>
      </c>
      <c r="N106" s="53">
        <f t="shared" si="12"/>
        <v>-56.036363636363632</v>
      </c>
      <c r="O106" s="27" t="s">
        <v>365</v>
      </c>
      <c r="P106" s="27" t="s">
        <v>365</v>
      </c>
      <c r="Q106" s="27" t="s">
        <v>365</v>
      </c>
      <c r="R106" s="27" t="s">
        <v>365</v>
      </c>
      <c r="S106" s="27" t="s">
        <v>365</v>
      </c>
      <c r="T106" s="27" t="s">
        <v>365</v>
      </c>
      <c r="U106" s="52">
        <f t="shared" si="14"/>
        <v>-14.083601286173636</v>
      </c>
    </row>
    <row r="107" spans="1:21" ht="15" customHeight="1">
      <c r="A107" s="33" t="s">
        <v>94</v>
      </c>
      <c r="B107" s="50">
        <f>'Расчет субсидий'!AB107</f>
        <v>23.800000000000011</v>
      </c>
      <c r="C107" s="58">
        <f>'Расчет субсидий'!D107-1</f>
        <v>-0.13523131672597866</v>
      </c>
      <c r="D107" s="58">
        <f>C107*'Расчет субсидий'!E107</f>
        <v>-0.67615658362989328</v>
      </c>
      <c r="E107" s="53">
        <f t="shared" si="13"/>
        <v>-3.1873689404218606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8">
        <f>'Расчет субсидий'!P107-1</f>
        <v>0.28624999999999989</v>
      </c>
      <c r="M107" s="58">
        <f>L107*'Расчет субсидий'!Q107</f>
        <v>5.7249999999999979</v>
      </c>
      <c r="N107" s="53">
        <f t="shared" si="12"/>
        <v>26.987368940421874</v>
      </c>
      <c r="O107" s="27" t="s">
        <v>365</v>
      </c>
      <c r="P107" s="27" t="s">
        <v>365</v>
      </c>
      <c r="Q107" s="27" t="s">
        <v>365</v>
      </c>
      <c r="R107" s="27" t="s">
        <v>365</v>
      </c>
      <c r="S107" s="27" t="s">
        <v>365</v>
      </c>
      <c r="T107" s="27" t="s">
        <v>365</v>
      </c>
      <c r="U107" s="52">
        <f t="shared" si="14"/>
        <v>5.0488434163701044</v>
      </c>
    </row>
    <row r="108" spans="1:21" ht="15" customHeight="1">
      <c r="A108" s="33" t="s">
        <v>95</v>
      </c>
      <c r="B108" s="50">
        <f>'Расчет субсидий'!AB108</f>
        <v>13.009090909090901</v>
      </c>
      <c r="C108" s="58">
        <f>'Расчет субсидий'!D108-1</f>
        <v>-0.3928571428571429</v>
      </c>
      <c r="D108" s="58">
        <f>C108*'Расчет субсидий'!E108</f>
        <v>-1.9642857142857144</v>
      </c>
      <c r="E108" s="53">
        <f t="shared" si="13"/>
        <v>-11.177113822475082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8">
        <f>'Расчет субсидий'!P108-1</f>
        <v>0.21252631578947367</v>
      </c>
      <c r="M108" s="58">
        <f>L108*'Расчет субсидий'!Q108</f>
        <v>4.2505263157894735</v>
      </c>
      <c r="N108" s="53">
        <f t="shared" si="12"/>
        <v>24.186204731565983</v>
      </c>
      <c r="O108" s="27" t="s">
        <v>365</v>
      </c>
      <c r="P108" s="27" t="s">
        <v>365</v>
      </c>
      <c r="Q108" s="27" t="s">
        <v>365</v>
      </c>
      <c r="R108" s="27" t="s">
        <v>365</v>
      </c>
      <c r="S108" s="27" t="s">
        <v>365</v>
      </c>
      <c r="T108" s="27" t="s">
        <v>365</v>
      </c>
      <c r="U108" s="52">
        <f t="shared" si="14"/>
        <v>2.2862406015037591</v>
      </c>
    </row>
    <row r="109" spans="1:21" ht="15" customHeight="1">
      <c r="A109" s="33" t="s">
        <v>96</v>
      </c>
      <c r="B109" s="50">
        <f>'Расчет субсидий'!AB109</f>
        <v>5.6636363636363569</v>
      </c>
      <c r="C109" s="58">
        <f>'Расчет субсидий'!D109-1</f>
        <v>5.3412462908011271E-3</v>
      </c>
      <c r="D109" s="58">
        <f>C109*'Расчет субсидий'!E109</f>
        <v>2.6706231454005636E-2</v>
      </c>
      <c r="E109" s="53">
        <f t="shared" si="13"/>
        <v>9.9118270606210215E-2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8">
        <f>'Расчет субсидий'!P109-1</f>
        <v>7.4964639321075E-2</v>
      </c>
      <c r="M109" s="58">
        <f>L109*'Расчет субсидий'!Q109</f>
        <v>1.4992927864215</v>
      </c>
      <c r="N109" s="53">
        <f t="shared" si="12"/>
        <v>5.5645180930301468</v>
      </c>
      <c r="O109" s="27" t="s">
        <v>365</v>
      </c>
      <c r="P109" s="27" t="s">
        <v>365</v>
      </c>
      <c r="Q109" s="27" t="s">
        <v>365</v>
      </c>
      <c r="R109" s="27" t="s">
        <v>365</v>
      </c>
      <c r="S109" s="27" t="s">
        <v>365</v>
      </c>
      <c r="T109" s="27" t="s">
        <v>365</v>
      </c>
      <c r="U109" s="52">
        <f t="shared" si="14"/>
        <v>1.5259990178755056</v>
      </c>
    </row>
    <row r="110" spans="1:21" ht="15" customHeight="1">
      <c r="A110" s="33" t="s">
        <v>97</v>
      </c>
      <c r="B110" s="50">
        <f>'Расчет субсидий'!AB110</f>
        <v>-96.490909090909099</v>
      </c>
      <c r="C110" s="58">
        <f>'Расчет субсидий'!D110-1</f>
        <v>-1</v>
      </c>
      <c r="D110" s="58">
        <f>C110*'Расчет субсидий'!E110</f>
        <v>0</v>
      </c>
      <c r="E110" s="53">
        <f t="shared" si="13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8">
        <f>'Расчет субсидий'!P110-1</f>
        <v>-0.70370370370370372</v>
      </c>
      <c r="M110" s="58">
        <f>L110*'Расчет субсидий'!Q110</f>
        <v>-14.074074074074074</v>
      </c>
      <c r="N110" s="53">
        <f t="shared" si="12"/>
        <v>-96.490909090909099</v>
      </c>
      <c r="O110" s="27" t="s">
        <v>365</v>
      </c>
      <c r="P110" s="27" t="s">
        <v>365</v>
      </c>
      <c r="Q110" s="27" t="s">
        <v>365</v>
      </c>
      <c r="R110" s="27" t="s">
        <v>365</v>
      </c>
      <c r="S110" s="27" t="s">
        <v>365</v>
      </c>
      <c r="T110" s="27" t="s">
        <v>365</v>
      </c>
      <c r="U110" s="52">
        <f t="shared" si="14"/>
        <v>-14.074074074074074</v>
      </c>
    </row>
    <row r="111" spans="1:21" ht="15" customHeight="1">
      <c r="A111" s="33" t="s">
        <v>98</v>
      </c>
      <c r="B111" s="50">
        <f>'Расчет субсидий'!AB111</f>
        <v>-22.709090909090904</v>
      </c>
      <c r="C111" s="58">
        <f>'Расчет субсидий'!D111-1</f>
        <v>-1</v>
      </c>
      <c r="D111" s="58">
        <f>C111*'Расчет субсидий'!E111</f>
        <v>0</v>
      </c>
      <c r="E111" s="53">
        <f t="shared" si="13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8">
        <f>'Расчет субсидий'!P111-1</f>
        <v>-0.34453781512605053</v>
      </c>
      <c r="M111" s="58">
        <f>L111*'Расчет субсидий'!Q111</f>
        <v>-6.8907563025210106</v>
      </c>
      <c r="N111" s="53">
        <f t="shared" si="12"/>
        <v>-22.709090909090904</v>
      </c>
      <c r="O111" s="27" t="s">
        <v>365</v>
      </c>
      <c r="P111" s="27" t="s">
        <v>365</v>
      </c>
      <c r="Q111" s="27" t="s">
        <v>365</v>
      </c>
      <c r="R111" s="27" t="s">
        <v>365</v>
      </c>
      <c r="S111" s="27" t="s">
        <v>365</v>
      </c>
      <c r="T111" s="27" t="s">
        <v>365</v>
      </c>
      <c r="U111" s="52">
        <f t="shared" si="14"/>
        <v>-6.8907563025210106</v>
      </c>
    </row>
    <row r="112" spans="1:21" ht="15" customHeight="1">
      <c r="A112" s="33" t="s">
        <v>99</v>
      </c>
      <c r="B112" s="50">
        <f>'Расчет субсидий'!AB112</f>
        <v>2.9727272727272691</v>
      </c>
      <c r="C112" s="58">
        <f>'Расчет субсидий'!D112-1</f>
        <v>-1</v>
      </c>
      <c r="D112" s="58">
        <f>C112*'Расчет субсидий'!E112</f>
        <v>0</v>
      </c>
      <c r="E112" s="53">
        <f t="shared" si="13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8">
        <f>'Расчет субсидий'!P112-1</f>
        <v>3.3430232558139483E-2</v>
      </c>
      <c r="M112" s="58">
        <f>L112*'Расчет субсидий'!Q112</f>
        <v>0.66860465116278966</v>
      </c>
      <c r="N112" s="53">
        <f t="shared" si="12"/>
        <v>2.9727272727272691</v>
      </c>
      <c r="O112" s="27" t="s">
        <v>365</v>
      </c>
      <c r="P112" s="27" t="s">
        <v>365</v>
      </c>
      <c r="Q112" s="27" t="s">
        <v>365</v>
      </c>
      <c r="R112" s="27" t="s">
        <v>365</v>
      </c>
      <c r="S112" s="27" t="s">
        <v>365</v>
      </c>
      <c r="T112" s="27" t="s">
        <v>365</v>
      </c>
      <c r="U112" s="52">
        <f t="shared" si="14"/>
        <v>0.66860465116278966</v>
      </c>
    </row>
    <row r="113" spans="1:21" ht="15" customHeight="1">
      <c r="A113" s="33" t="s">
        <v>100</v>
      </c>
      <c r="B113" s="50">
        <f>'Расчет субсидий'!AB113</f>
        <v>-20.072727272727263</v>
      </c>
      <c r="C113" s="58">
        <f>'Расчет субсидий'!D113-1</f>
        <v>-1</v>
      </c>
      <c r="D113" s="58">
        <f>C113*'Расчет субсидий'!E113</f>
        <v>0</v>
      </c>
      <c r="E113" s="53">
        <f t="shared" si="13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8">
        <f>'Расчет субсидий'!P113-1</f>
        <v>-0.2986698911729142</v>
      </c>
      <c r="M113" s="58">
        <f>L113*'Расчет субсидий'!Q113</f>
        <v>-5.9733978234582841</v>
      </c>
      <c r="N113" s="53">
        <f t="shared" si="12"/>
        <v>-20.072727272727263</v>
      </c>
      <c r="O113" s="27" t="s">
        <v>365</v>
      </c>
      <c r="P113" s="27" t="s">
        <v>365</v>
      </c>
      <c r="Q113" s="27" t="s">
        <v>365</v>
      </c>
      <c r="R113" s="27" t="s">
        <v>365</v>
      </c>
      <c r="S113" s="27" t="s">
        <v>365</v>
      </c>
      <c r="T113" s="27" t="s">
        <v>365</v>
      </c>
      <c r="U113" s="52">
        <f t="shared" si="14"/>
        <v>-5.9733978234582841</v>
      </c>
    </row>
    <row r="114" spans="1:21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</row>
    <row r="115" spans="1:21" ht="15" customHeight="1">
      <c r="A115" s="33" t="s">
        <v>102</v>
      </c>
      <c r="B115" s="50">
        <f>'Расчет субсидий'!AB115</f>
        <v>-46.318181818181813</v>
      </c>
      <c r="C115" s="58">
        <f>'Расчет субсидий'!D115-1</f>
        <v>-0.10884473481936974</v>
      </c>
      <c r="D115" s="58">
        <f>C115*'Расчет субсидий'!E115</f>
        <v>-0.54422367409684869</v>
      </c>
      <c r="E115" s="53">
        <f t="shared" si="13"/>
        <v>-4.658063019063861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8">
        <f>'Расчет субсидий'!P115-1</f>
        <v>-0.24336749871541763</v>
      </c>
      <c r="M115" s="58">
        <f>L115*'Расчет субсидий'!Q115</f>
        <v>-4.8673499743083521</v>
      </c>
      <c r="N115" s="53">
        <f t="shared" si="12"/>
        <v>-41.66011879911796</v>
      </c>
      <c r="O115" s="27" t="s">
        <v>365</v>
      </c>
      <c r="P115" s="27" t="s">
        <v>365</v>
      </c>
      <c r="Q115" s="27" t="s">
        <v>365</v>
      </c>
      <c r="R115" s="27" t="s">
        <v>365</v>
      </c>
      <c r="S115" s="27" t="s">
        <v>365</v>
      </c>
      <c r="T115" s="27" t="s">
        <v>365</v>
      </c>
      <c r="U115" s="52">
        <f t="shared" si="14"/>
        <v>-5.4115736484052004</v>
      </c>
    </row>
    <row r="116" spans="1:21" ht="15" customHeight="1">
      <c r="A116" s="33" t="s">
        <v>103</v>
      </c>
      <c r="B116" s="50">
        <f>'Расчет субсидий'!AB116</f>
        <v>12.081818181818193</v>
      </c>
      <c r="C116" s="58">
        <f>'Расчет субсидий'!D116-1</f>
        <v>-0.68585714285714283</v>
      </c>
      <c r="D116" s="58">
        <f>C116*'Расчет субсидий'!E116</f>
        <v>-3.4292857142857143</v>
      </c>
      <c r="E116" s="53">
        <f t="shared" si="13"/>
        <v>-27.363265560647402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8">
        <f>'Расчет субсидий'!P116-1</f>
        <v>0.2471716357775986</v>
      </c>
      <c r="M116" s="58">
        <f>L116*'Расчет субсидий'!Q116</f>
        <v>4.9434327155519719</v>
      </c>
      <c r="N116" s="53">
        <f t="shared" si="12"/>
        <v>39.445083742465599</v>
      </c>
      <c r="O116" s="27" t="s">
        <v>365</v>
      </c>
      <c r="P116" s="27" t="s">
        <v>365</v>
      </c>
      <c r="Q116" s="27" t="s">
        <v>365</v>
      </c>
      <c r="R116" s="27" t="s">
        <v>365</v>
      </c>
      <c r="S116" s="27" t="s">
        <v>365</v>
      </c>
      <c r="T116" s="27" t="s">
        <v>365</v>
      </c>
      <c r="U116" s="52">
        <f t="shared" si="14"/>
        <v>1.5141470012662577</v>
      </c>
    </row>
    <row r="117" spans="1:21" ht="15" customHeight="1">
      <c r="A117" s="33" t="s">
        <v>104</v>
      </c>
      <c r="B117" s="50">
        <f>'Расчет субсидий'!AB117</f>
        <v>54.78181818181821</v>
      </c>
      <c r="C117" s="58">
        <f>'Расчет субсидий'!D117-1</f>
        <v>0.17481396680022909</v>
      </c>
      <c r="D117" s="58">
        <f>C117*'Расчет субсидий'!E117</f>
        <v>0.87406983400114546</v>
      </c>
      <c r="E117" s="53">
        <f t="shared" si="13"/>
        <v>11.27997375381837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8">
        <f>'Расчет субсидий'!P117-1</f>
        <v>0.16854493976572482</v>
      </c>
      <c r="M117" s="58">
        <f>L117*'Расчет субсидий'!Q117</f>
        <v>3.3708987953144964</v>
      </c>
      <c r="N117" s="53">
        <f t="shared" si="12"/>
        <v>43.501844427999849</v>
      </c>
      <c r="O117" s="27" t="s">
        <v>365</v>
      </c>
      <c r="P117" s="27" t="s">
        <v>365</v>
      </c>
      <c r="Q117" s="27" t="s">
        <v>365</v>
      </c>
      <c r="R117" s="27" t="s">
        <v>365</v>
      </c>
      <c r="S117" s="27" t="s">
        <v>365</v>
      </c>
      <c r="T117" s="27" t="s">
        <v>365</v>
      </c>
      <c r="U117" s="52">
        <f t="shared" si="14"/>
        <v>4.2449686293156415</v>
      </c>
    </row>
    <row r="118" spans="1:21" ht="15" customHeight="1">
      <c r="A118" s="33" t="s">
        <v>105</v>
      </c>
      <c r="B118" s="50">
        <f>'Расчет субсидий'!AB118</f>
        <v>-19.581818181818193</v>
      </c>
      <c r="C118" s="58">
        <f>'Расчет субсидий'!D118-1</f>
        <v>-0.82409342857142853</v>
      </c>
      <c r="D118" s="58">
        <f>C118*'Расчет субсидий'!E118</f>
        <v>-4.1204671428571427</v>
      </c>
      <c r="E118" s="53">
        <f t="shared" si="13"/>
        <v>-36.480665789773298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8">
        <f>'Расчет субсидий'!P118-1</f>
        <v>9.5435684647302788E-2</v>
      </c>
      <c r="M118" s="58">
        <f>L118*'Расчет субсидий'!Q118</f>
        <v>1.9087136929460558</v>
      </c>
      <c r="N118" s="53">
        <f t="shared" si="12"/>
        <v>16.898847607955105</v>
      </c>
      <c r="O118" s="27" t="s">
        <v>365</v>
      </c>
      <c r="P118" s="27" t="s">
        <v>365</v>
      </c>
      <c r="Q118" s="27" t="s">
        <v>365</v>
      </c>
      <c r="R118" s="27" t="s">
        <v>365</v>
      </c>
      <c r="S118" s="27" t="s">
        <v>365</v>
      </c>
      <c r="T118" s="27" t="s">
        <v>365</v>
      </c>
      <c r="U118" s="52">
        <f t="shared" si="14"/>
        <v>-2.2117534499110869</v>
      </c>
    </row>
    <row r="119" spans="1:21" ht="15" customHeight="1">
      <c r="A119" s="33" t="s">
        <v>106</v>
      </c>
      <c r="B119" s="50">
        <f>'Расчет субсидий'!AB119</f>
        <v>-97.345454545454544</v>
      </c>
      <c r="C119" s="58">
        <f>'Расчет субсидий'!D119-1</f>
        <v>-1.9360000000000044E-2</v>
      </c>
      <c r="D119" s="58">
        <f>C119*'Расчет субсидий'!E119</f>
        <v>-9.6800000000000219E-2</v>
      </c>
      <c r="E119" s="53">
        <f t="shared" si="13"/>
        <v>-0.98929228906890221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8">
        <f>'Расчет субсидий'!P119-1</f>
        <v>-0.47141156407863838</v>
      </c>
      <c r="M119" s="58">
        <f>L119*'Расчет субсидий'!Q119</f>
        <v>-9.4282312815727671</v>
      </c>
      <c r="N119" s="53">
        <f t="shared" si="12"/>
        <v>-96.356162256385645</v>
      </c>
      <c r="O119" s="27" t="s">
        <v>365</v>
      </c>
      <c r="P119" s="27" t="s">
        <v>365</v>
      </c>
      <c r="Q119" s="27" t="s">
        <v>365</v>
      </c>
      <c r="R119" s="27" t="s">
        <v>365</v>
      </c>
      <c r="S119" s="27" t="s">
        <v>365</v>
      </c>
      <c r="T119" s="27" t="s">
        <v>365</v>
      </c>
      <c r="U119" s="52">
        <f t="shared" si="14"/>
        <v>-9.5250312815727671</v>
      </c>
    </row>
    <row r="120" spans="1:21" ht="15" customHeight="1">
      <c r="A120" s="33" t="s">
        <v>107</v>
      </c>
      <c r="B120" s="50">
        <f>'Расчет субсидий'!AB120</f>
        <v>73.800000000000011</v>
      </c>
      <c r="C120" s="58">
        <f>'Расчет субсидий'!D120-1</f>
        <v>0.17904239401496258</v>
      </c>
      <c r="D120" s="58">
        <f>C120*'Расчет субсидий'!E120</f>
        <v>0.8952119700748129</v>
      </c>
      <c r="E120" s="53">
        <f t="shared" si="13"/>
        <v>11.245594531771269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8">
        <f>'Расчет субсидий'!P120-1</f>
        <v>0.24898395721925137</v>
      </c>
      <c r="M120" s="58">
        <f>L120*'Расчет субсидий'!Q120</f>
        <v>4.9796791443850275</v>
      </c>
      <c r="N120" s="53">
        <f t="shared" si="12"/>
        <v>62.554405468228737</v>
      </c>
      <c r="O120" s="27" t="s">
        <v>365</v>
      </c>
      <c r="P120" s="27" t="s">
        <v>365</v>
      </c>
      <c r="Q120" s="27" t="s">
        <v>365</v>
      </c>
      <c r="R120" s="27" t="s">
        <v>365</v>
      </c>
      <c r="S120" s="27" t="s">
        <v>365</v>
      </c>
      <c r="T120" s="27" t="s">
        <v>365</v>
      </c>
      <c r="U120" s="52">
        <f t="shared" si="14"/>
        <v>5.8748911144598406</v>
      </c>
    </row>
    <row r="121" spans="1:21" ht="15" customHeight="1">
      <c r="A121" s="33" t="s">
        <v>108</v>
      </c>
      <c r="B121" s="50">
        <f>'Расчет субсидий'!AB121</f>
        <v>-162</v>
      </c>
      <c r="C121" s="58">
        <f>'Расчет субсидий'!D121-1</f>
        <v>-0.44295302013422821</v>
      </c>
      <c r="D121" s="58">
        <f>C121*'Расчет субсидий'!E121</f>
        <v>-2.2147651006711411</v>
      </c>
      <c r="E121" s="53">
        <f t="shared" si="13"/>
        <v>-29.143766477947132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8">
        <f>'Расчет субсидий'!P121-1</f>
        <v>-0.50481695568400764</v>
      </c>
      <c r="M121" s="58">
        <f>L121*'Расчет субсидий'!Q121</f>
        <v>-10.096339113680152</v>
      </c>
      <c r="N121" s="53">
        <f t="shared" ref="N121:N184" si="15">$B121*M121/$U121</f>
        <v>-132.85623352205289</v>
      </c>
      <c r="O121" s="27" t="s">
        <v>365</v>
      </c>
      <c r="P121" s="27" t="s">
        <v>365</v>
      </c>
      <c r="Q121" s="27" t="s">
        <v>365</v>
      </c>
      <c r="R121" s="27" t="s">
        <v>365</v>
      </c>
      <c r="S121" s="27" t="s">
        <v>365</v>
      </c>
      <c r="T121" s="27" t="s">
        <v>365</v>
      </c>
      <c r="U121" s="52">
        <f t="shared" si="14"/>
        <v>-12.311104214351293</v>
      </c>
    </row>
    <row r="122" spans="1:21" ht="15" customHeight="1">
      <c r="A122" s="33" t="s">
        <v>109</v>
      </c>
      <c r="B122" s="50">
        <f>'Расчет субсидий'!AB122</f>
        <v>-100</v>
      </c>
      <c r="C122" s="58">
        <f>'Расчет субсидий'!D122-1</f>
        <v>-0.13337331057705626</v>
      </c>
      <c r="D122" s="58">
        <f>C122*'Расчет субсидий'!E122</f>
        <v>-0.66686655288528129</v>
      </c>
      <c r="E122" s="53">
        <f t="shared" ref="E122:E185" si="16">$B122*D122/$U122</f>
        <v>-5.6559685683024217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8">
        <f>'Расчет субсидий'!P122-1</f>
        <v>-0.55618130004071098</v>
      </c>
      <c r="M122" s="58">
        <f>L122*'Расчет субсидий'!Q122</f>
        <v>-11.12362600081422</v>
      </c>
      <c r="N122" s="53">
        <f t="shared" si="15"/>
        <v>-94.344031431697587</v>
      </c>
      <c r="O122" s="27" t="s">
        <v>365</v>
      </c>
      <c r="P122" s="27" t="s">
        <v>365</v>
      </c>
      <c r="Q122" s="27" t="s">
        <v>365</v>
      </c>
      <c r="R122" s="27" t="s">
        <v>365</v>
      </c>
      <c r="S122" s="27" t="s">
        <v>365</v>
      </c>
      <c r="T122" s="27" t="s">
        <v>365</v>
      </c>
      <c r="U122" s="52">
        <f t="shared" ref="U122:U185" si="17">D122+M122</f>
        <v>-11.790492553699501</v>
      </c>
    </row>
    <row r="123" spans="1:21" ht="15" customHeight="1">
      <c r="A123" s="33" t="s">
        <v>110</v>
      </c>
      <c r="B123" s="50">
        <f>'Расчет субсидий'!AB123</f>
        <v>-96.472727272727241</v>
      </c>
      <c r="C123" s="58">
        <f>'Расчет субсидий'!D123-1</f>
        <v>-0.36820588235294116</v>
      </c>
      <c r="D123" s="58">
        <f>C123*'Расчет субсидий'!E123</f>
        <v>-1.8410294117647057</v>
      </c>
      <c r="E123" s="53">
        <f t="shared" si="16"/>
        <v>-39.350775861330753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8">
        <f>'Расчет субсидий'!P123-1</f>
        <v>-0.13362276893391223</v>
      </c>
      <c r="M123" s="58">
        <f>L123*'Расчет субсидий'!Q123</f>
        <v>-2.6724553786782446</v>
      </c>
      <c r="N123" s="53">
        <f t="shared" si="15"/>
        <v>-57.121951411396488</v>
      </c>
      <c r="O123" s="27" t="s">
        <v>365</v>
      </c>
      <c r="P123" s="27" t="s">
        <v>365</v>
      </c>
      <c r="Q123" s="27" t="s">
        <v>365</v>
      </c>
      <c r="R123" s="27" t="s">
        <v>365</v>
      </c>
      <c r="S123" s="27" t="s">
        <v>365</v>
      </c>
      <c r="T123" s="27" t="s">
        <v>365</v>
      </c>
      <c r="U123" s="52">
        <f t="shared" si="17"/>
        <v>-4.5134847904429503</v>
      </c>
    </row>
    <row r="124" spans="1:21" ht="15" customHeight="1">
      <c r="A124" s="33" t="s">
        <v>111</v>
      </c>
      <c r="B124" s="50">
        <f>'Расчет субсидий'!AB124</f>
        <v>0</v>
      </c>
      <c r="C124" s="58">
        <f>'Расчет субсидий'!D124-1</f>
        <v>-0.18952145214521454</v>
      </c>
      <c r="D124" s="58">
        <f>C124*'Расчет субсидий'!E124</f>
        <v>-0.94760726072607271</v>
      </c>
      <c r="E124" s="53">
        <f t="shared" si="16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8">
        <f>'Расчет субсидий'!P124-1</f>
        <v>-0.65100917431192662</v>
      </c>
      <c r="M124" s="58">
        <f>L124*'Расчет субсидий'!Q124</f>
        <v>-13.020183486238533</v>
      </c>
      <c r="N124" s="53">
        <f t="shared" si="15"/>
        <v>0</v>
      </c>
      <c r="O124" s="27" t="s">
        <v>365</v>
      </c>
      <c r="P124" s="27" t="s">
        <v>365</v>
      </c>
      <c r="Q124" s="27" t="s">
        <v>365</v>
      </c>
      <c r="R124" s="27" t="s">
        <v>365</v>
      </c>
      <c r="S124" s="27" t="s">
        <v>365</v>
      </c>
      <c r="T124" s="27" t="s">
        <v>365</v>
      </c>
      <c r="U124" s="52">
        <f t="shared" si="17"/>
        <v>-13.967790746964607</v>
      </c>
    </row>
    <row r="125" spans="1:21" ht="15" customHeight="1">
      <c r="A125" s="33" t="s">
        <v>112</v>
      </c>
      <c r="B125" s="50">
        <f>'Расчет субсидий'!AB125</f>
        <v>44.21818181818179</v>
      </c>
      <c r="C125" s="58">
        <f>'Расчет субсидий'!D125-1</f>
        <v>0.20635652905557311</v>
      </c>
      <c r="D125" s="58">
        <f>C125*'Расчет субсидий'!E125</f>
        <v>1.0317826452778656</v>
      </c>
      <c r="E125" s="53">
        <f t="shared" si="16"/>
        <v>18.348215745309208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8">
        <f>'Расчет субсидий'!P125-1</f>
        <v>7.273781385184841E-2</v>
      </c>
      <c r="M125" s="58">
        <f>L125*'Расчет субсидий'!Q125</f>
        <v>1.4547562770369682</v>
      </c>
      <c r="N125" s="53">
        <f t="shared" si="15"/>
        <v>25.869966072872579</v>
      </c>
      <c r="O125" s="27" t="s">
        <v>365</v>
      </c>
      <c r="P125" s="27" t="s">
        <v>365</v>
      </c>
      <c r="Q125" s="27" t="s">
        <v>365</v>
      </c>
      <c r="R125" s="27" t="s">
        <v>365</v>
      </c>
      <c r="S125" s="27" t="s">
        <v>365</v>
      </c>
      <c r="T125" s="27" t="s">
        <v>365</v>
      </c>
      <c r="U125" s="52">
        <f t="shared" si="17"/>
        <v>2.4865389223148338</v>
      </c>
    </row>
    <row r="126" spans="1:21" ht="15" customHeight="1">
      <c r="A126" s="33" t="s">
        <v>113</v>
      </c>
      <c r="B126" s="50">
        <f>'Расчет субсидий'!AB126</f>
        <v>15.745454545454535</v>
      </c>
      <c r="C126" s="58">
        <f>'Расчет субсидий'!D126-1</f>
        <v>-0.1840617550232716</v>
      </c>
      <c r="D126" s="58">
        <f>C126*'Расчет субсидий'!E126</f>
        <v>-0.920308775116358</v>
      </c>
      <c r="E126" s="53">
        <f t="shared" si="16"/>
        <v>-4.5392158794154751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8">
        <f>'Расчет субсидий'!P126-1</f>
        <v>0.20563199336924987</v>
      </c>
      <c r="M126" s="58">
        <f>L126*'Расчет субсидий'!Q126</f>
        <v>4.1126398673849973</v>
      </c>
      <c r="N126" s="53">
        <f t="shared" si="15"/>
        <v>20.284670424870011</v>
      </c>
      <c r="O126" s="27" t="s">
        <v>365</v>
      </c>
      <c r="P126" s="27" t="s">
        <v>365</v>
      </c>
      <c r="Q126" s="27" t="s">
        <v>365</v>
      </c>
      <c r="R126" s="27" t="s">
        <v>365</v>
      </c>
      <c r="S126" s="27" t="s">
        <v>365</v>
      </c>
      <c r="T126" s="27" t="s">
        <v>365</v>
      </c>
      <c r="U126" s="52">
        <f t="shared" si="17"/>
        <v>3.1923310922686392</v>
      </c>
    </row>
    <row r="127" spans="1:21" ht="15" customHeight="1">
      <c r="A127" s="33" t="s">
        <v>114</v>
      </c>
      <c r="B127" s="50">
        <f>'Расчет субсидий'!AB127</f>
        <v>-128.85454545454544</v>
      </c>
      <c r="C127" s="58">
        <f>'Расчет субсидий'!D127-1</f>
        <v>8.0000000000000071E-2</v>
      </c>
      <c r="D127" s="58">
        <f>C127*'Расчет субсидий'!E127</f>
        <v>0.40000000000000036</v>
      </c>
      <c r="E127" s="53">
        <f t="shared" si="16"/>
        <v>5.1117658984543466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8">
        <f>'Расчет субсидий'!P127-1</f>
        <v>-0.52414885193982585</v>
      </c>
      <c r="M127" s="58">
        <f>L127*'Расчет субсидий'!Q127</f>
        <v>-10.482977038796516</v>
      </c>
      <c r="N127" s="53">
        <f t="shared" si="15"/>
        <v>-133.96631135299978</v>
      </c>
      <c r="O127" s="27" t="s">
        <v>365</v>
      </c>
      <c r="P127" s="27" t="s">
        <v>365</v>
      </c>
      <c r="Q127" s="27" t="s">
        <v>365</v>
      </c>
      <c r="R127" s="27" t="s">
        <v>365</v>
      </c>
      <c r="S127" s="27" t="s">
        <v>365</v>
      </c>
      <c r="T127" s="27" t="s">
        <v>365</v>
      </c>
      <c r="U127" s="52">
        <f t="shared" si="17"/>
        <v>-10.082977038796516</v>
      </c>
    </row>
    <row r="128" spans="1:21" ht="15" customHeight="1">
      <c r="A128" s="33" t="s">
        <v>115</v>
      </c>
      <c r="B128" s="50">
        <f>'Расчет субсидий'!AB128</f>
        <v>-156.09090909090909</v>
      </c>
      <c r="C128" s="58">
        <f>'Расчет субсидий'!D128-1</f>
        <v>-1</v>
      </c>
      <c r="D128" s="58">
        <f>C128*'Расчет субсидий'!E128</f>
        <v>0</v>
      </c>
      <c r="E128" s="53">
        <f t="shared" si="16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8">
        <f>'Расчет субсидий'!P128-1</f>
        <v>-0.65574157038434333</v>
      </c>
      <c r="M128" s="58">
        <f>L128*'Расчет субсидий'!Q128</f>
        <v>-13.114831407686866</v>
      </c>
      <c r="N128" s="53">
        <f t="shared" si="15"/>
        <v>-156.09090909090909</v>
      </c>
      <c r="O128" s="27" t="s">
        <v>365</v>
      </c>
      <c r="P128" s="27" t="s">
        <v>365</v>
      </c>
      <c r="Q128" s="27" t="s">
        <v>365</v>
      </c>
      <c r="R128" s="27" t="s">
        <v>365</v>
      </c>
      <c r="S128" s="27" t="s">
        <v>365</v>
      </c>
      <c r="T128" s="27" t="s">
        <v>365</v>
      </c>
      <c r="U128" s="52">
        <f t="shared" si="17"/>
        <v>-13.114831407686866</v>
      </c>
    </row>
    <row r="129" spans="1:21" ht="15" customHeight="1">
      <c r="A129" s="33" t="s">
        <v>116</v>
      </c>
      <c r="B129" s="50">
        <f>'Расчет субсидий'!AB129</f>
        <v>89.636363636363626</v>
      </c>
      <c r="C129" s="58">
        <f>'Расчет субсидий'!D129-1</f>
        <v>0.29783808730423189</v>
      </c>
      <c r="D129" s="58">
        <f>C129*'Расчет субсидий'!E129</f>
        <v>1.4891904365211595</v>
      </c>
      <c r="E129" s="53">
        <f t="shared" si="16"/>
        <v>17.82377102348218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8">
        <f>'Расчет субсидий'!P129-1</f>
        <v>0.30000000000000004</v>
      </c>
      <c r="M129" s="58">
        <f>L129*'Расчет субсидий'!Q129</f>
        <v>6.0000000000000009</v>
      </c>
      <c r="N129" s="53">
        <f t="shared" si="15"/>
        <v>71.812592612881446</v>
      </c>
      <c r="O129" s="27" t="s">
        <v>365</v>
      </c>
      <c r="P129" s="27" t="s">
        <v>365</v>
      </c>
      <c r="Q129" s="27" t="s">
        <v>365</v>
      </c>
      <c r="R129" s="27" t="s">
        <v>365</v>
      </c>
      <c r="S129" s="27" t="s">
        <v>365</v>
      </c>
      <c r="T129" s="27" t="s">
        <v>365</v>
      </c>
      <c r="U129" s="52">
        <f t="shared" si="17"/>
        <v>7.4891904365211603</v>
      </c>
    </row>
    <row r="130" spans="1:21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</row>
    <row r="131" spans="1:21" ht="15" customHeight="1">
      <c r="A131" s="33" t="s">
        <v>118</v>
      </c>
      <c r="B131" s="50">
        <f>'Расчет субсидий'!AB131</f>
        <v>-38.11818181818181</v>
      </c>
      <c r="C131" s="58">
        <f>'Расчет субсидий'!D131-1</f>
        <v>0</v>
      </c>
      <c r="D131" s="58">
        <f>C131*'Расчет субсидий'!E131</f>
        <v>0</v>
      </c>
      <c r="E131" s="53">
        <f t="shared" si="16"/>
        <v>0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8">
        <f>'Расчет субсидий'!P131-1</f>
        <v>-0.5622317596566524</v>
      </c>
      <c r="M131" s="58">
        <f>L131*'Расчет субсидий'!Q131</f>
        <v>-11.244635193133048</v>
      </c>
      <c r="N131" s="53">
        <f t="shared" si="15"/>
        <v>-38.11818181818181</v>
      </c>
      <c r="O131" s="27" t="s">
        <v>365</v>
      </c>
      <c r="P131" s="27" t="s">
        <v>365</v>
      </c>
      <c r="Q131" s="27" t="s">
        <v>365</v>
      </c>
      <c r="R131" s="27" t="s">
        <v>365</v>
      </c>
      <c r="S131" s="27" t="s">
        <v>365</v>
      </c>
      <c r="T131" s="27" t="s">
        <v>365</v>
      </c>
      <c r="U131" s="52">
        <f t="shared" si="17"/>
        <v>-11.244635193133048</v>
      </c>
    </row>
    <row r="132" spans="1:21" ht="15" customHeight="1">
      <c r="A132" s="33" t="s">
        <v>119</v>
      </c>
      <c r="B132" s="50">
        <f>'Расчет субсидий'!AB132</f>
        <v>-16.572727272727263</v>
      </c>
      <c r="C132" s="58">
        <f>'Расчет субсидий'!D132-1</f>
        <v>9.2552727272727342E-2</v>
      </c>
      <c r="D132" s="58">
        <f>C132*'Расчет субсидий'!E132</f>
        <v>0.46276363636363671</v>
      </c>
      <c r="E132" s="53">
        <f t="shared" si="16"/>
        <v>1.6664237203284642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8">
        <f>'Расчет субсидий'!P132-1</f>
        <v>-0.25324939073923636</v>
      </c>
      <c r="M132" s="58">
        <f>L132*'Расчет субсидий'!Q132</f>
        <v>-5.0649878147847271</v>
      </c>
      <c r="N132" s="53">
        <f t="shared" si="15"/>
        <v>-18.239150993055727</v>
      </c>
      <c r="O132" s="27" t="s">
        <v>365</v>
      </c>
      <c r="P132" s="27" t="s">
        <v>365</v>
      </c>
      <c r="Q132" s="27" t="s">
        <v>365</v>
      </c>
      <c r="R132" s="27" t="s">
        <v>365</v>
      </c>
      <c r="S132" s="27" t="s">
        <v>365</v>
      </c>
      <c r="T132" s="27" t="s">
        <v>365</v>
      </c>
      <c r="U132" s="52">
        <f t="shared" si="17"/>
        <v>-4.6022241784210909</v>
      </c>
    </row>
    <row r="133" spans="1:21" ht="15" customHeight="1">
      <c r="A133" s="33" t="s">
        <v>120</v>
      </c>
      <c r="B133" s="50">
        <f>'Расчет субсидий'!AB133</f>
        <v>-35.454545454545453</v>
      </c>
      <c r="C133" s="58">
        <f>'Расчет субсидий'!D133-1</f>
        <v>0</v>
      </c>
      <c r="D133" s="58">
        <f>C133*'Расчет субсидий'!E133</f>
        <v>0</v>
      </c>
      <c r="E133" s="53">
        <f t="shared" si="16"/>
        <v>0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8">
        <f>'Расчет субсидий'!P133-1</f>
        <v>-0.52470588235294113</v>
      </c>
      <c r="M133" s="58">
        <f>L133*'Расчет субсидий'!Q133</f>
        <v>-10.494117647058822</v>
      </c>
      <c r="N133" s="53">
        <f t="shared" si="15"/>
        <v>-35.454545454545453</v>
      </c>
      <c r="O133" s="27" t="s">
        <v>365</v>
      </c>
      <c r="P133" s="27" t="s">
        <v>365</v>
      </c>
      <c r="Q133" s="27" t="s">
        <v>365</v>
      </c>
      <c r="R133" s="27" t="s">
        <v>365</v>
      </c>
      <c r="S133" s="27" t="s">
        <v>365</v>
      </c>
      <c r="T133" s="27" t="s">
        <v>365</v>
      </c>
      <c r="U133" s="52">
        <f t="shared" si="17"/>
        <v>-10.494117647058822</v>
      </c>
    </row>
    <row r="134" spans="1:21" ht="15" customHeight="1">
      <c r="A134" s="33" t="s">
        <v>121</v>
      </c>
      <c r="B134" s="50">
        <f>'Расчет субсидий'!AB134</f>
        <v>16.200000000000003</v>
      </c>
      <c r="C134" s="58">
        <f>'Расчет субсидий'!D134-1</f>
        <v>0</v>
      </c>
      <c r="D134" s="58">
        <f>C134*'Расчет субсидий'!E134</f>
        <v>0</v>
      </c>
      <c r="E134" s="53">
        <f t="shared" si="16"/>
        <v>0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8">
        <f>'Расчет субсидий'!P134-1</f>
        <v>0.19436345966958202</v>
      </c>
      <c r="M134" s="58">
        <f>L134*'Расчет субсидий'!Q134</f>
        <v>3.8872691933916403</v>
      </c>
      <c r="N134" s="53">
        <f t="shared" si="15"/>
        <v>16.200000000000003</v>
      </c>
      <c r="O134" s="27" t="s">
        <v>365</v>
      </c>
      <c r="P134" s="27" t="s">
        <v>365</v>
      </c>
      <c r="Q134" s="27" t="s">
        <v>365</v>
      </c>
      <c r="R134" s="27" t="s">
        <v>365</v>
      </c>
      <c r="S134" s="27" t="s">
        <v>365</v>
      </c>
      <c r="T134" s="27" t="s">
        <v>365</v>
      </c>
      <c r="U134" s="52">
        <f t="shared" si="17"/>
        <v>3.8872691933916403</v>
      </c>
    </row>
    <row r="135" spans="1:21" ht="15" customHeight="1">
      <c r="A135" s="33" t="s">
        <v>122</v>
      </c>
      <c r="B135" s="50">
        <f>'Расчет субсидий'!AB135</f>
        <v>-21.5</v>
      </c>
      <c r="C135" s="58">
        <f>'Расчет субсидий'!D135-1</f>
        <v>-0.25722145804676755</v>
      </c>
      <c r="D135" s="58">
        <f>C135*'Расчет субсидий'!E135</f>
        <v>-1.2861072902338377</v>
      </c>
      <c r="E135" s="53">
        <f t="shared" si="16"/>
        <v>-7.8112013971768661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8">
        <f>'Расчет субсидий'!P135-1</f>
        <v>-0.11269241940168462</v>
      </c>
      <c r="M135" s="58">
        <f>L135*'Расчет субсидий'!Q135</f>
        <v>-2.2538483880336924</v>
      </c>
      <c r="N135" s="53">
        <f t="shared" si="15"/>
        <v>-13.688798602823134</v>
      </c>
      <c r="O135" s="27" t="s">
        <v>365</v>
      </c>
      <c r="P135" s="27" t="s">
        <v>365</v>
      </c>
      <c r="Q135" s="27" t="s">
        <v>365</v>
      </c>
      <c r="R135" s="27" t="s">
        <v>365</v>
      </c>
      <c r="S135" s="27" t="s">
        <v>365</v>
      </c>
      <c r="T135" s="27" t="s">
        <v>365</v>
      </c>
      <c r="U135" s="52">
        <f t="shared" si="17"/>
        <v>-3.5399556782675301</v>
      </c>
    </row>
    <row r="136" spans="1:21" ht="15" customHeight="1">
      <c r="A136" s="33" t="s">
        <v>123</v>
      </c>
      <c r="B136" s="50">
        <f>'Расчет субсидий'!AB136</f>
        <v>26.436363636363652</v>
      </c>
      <c r="C136" s="58">
        <f>'Расчет субсидий'!D136-1</f>
        <v>0</v>
      </c>
      <c r="D136" s="58">
        <f>C136*'Расчет субсидий'!E136</f>
        <v>0</v>
      </c>
      <c r="E136" s="53">
        <f t="shared" si="16"/>
        <v>0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8">
        <f>'Расчет субсидий'!P136-1</f>
        <v>0.28347826086956518</v>
      </c>
      <c r="M136" s="58">
        <f>L136*'Расчет субсидий'!Q136</f>
        <v>5.6695652173913036</v>
      </c>
      <c r="N136" s="53">
        <f t="shared" si="15"/>
        <v>26.436363636363652</v>
      </c>
      <c r="O136" s="27" t="s">
        <v>365</v>
      </c>
      <c r="P136" s="27" t="s">
        <v>365</v>
      </c>
      <c r="Q136" s="27" t="s">
        <v>365</v>
      </c>
      <c r="R136" s="27" t="s">
        <v>365</v>
      </c>
      <c r="S136" s="27" t="s">
        <v>365</v>
      </c>
      <c r="T136" s="27" t="s">
        <v>365</v>
      </c>
      <c r="U136" s="52">
        <f t="shared" si="17"/>
        <v>5.6695652173913036</v>
      </c>
    </row>
    <row r="137" spans="1:21" ht="15" customHeight="1">
      <c r="A137" s="33" t="s">
        <v>124</v>
      </c>
      <c r="B137" s="50">
        <f>'Расчет субсидий'!AB137</f>
        <v>-17.527272727272731</v>
      </c>
      <c r="C137" s="58">
        <f>'Расчет субсидий'!D137-1</f>
        <v>0</v>
      </c>
      <c r="D137" s="58">
        <f>C137*'Расчет субсидий'!E137</f>
        <v>0</v>
      </c>
      <c r="E137" s="53">
        <f t="shared" si="16"/>
        <v>0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8">
        <f>'Расчет субсидий'!P137-1</f>
        <v>-0.3337169159953971</v>
      </c>
      <c r="M137" s="58">
        <f>L137*'Расчет субсидий'!Q137</f>
        <v>-6.6743383199079425</v>
      </c>
      <c r="N137" s="53">
        <f t="shared" si="15"/>
        <v>-17.527272727272731</v>
      </c>
      <c r="O137" s="27" t="s">
        <v>365</v>
      </c>
      <c r="P137" s="27" t="s">
        <v>365</v>
      </c>
      <c r="Q137" s="27" t="s">
        <v>365</v>
      </c>
      <c r="R137" s="27" t="s">
        <v>365</v>
      </c>
      <c r="S137" s="27" t="s">
        <v>365</v>
      </c>
      <c r="T137" s="27" t="s">
        <v>365</v>
      </c>
      <c r="U137" s="52">
        <f t="shared" si="17"/>
        <v>-6.6743383199079425</v>
      </c>
    </row>
    <row r="138" spans="1:21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</row>
    <row r="139" spans="1:21" ht="15" customHeight="1">
      <c r="A139" s="33" t="s">
        <v>126</v>
      </c>
      <c r="B139" s="50">
        <f>'Расчет субсидий'!AB139</f>
        <v>3.172727272727272</v>
      </c>
      <c r="C139" s="58">
        <f>'Расчет субсидий'!D139-1</f>
        <v>0.20960400348128805</v>
      </c>
      <c r="D139" s="58">
        <f>C139*'Расчет субсидий'!E139</f>
        <v>1.0480200174064402</v>
      </c>
      <c r="E139" s="53">
        <f t="shared" si="16"/>
        <v>5.0674963435407374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8">
        <f>'Расчет субсидий'!P139-1</f>
        <v>-1.9593067068575665E-2</v>
      </c>
      <c r="M139" s="58">
        <f>L139*'Расчет субсидий'!Q139</f>
        <v>-0.39186134137151329</v>
      </c>
      <c r="N139" s="53">
        <f t="shared" si="15"/>
        <v>-1.894769070813465</v>
      </c>
      <c r="O139" s="27" t="s">
        <v>365</v>
      </c>
      <c r="P139" s="27" t="s">
        <v>365</v>
      </c>
      <c r="Q139" s="27" t="s">
        <v>365</v>
      </c>
      <c r="R139" s="27" t="s">
        <v>365</v>
      </c>
      <c r="S139" s="27" t="s">
        <v>365</v>
      </c>
      <c r="T139" s="27" t="s">
        <v>365</v>
      </c>
      <c r="U139" s="52">
        <f t="shared" si="17"/>
        <v>0.65615867603492695</v>
      </c>
    </row>
    <row r="140" spans="1:21" ht="15" customHeight="1">
      <c r="A140" s="33" t="s">
        <v>127</v>
      </c>
      <c r="B140" s="50">
        <f>'Расчет субсидий'!AB140</f>
        <v>30.909090909090907</v>
      </c>
      <c r="C140" s="58">
        <f>'Расчет субсидий'!D140-1</f>
        <v>-1</v>
      </c>
      <c r="D140" s="58">
        <f>C140*'Расчет субсидий'!E140</f>
        <v>0</v>
      </c>
      <c r="E140" s="53">
        <f t="shared" si="16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8">
        <f>'Расчет субсидий'!P140-1</f>
        <v>0.21429256594724211</v>
      </c>
      <c r="M140" s="58">
        <f>L140*'Расчет субсидий'!Q140</f>
        <v>4.2858513189448422</v>
      </c>
      <c r="N140" s="53">
        <f t="shared" si="15"/>
        <v>30.909090909090907</v>
      </c>
      <c r="O140" s="27" t="s">
        <v>365</v>
      </c>
      <c r="P140" s="27" t="s">
        <v>365</v>
      </c>
      <c r="Q140" s="27" t="s">
        <v>365</v>
      </c>
      <c r="R140" s="27" t="s">
        <v>365</v>
      </c>
      <c r="S140" s="27" t="s">
        <v>365</v>
      </c>
      <c r="T140" s="27" t="s">
        <v>365</v>
      </c>
      <c r="U140" s="52">
        <f t="shared" si="17"/>
        <v>4.2858513189448422</v>
      </c>
    </row>
    <row r="141" spans="1:21" ht="15" customHeight="1">
      <c r="A141" s="33" t="s">
        <v>128</v>
      </c>
      <c r="B141" s="50">
        <f>'Расчет субсидий'!AB141</f>
        <v>-6.3727272727272748</v>
      </c>
      <c r="C141" s="58">
        <f>'Расчет субсидий'!D141-1</f>
        <v>-6.2715179968701129E-2</v>
      </c>
      <c r="D141" s="58">
        <f>C141*'Расчет субсидий'!E141</f>
        <v>-0.31357589984350565</v>
      </c>
      <c r="E141" s="53">
        <f t="shared" si="16"/>
        <v>-1.8192945740883755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8">
        <f>'Расчет субсидий'!P141-1</f>
        <v>-3.924176920518796E-2</v>
      </c>
      <c r="M141" s="58">
        <f>L141*'Расчет субсидий'!Q141</f>
        <v>-0.78483538410375919</v>
      </c>
      <c r="N141" s="53">
        <f t="shared" si="15"/>
        <v>-4.5534326986388995</v>
      </c>
      <c r="O141" s="27" t="s">
        <v>365</v>
      </c>
      <c r="P141" s="27" t="s">
        <v>365</v>
      </c>
      <c r="Q141" s="27" t="s">
        <v>365</v>
      </c>
      <c r="R141" s="27" t="s">
        <v>365</v>
      </c>
      <c r="S141" s="27" t="s">
        <v>365</v>
      </c>
      <c r="T141" s="27" t="s">
        <v>365</v>
      </c>
      <c r="U141" s="52">
        <f t="shared" si="17"/>
        <v>-1.0984112839472648</v>
      </c>
    </row>
    <row r="142" spans="1:21" ht="15" customHeight="1">
      <c r="A142" s="33" t="s">
        <v>129</v>
      </c>
      <c r="B142" s="50">
        <f>'Расчет субсидий'!AB142</f>
        <v>-61.954545454545453</v>
      </c>
      <c r="C142" s="58">
        <f>'Расчет субсидий'!D142-1</f>
        <v>-1</v>
      </c>
      <c r="D142" s="58">
        <f>C142*'Расчет субсидий'!E142</f>
        <v>0</v>
      </c>
      <c r="E142" s="53">
        <f t="shared" si="16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8">
        <f>'Расчет субсидий'!P142-1</f>
        <v>-0.49765405067250545</v>
      </c>
      <c r="M142" s="58">
        <f>L142*'Расчет субсидий'!Q142</f>
        <v>-9.9530810134501095</v>
      </c>
      <c r="N142" s="53">
        <f t="shared" si="15"/>
        <v>-61.954545454545453</v>
      </c>
      <c r="O142" s="27" t="s">
        <v>365</v>
      </c>
      <c r="P142" s="27" t="s">
        <v>365</v>
      </c>
      <c r="Q142" s="27" t="s">
        <v>365</v>
      </c>
      <c r="R142" s="27" t="s">
        <v>365</v>
      </c>
      <c r="S142" s="27" t="s">
        <v>365</v>
      </c>
      <c r="T142" s="27" t="s">
        <v>365</v>
      </c>
      <c r="U142" s="52">
        <f t="shared" si="17"/>
        <v>-9.9530810134501095</v>
      </c>
    </row>
    <row r="143" spans="1:21" ht="15" customHeight="1">
      <c r="A143" s="33" t="s">
        <v>130</v>
      </c>
      <c r="B143" s="50">
        <f>'Расчет субсидий'!AB143</f>
        <v>-58.909090909090907</v>
      </c>
      <c r="C143" s="58">
        <f>'Расчет субсидий'!D143-1</f>
        <v>-1</v>
      </c>
      <c r="D143" s="58">
        <f>C143*'Расчет субсидий'!E143</f>
        <v>0</v>
      </c>
      <c r="E143" s="53">
        <f t="shared" si="16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8">
        <f>'Расчет субсидий'!P143-1</f>
        <v>-0.38002980625931437</v>
      </c>
      <c r="M143" s="58">
        <f>L143*'Расчет субсидий'!Q143</f>
        <v>-7.6005961251862875</v>
      </c>
      <c r="N143" s="53">
        <f t="shared" si="15"/>
        <v>-58.909090909090907</v>
      </c>
      <c r="O143" s="27" t="s">
        <v>365</v>
      </c>
      <c r="P143" s="27" t="s">
        <v>365</v>
      </c>
      <c r="Q143" s="27" t="s">
        <v>365</v>
      </c>
      <c r="R143" s="27" t="s">
        <v>365</v>
      </c>
      <c r="S143" s="27" t="s">
        <v>365</v>
      </c>
      <c r="T143" s="27" t="s">
        <v>365</v>
      </c>
      <c r="U143" s="52">
        <f t="shared" si="17"/>
        <v>-7.6005961251862875</v>
      </c>
    </row>
    <row r="144" spans="1:21" ht="15" customHeight="1">
      <c r="A144" s="33" t="s">
        <v>131</v>
      </c>
      <c r="B144" s="50">
        <f>'Расчет субсидий'!AB144</f>
        <v>-11.145454545454541</v>
      </c>
      <c r="C144" s="58">
        <f>'Расчет субсидий'!D144-1</f>
        <v>0.22726368159203969</v>
      </c>
      <c r="D144" s="58">
        <f>C144*'Расчет субсидий'!E144</f>
        <v>1.1363184079601985</v>
      </c>
      <c r="E144" s="53">
        <f t="shared" si="16"/>
        <v>4.2057911184101426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8">
        <f>'Расчет субсидий'!P144-1</f>
        <v>-0.20737956952511105</v>
      </c>
      <c r="M144" s="58">
        <f>L144*'Расчет субсидий'!Q144</f>
        <v>-4.147591390502221</v>
      </c>
      <c r="N144" s="53">
        <f t="shared" si="15"/>
        <v>-15.351245663864685</v>
      </c>
      <c r="O144" s="27" t="s">
        <v>365</v>
      </c>
      <c r="P144" s="27" t="s">
        <v>365</v>
      </c>
      <c r="Q144" s="27" t="s">
        <v>365</v>
      </c>
      <c r="R144" s="27" t="s">
        <v>365</v>
      </c>
      <c r="S144" s="27" t="s">
        <v>365</v>
      </c>
      <c r="T144" s="27" t="s">
        <v>365</v>
      </c>
      <c r="U144" s="52">
        <f t="shared" si="17"/>
        <v>-3.0112729825420228</v>
      </c>
    </row>
    <row r="145" spans="1:21" ht="15" customHeight="1">
      <c r="A145" s="33" t="s">
        <v>132</v>
      </c>
      <c r="B145" s="50">
        <f>'Расчет субсидий'!AB145</f>
        <v>-25.736363636363635</v>
      </c>
      <c r="C145" s="58">
        <f>'Расчет субсидий'!D145-1</f>
        <v>-1</v>
      </c>
      <c r="D145" s="58">
        <f>C145*'Расчет субсидий'!E145</f>
        <v>0</v>
      </c>
      <c r="E145" s="53">
        <f t="shared" si="16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8">
        <f>'Расчет субсидий'!P145-1</f>
        <v>-0.22837370242214539</v>
      </c>
      <c r="M145" s="58">
        <f>L145*'Расчет субсидий'!Q145</f>
        <v>-4.5674740484429073</v>
      </c>
      <c r="N145" s="53">
        <f t="shared" si="15"/>
        <v>-25.736363636363635</v>
      </c>
      <c r="O145" s="27" t="s">
        <v>365</v>
      </c>
      <c r="P145" s="27" t="s">
        <v>365</v>
      </c>
      <c r="Q145" s="27" t="s">
        <v>365</v>
      </c>
      <c r="R145" s="27" t="s">
        <v>365</v>
      </c>
      <c r="S145" s="27" t="s">
        <v>365</v>
      </c>
      <c r="T145" s="27" t="s">
        <v>365</v>
      </c>
      <c r="U145" s="52">
        <f t="shared" si="17"/>
        <v>-4.5674740484429073</v>
      </c>
    </row>
    <row r="146" spans="1:21" ht="15" customHeight="1">
      <c r="A146" s="33" t="s">
        <v>133</v>
      </c>
      <c r="B146" s="50">
        <f>'Расчет субсидий'!AB146</f>
        <v>-35.936363636363637</v>
      </c>
      <c r="C146" s="58">
        <f>'Расчет субсидий'!D146-1</f>
        <v>-1</v>
      </c>
      <c r="D146" s="58">
        <f>C146*'Расчет субсидий'!E146</f>
        <v>0</v>
      </c>
      <c r="E146" s="53">
        <f t="shared" si="16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8">
        <f>'Расчет субсидий'!P146-1</f>
        <v>-0.48132780082987547</v>
      </c>
      <c r="M146" s="58">
        <f>L146*'Расчет субсидий'!Q146</f>
        <v>-9.6265560165975099</v>
      </c>
      <c r="N146" s="53">
        <f t="shared" si="15"/>
        <v>-35.936363636363637</v>
      </c>
      <c r="O146" s="27" t="s">
        <v>365</v>
      </c>
      <c r="P146" s="27" t="s">
        <v>365</v>
      </c>
      <c r="Q146" s="27" t="s">
        <v>365</v>
      </c>
      <c r="R146" s="27" t="s">
        <v>365</v>
      </c>
      <c r="S146" s="27" t="s">
        <v>365</v>
      </c>
      <c r="T146" s="27" t="s">
        <v>365</v>
      </c>
      <c r="U146" s="52">
        <f t="shared" si="17"/>
        <v>-9.6265560165975099</v>
      </c>
    </row>
    <row r="147" spans="1:21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</row>
    <row r="148" spans="1:21" ht="15" customHeight="1">
      <c r="A148" s="33" t="s">
        <v>135</v>
      </c>
      <c r="B148" s="50">
        <f>'Расчет субсидий'!AB148</f>
        <v>20.218181818181819</v>
      </c>
      <c r="C148" s="58">
        <f>'Расчет субсидий'!D148-1</f>
        <v>-1</v>
      </c>
      <c r="D148" s="58">
        <f>C148*'Расчет субсидий'!E148</f>
        <v>0</v>
      </c>
      <c r="E148" s="53">
        <f t="shared" si="16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8">
        <f>'Расчет субсидий'!P148-1</f>
        <v>0.22666666666666657</v>
      </c>
      <c r="M148" s="58">
        <f>L148*'Расчет субсидий'!Q148</f>
        <v>4.5333333333333314</v>
      </c>
      <c r="N148" s="53">
        <f t="shared" si="15"/>
        <v>20.218181818181819</v>
      </c>
      <c r="O148" s="27" t="s">
        <v>365</v>
      </c>
      <c r="P148" s="27" t="s">
        <v>365</v>
      </c>
      <c r="Q148" s="27" t="s">
        <v>365</v>
      </c>
      <c r="R148" s="27" t="s">
        <v>365</v>
      </c>
      <c r="S148" s="27" t="s">
        <v>365</v>
      </c>
      <c r="T148" s="27" t="s">
        <v>365</v>
      </c>
      <c r="U148" s="52">
        <f t="shared" si="17"/>
        <v>4.5333333333333314</v>
      </c>
    </row>
    <row r="149" spans="1:21" ht="15" customHeight="1">
      <c r="A149" s="33" t="s">
        <v>136</v>
      </c>
      <c r="B149" s="50">
        <f>'Расчет субсидий'!AB149</f>
        <v>-67.563636363636363</v>
      </c>
      <c r="C149" s="58">
        <f>'Расчет субсидий'!D149-1</f>
        <v>-1</v>
      </c>
      <c r="D149" s="58">
        <f>C149*'Расчет субсидий'!E149</f>
        <v>0</v>
      </c>
      <c r="E149" s="53">
        <f t="shared" si="16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8">
        <f>'Расчет субсидий'!P149-1</f>
        <v>-0.59073359073359066</v>
      </c>
      <c r="M149" s="58">
        <f>L149*'Расчет субсидий'!Q149</f>
        <v>-11.814671814671813</v>
      </c>
      <c r="N149" s="53">
        <f t="shared" si="15"/>
        <v>-67.563636363636363</v>
      </c>
      <c r="O149" s="27" t="s">
        <v>365</v>
      </c>
      <c r="P149" s="27" t="s">
        <v>365</v>
      </c>
      <c r="Q149" s="27" t="s">
        <v>365</v>
      </c>
      <c r="R149" s="27" t="s">
        <v>365</v>
      </c>
      <c r="S149" s="27" t="s">
        <v>365</v>
      </c>
      <c r="T149" s="27" t="s">
        <v>365</v>
      </c>
      <c r="U149" s="52">
        <f t="shared" si="17"/>
        <v>-11.814671814671813</v>
      </c>
    </row>
    <row r="150" spans="1:21" ht="15" customHeight="1">
      <c r="A150" s="33" t="s">
        <v>137</v>
      </c>
      <c r="B150" s="50">
        <f>'Расчет субсидий'!AB150</f>
        <v>47.245454545454521</v>
      </c>
      <c r="C150" s="58">
        <f>'Расчет субсидий'!D150-1</f>
        <v>-1</v>
      </c>
      <c r="D150" s="58">
        <f>C150*'Расчет субсидий'!E150</f>
        <v>0</v>
      </c>
      <c r="E150" s="53">
        <f t="shared" si="16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8">
        <f>'Расчет субсидий'!P150-1</f>
        <v>0.30000000000000004</v>
      </c>
      <c r="M150" s="58">
        <f>L150*'Расчет субсидий'!Q150</f>
        <v>6.0000000000000009</v>
      </c>
      <c r="N150" s="53">
        <f t="shared" si="15"/>
        <v>47.245454545454521</v>
      </c>
      <c r="O150" s="27" t="s">
        <v>365</v>
      </c>
      <c r="P150" s="27" t="s">
        <v>365</v>
      </c>
      <c r="Q150" s="27" t="s">
        <v>365</v>
      </c>
      <c r="R150" s="27" t="s">
        <v>365</v>
      </c>
      <c r="S150" s="27" t="s">
        <v>365</v>
      </c>
      <c r="T150" s="27" t="s">
        <v>365</v>
      </c>
      <c r="U150" s="52">
        <f t="shared" si="17"/>
        <v>6.0000000000000009</v>
      </c>
    </row>
    <row r="151" spans="1:21" ht="15" customHeight="1">
      <c r="A151" s="33" t="s">
        <v>138</v>
      </c>
      <c r="B151" s="50">
        <f>'Расчет субсидий'!AB151</f>
        <v>-29.254545454545479</v>
      </c>
      <c r="C151" s="58">
        <f>'Расчет субсидий'!D151-1</f>
        <v>4.6494188226471334E-3</v>
      </c>
      <c r="D151" s="58">
        <f>C151*'Расчет субсидий'!E151</f>
        <v>2.3247094113235667E-2</v>
      </c>
      <c r="E151" s="53">
        <f t="shared" si="16"/>
        <v>0.15922027278789874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8">
        <f>'Расчет субсидий'!P151-1</f>
        <v>-0.21472911963882613</v>
      </c>
      <c r="M151" s="58">
        <f>L151*'Расчет субсидий'!Q151</f>
        <v>-4.2945823927765225</v>
      </c>
      <c r="N151" s="53">
        <f t="shared" si="15"/>
        <v>-29.413765727333381</v>
      </c>
      <c r="O151" s="27" t="s">
        <v>365</v>
      </c>
      <c r="P151" s="27" t="s">
        <v>365</v>
      </c>
      <c r="Q151" s="27" t="s">
        <v>365</v>
      </c>
      <c r="R151" s="27" t="s">
        <v>365</v>
      </c>
      <c r="S151" s="27" t="s">
        <v>365</v>
      </c>
      <c r="T151" s="27" t="s">
        <v>365</v>
      </c>
      <c r="U151" s="52">
        <f t="shared" si="17"/>
        <v>-4.2713352986632867</v>
      </c>
    </row>
    <row r="152" spans="1:21" ht="15" customHeight="1">
      <c r="A152" s="33" t="s">
        <v>139</v>
      </c>
      <c r="B152" s="50">
        <f>'Расчет субсидий'!AB152</f>
        <v>0.84545454545454568</v>
      </c>
      <c r="C152" s="58">
        <f>'Расчет субсидий'!D152-1</f>
        <v>-7.0422535211267512E-3</v>
      </c>
      <c r="D152" s="58">
        <f>C152*'Расчет субсидий'!E152</f>
        <v>-3.5211267605633756E-2</v>
      </c>
      <c r="E152" s="53">
        <f t="shared" si="16"/>
        <v>-9.2637615605185505E-3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8">
        <f>'Расчет субсидий'!P152-1</f>
        <v>0.16243787601360182</v>
      </c>
      <c r="M152" s="58">
        <f>L152*'Расчет субсидий'!Q152</f>
        <v>3.2487575202720365</v>
      </c>
      <c r="N152" s="53">
        <f t="shared" si="15"/>
        <v>0.85471830701506424</v>
      </c>
      <c r="O152" s="27" t="s">
        <v>365</v>
      </c>
      <c r="P152" s="27" t="s">
        <v>365</v>
      </c>
      <c r="Q152" s="27" t="s">
        <v>365</v>
      </c>
      <c r="R152" s="27" t="s">
        <v>365</v>
      </c>
      <c r="S152" s="27" t="s">
        <v>365</v>
      </c>
      <c r="T152" s="27" t="s">
        <v>365</v>
      </c>
      <c r="U152" s="52">
        <f t="shared" si="17"/>
        <v>3.2135462526664025</v>
      </c>
    </row>
    <row r="153" spans="1:21" ht="15" customHeight="1">
      <c r="A153" s="33" t="s">
        <v>140</v>
      </c>
      <c r="B153" s="50">
        <f>'Расчет субсидий'!AB153</f>
        <v>-56.790909090909096</v>
      </c>
      <c r="C153" s="58">
        <f>'Расчет субсидий'!D153-1</f>
        <v>-1</v>
      </c>
      <c r="D153" s="58">
        <f>C153*'Расчет субсидий'!E153</f>
        <v>0</v>
      </c>
      <c r="E153" s="53">
        <f t="shared" si="16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8">
        <f>'Расчет субсидий'!P153-1</f>
        <v>-0.53072625698324016</v>
      </c>
      <c r="M153" s="58">
        <f>L153*'Расчет субсидий'!Q153</f>
        <v>-10.614525139664803</v>
      </c>
      <c r="N153" s="53">
        <f t="shared" si="15"/>
        <v>-56.790909090909096</v>
      </c>
      <c r="O153" s="27" t="s">
        <v>365</v>
      </c>
      <c r="P153" s="27" t="s">
        <v>365</v>
      </c>
      <c r="Q153" s="27" t="s">
        <v>365</v>
      </c>
      <c r="R153" s="27" t="s">
        <v>365</v>
      </c>
      <c r="S153" s="27" t="s">
        <v>365</v>
      </c>
      <c r="T153" s="27" t="s">
        <v>365</v>
      </c>
      <c r="U153" s="52">
        <f t="shared" si="17"/>
        <v>-10.614525139664803</v>
      </c>
    </row>
    <row r="154" spans="1:21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</row>
    <row r="155" spans="1:21" ht="15" customHeight="1">
      <c r="A155" s="33" t="s">
        <v>142</v>
      </c>
      <c r="B155" s="50">
        <f>'Расчет субсидий'!AB155</f>
        <v>29.636363636363626</v>
      </c>
      <c r="C155" s="58">
        <f>'Расчет субсидий'!D155-1</f>
        <v>5.008460236886636E-2</v>
      </c>
      <c r="D155" s="58">
        <f>C155*'Расчет субсидий'!E155</f>
        <v>0.2504230118443318</v>
      </c>
      <c r="E155" s="53">
        <f t="shared" si="16"/>
        <v>1.644542189248883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8">
        <f>'Расчет субсидий'!P155-1</f>
        <v>0.21312302839116715</v>
      </c>
      <c r="M155" s="58">
        <f>L155*'Расчет субсидий'!Q155</f>
        <v>4.2624605678233429</v>
      </c>
      <c r="N155" s="53">
        <f t="shared" si="15"/>
        <v>27.991821447114745</v>
      </c>
      <c r="O155" s="27" t="s">
        <v>365</v>
      </c>
      <c r="P155" s="27" t="s">
        <v>365</v>
      </c>
      <c r="Q155" s="27" t="s">
        <v>365</v>
      </c>
      <c r="R155" s="27" t="s">
        <v>365</v>
      </c>
      <c r="S155" s="27" t="s">
        <v>365</v>
      </c>
      <c r="T155" s="27" t="s">
        <v>365</v>
      </c>
      <c r="U155" s="52">
        <f t="shared" si="17"/>
        <v>4.5128835796676743</v>
      </c>
    </row>
    <row r="156" spans="1:21" ht="15" customHeight="1">
      <c r="A156" s="33" t="s">
        <v>143</v>
      </c>
      <c r="B156" s="50">
        <f>'Расчет субсидий'!AB156</f>
        <v>-60.436363636363623</v>
      </c>
      <c r="C156" s="58">
        <f>'Расчет субсидий'!D156-1</f>
        <v>4.2735042735042583E-3</v>
      </c>
      <c r="D156" s="58">
        <f>C156*'Расчет субсидий'!E156</f>
        <v>2.1367521367521292E-2</v>
      </c>
      <c r="E156" s="53">
        <f t="shared" si="16"/>
        <v>0.1099568511257433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8">
        <f>'Расчет субсидий'!P156-1</f>
        <v>-0.58828748890860694</v>
      </c>
      <c r="M156" s="58">
        <f>L156*'Расчет субсидий'!Q156</f>
        <v>-11.76574977817214</v>
      </c>
      <c r="N156" s="53">
        <f t="shared" si="15"/>
        <v>-60.546320487489368</v>
      </c>
      <c r="O156" s="27" t="s">
        <v>365</v>
      </c>
      <c r="P156" s="27" t="s">
        <v>365</v>
      </c>
      <c r="Q156" s="27" t="s">
        <v>365</v>
      </c>
      <c r="R156" s="27" t="s">
        <v>365</v>
      </c>
      <c r="S156" s="27" t="s">
        <v>365</v>
      </c>
      <c r="T156" s="27" t="s">
        <v>365</v>
      </c>
      <c r="U156" s="52">
        <f t="shared" si="17"/>
        <v>-11.744382256804618</v>
      </c>
    </row>
    <row r="157" spans="1:21" ht="15" customHeight="1">
      <c r="A157" s="33" t="s">
        <v>144</v>
      </c>
      <c r="B157" s="50">
        <f>'Расчет субсидий'!AB157</f>
        <v>-26.063636363636377</v>
      </c>
      <c r="C157" s="58">
        <f>'Расчет субсидий'!D157-1</f>
        <v>0.15594541910331383</v>
      </c>
      <c r="D157" s="58">
        <f>C157*'Расчет субсидий'!E157</f>
        <v>0.77972709551656916</v>
      </c>
      <c r="E157" s="53">
        <f t="shared" si="16"/>
        <v>4.4785047962685933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8">
        <f>'Расчет субсидий'!P157-1</f>
        <v>-0.2658759574993822</v>
      </c>
      <c r="M157" s="58">
        <f>L157*'Расчет субсидий'!Q157</f>
        <v>-5.3175191499876444</v>
      </c>
      <c r="N157" s="53">
        <f t="shared" si="15"/>
        <v>-30.542141159904972</v>
      </c>
      <c r="O157" s="27" t="s">
        <v>365</v>
      </c>
      <c r="P157" s="27" t="s">
        <v>365</v>
      </c>
      <c r="Q157" s="27" t="s">
        <v>365</v>
      </c>
      <c r="R157" s="27" t="s">
        <v>365</v>
      </c>
      <c r="S157" s="27" t="s">
        <v>365</v>
      </c>
      <c r="T157" s="27" t="s">
        <v>365</v>
      </c>
      <c r="U157" s="52">
        <f t="shared" si="17"/>
        <v>-4.5377920544710753</v>
      </c>
    </row>
    <row r="158" spans="1:21" ht="15" customHeight="1">
      <c r="A158" s="33" t="s">
        <v>145</v>
      </c>
      <c r="B158" s="50">
        <f>'Расчет субсидий'!AB158</f>
        <v>-198.13636363636363</v>
      </c>
      <c r="C158" s="58">
        <f>'Расчет субсидий'!D158-1</f>
        <v>-8.268617021276603E-2</v>
      </c>
      <c r="D158" s="58">
        <f>C158*'Расчет субсидий'!E158</f>
        <v>-0.41343085106383015</v>
      </c>
      <c r="E158" s="53">
        <f t="shared" si="16"/>
        <v>-7.5847133519331722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8">
        <f>'Расчет субсидий'!P158-1</f>
        <v>-0.51933360756890168</v>
      </c>
      <c r="M158" s="58">
        <f>L158*'Расчет субсидий'!Q158</f>
        <v>-10.386672151378033</v>
      </c>
      <c r="N158" s="53">
        <f t="shared" si="15"/>
        <v>-190.55165028443045</v>
      </c>
      <c r="O158" s="27" t="s">
        <v>365</v>
      </c>
      <c r="P158" s="27" t="s">
        <v>365</v>
      </c>
      <c r="Q158" s="27" t="s">
        <v>365</v>
      </c>
      <c r="R158" s="27" t="s">
        <v>365</v>
      </c>
      <c r="S158" s="27" t="s">
        <v>365</v>
      </c>
      <c r="T158" s="27" t="s">
        <v>365</v>
      </c>
      <c r="U158" s="52">
        <f t="shared" si="17"/>
        <v>-10.800103002441864</v>
      </c>
    </row>
    <row r="159" spans="1:21" ht="15" customHeight="1">
      <c r="A159" s="33" t="s">
        <v>146</v>
      </c>
      <c r="B159" s="50">
        <f>'Расчет субсидий'!AB159</f>
        <v>-27.145454545454541</v>
      </c>
      <c r="C159" s="58">
        <f>'Расчет субсидий'!D159-1</f>
        <v>2.4096385542168752E-2</v>
      </c>
      <c r="D159" s="58">
        <f>C159*'Расчет субсидий'!E159</f>
        <v>0.12048192771084376</v>
      </c>
      <c r="E159" s="53">
        <f t="shared" si="16"/>
        <v>0.47001812305717761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8">
        <f>'Расчет субсидий'!P159-1</f>
        <v>-0.35394011619246235</v>
      </c>
      <c r="M159" s="58">
        <f>L159*'Расчет субсидий'!Q159</f>
        <v>-7.0788023238492475</v>
      </c>
      <c r="N159" s="53">
        <f t="shared" si="15"/>
        <v>-27.615472668511721</v>
      </c>
      <c r="O159" s="27" t="s">
        <v>365</v>
      </c>
      <c r="P159" s="27" t="s">
        <v>365</v>
      </c>
      <c r="Q159" s="27" t="s">
        <v>365</v>
      </c>
      <c r="R159" s="27" t="s">
        <v>365</v>
      </c>
      <c r="S159" s="27" t="s">
        <v>365</v>
      </c>
      <c r="T159" s="27" t="s">
        <v>365</v>
      </c>
      <c r="U159" s="52">
        <f t="shared" si="17"/>
        <v>-6.9583203961384035</v>
      </c>
    </row>
    <row r="160" spans="1:21" ht="15" customHeight="1">
      <c r="A160" s="33" t="s">
        <v>147</v>
      </c>
      <c r="B160" s="50">
        <f>'Расчет субсидий'!AB160</f>
        <v>7.518181818181823</v>
      </c>
      <c r="C160" s="58">
        <f>'Расчет субсидий'!D160-1</f>
        <v>0.30000000000000004</v>
      </c>
      <c r="D160" s="58">
        <f>C160*'Расчет субсидий'!E160</f>
        <v>1.5000000000000002</v>
      </c>
      <c r="E160" s="53">
        <f t="shared" si="16"/>
        <v>3.3159012939198687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8">
        <f>'Расчет субсидий'!P160-1</f>
        <v>9.5048377916904014E-2</v>
      </c>
      <c r="M160" s="58">
        <f>L160*'Расчет субсидий'!Q160</f>
        <v>1.9009675583380803</v>
      </c>
      <c r="N160" s="53">
        <f t="shared" si="15"/>
        <v>4.2022805242619548</v>
      </c>
      <c r="O160" s="27" t="s">
        <v>365</v>
      </c>
      <c r="P160" s="27" t="s">
        <v>365</v>
      </c>
      <c r="Q160" s="27" t="s">
        <v>365</v>
      </c>
      <c r="R160" s="27" t="s">
        <v>365</v>
      </c>
      <c r="S160" s="27" t="s">
        <v>365</v>
      </c>
      <c r="T160" s="27" t="s">
        <v>365</v>
      </c>
      <c r="U160" s="52">
        <f t="shared" si="17"/>
        <v>3.4009675583380803</v>
      </c>
    </row>
    <row r="161" spans="1:21" ht="15" customHeight="1">
      <c r="A161" s="33" t="s">
        <v>148</v>
      </c>
      <c r="B161" s="50">
        <f>'Расчет субсидий'!AB161</f>
        <v>14.872727272727303</v>
      </c>
      <c r="C161" s="58">
        <f>'Расчет субсидий'!D161-1</f>
        <v>8.8171149144254279E-2</v>
      </c>
      <c r="D161" s="58">
        <f>C161*'Расчет субсидий'!E161</f>
        <v>0.4408557457212714</v>
      </c>
      <c r="E161" s="53">
        <f t="shared" si="16"/>
        <v>4.2537272208726025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8">
        <f>'Расчет субсидий'!P161-1</f>
        <v>5.5027590435315688E-2</v>
      </c>
      <c r="M161" s="58">
        <f>L161*'Расчет субсидий'!Q161</f>
        <v>1.1005518087063138</v>
      </c>
      <c r="N161" s="53">
        <f t="shared" si="15"/>
        <v>10.619000051854702</v>
      </c>
      <c r="O161" s="27" t="s">
        <v>365</v>
      </c>
      <c r="P161" s="27" t="s">
        <v>365</v>
      </c>
      <c r="Q161" s="27" t="s">
        <v>365</v>
      </c>
      <c r="R161" s="27" t="s">
        <v>365</v>
      </c>
      <c r="S161" s="27" t="s">
        <v>365</v>
      </c>
      <c r="T161" s="27" t="s">
        <v>365</v>
      </c>
      <c r="U161" s="52">
        <f t="shared" si="17"/>
        <v>1.5414075544275851</v>
      </c>
    </row>
    <row r="162" spans="1:21" ht="15" customHeight="1">
      <c r="A162" s="33" t="s">
        <v>149</v>
      </c>
      <c r="B162" s="50">
        <f>'Расчет субсидий'!AB162</f>
        <v>-26.672727272727286</v>
      </c>
      <c r="C162" s="58">
        <f>'Расчет субсидий'!D162-1</f>
        <v>1.3513513513513598E-2</v>
      </c>
      <c r="D162" s="58">
        <f>C162*'Расчет субсидий'!E162</f>
        <v>6.7567567567567988E-2</v>
      </c>
      <c r="E162" s="53">
        <f t="shared" si="16"/>
        <v>0.48934541668834558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8">
        <f>'Расчет субсидий'!P162-1</f>
        <v>-0.18752348741074798</v>
      </c>
      <c r="M162" s="58">
        <f>L162*'Расчет субсидий'!Q162</f>
        <v>-3.7504697482149596</v>
      </c>
      <c r="N162" s="53">
        <f t="shared" si="15"/>
        <v>-27.162072689415634</v>
      </c>
      <c r="O162" s="27" t="s">
        <v>365</v>
      </c>
      <c r="P162" s="27" t="s">
        <v>365</v>
      </c>
      <c r="Q162" s="27" t="s">
        <v>365</v>
      </c>
      <c r="R162" s="27" t="s">
        <v>365</v>
      </c>
      <c r="S162" s="27" t="s">
        <v>365</v>
      </c>
      <c r="T162" s="27" t="s">
        <v>365</v>
      </c>
      <c r="U162" s="52">
        <f t="shared" si="17"/>
        <v>-3.6829021806473916</v>
      </c>
    </row>
    <row r="163" spans="1:21" ht="15" customHeight="1">
      <c r="A163" s="33" t="s">
        <v>150</v>
      </c>
      <c r="B163" s="50">
        <f>'Расчет субсидий'!AB163</f>
        <v>22.136363636363626</v>
      </c>
      <c r="C163" s="58">
        <f>'Расчет субсидий'!D163-1</f>
        <v>-9.9101058431201983E-2</v>
      </c>
      <c r="D163" s="58">
        <f>C163*'Расчет субсидий'!E163</f>
        <v>-0.49550529215600991</v>
      </c>
      <c r="E163" s="53">
        <f t="shared" si="16"/>
        <v>-6.4956880679330418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8">
        <f>'Расчет субсидий'!P163-1</f>
        <v>0.1092057761732852</v>
      </c>
      <c r="M163" s="58">
        <f>L163*'Расчет субсидий'!Q163</f>
        <v>2.1841155234657039</v>
      </c>
      <c r="N163" s="53">
        <f t="shared" si="15"/>
        <v>28.632051704296668</v>
      </c>
      <c r="O163" s="27" t="s">
        <v>365</v>
      </c>
      <c r="P163" s="27" t="s">
        <v>365</v>
      </c>
      <c r="Q163" s="27" t="s">
        <v>365</v>
      </c>
      <c r="R163" s="27" t="s">
        <v>365</v>
      </c>
      <c r="S163" s="27" t="s">
        <v>365</v>
      </c>
      <c r="T163" s="27" t="s">
        <v>365</v>
      </c>
      <c r="U163" s="52">
        <f t="shared" si="17"/>
        <v>1.688610231309694</v>
      </c>
    </row>
    <row r="164" spans="1:21" ht="15" customHeight="1">
      <c r="A164" s="33" t="s">
        <v>151</v>
      </c>
      <c r="B164" s="50">
        <f>'Расчет субсидий'!AB164</f>
        <v>14.94545454545451</v>
      </c>
      <c r="C164" s="58">
        <f>'Расчет субсидий'!D164-1</f>
        <v>0.30000000000000004</v>
      </c>
      <c r="D164" s="58">
        <f>C164*'Расчет субсидий'!E164</f>
        <v>1.5000000000000002</v>
      </c>
      <c r="E164" s="53">
        <f t="shared" si="16"/>
        <v>14.445188284518773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8">
        <f>'Расчет субсидий'!P164-1</f>
        <v>2.5974025974027093E-3</v>
      </c>
      <c r="M164" s="58">
        <f>L164*'Расчет субсидий'!Q164</f>
        <v>5.1948051948054186E-2</v>
      </c>
      <c r="N164" s="53">
        <f t="shared" si="15"/>
        <v>0.50026626093573656</v>
      </c>
      <c r="O164" s="27" t="s">
        <v>365</v>
      </c>
      <c r="P164" s="27" t="s">
        <v>365</v>
      </c>
      <c r="Q164" s="27" t="s">
        <v>365</v>
      </c>
      <c r="R164" s="27" t="s">
        <v>365</v>
      </c>
      <c r="S164" s="27" t="s">
        <v>365</v>
      </c>
      <c r="T164" s="27" t="s">
        <v>365</v>
      </c>
      <c r="U164" s="52">
        <f t="shared" si="17"/>
        <v>1.5519480519480544</v>
      </c>
    </row>
    <row r="165" spans="1:21" ht="15" customHeight="1">
      <c r="A165" s="33" t="s">
        <v>152</v>
      </c>
      <c r="B165" s="50">
        <f>'Расчет субсидий'!AB165</f>
        <v>-43.363636363636374</v>
      </c>
      <c r="C165" s="58">
        <f>'Расчет субсидий'!D165-1</f>
        <v>9.5278969957081516E-2</v>
      </c>
      <c r="D165" s="58">
        <f>C165*'Расчет субсидий'!E165</f>
        <v>0.47639484978540758</v>
      </c>
      <c r="E165" s="53">
        <f t="shared" si="16"/>
        <v>2.4468307657586852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8">
        <f>'Расчет субсидий'!P165-1</f>
        <v>-0.44596199524940616</v>
      </c>
      <c r="M165" s="58">
        <f>L165*'Расчет субсидий'!Q165</f>
        <v>-8.9192399049881228</v>
      </c>
      <c r="N165" s="53">
        <f t="shared" si="15"/>
        <v>-45.810467129395057</v>
      </c>
      <c r="O165" s="27" t="s">
        <v>365</v>
      </c>
      <c r="P165" s="27" t="s">
        <v>365</v>
      </c>
      <c r="Q165" s="27" t="s">
        <v>365</v>
      </c>
      <c r="R165" s="27" t="s">
        <v>365</v>
      </c>
      <c r="S165" s="27" t="s">
        <v>365</v>
      </c>
      <c r="T165" s="27" t="s">
        <v>365</v>
      </c>
      <c r="U165" s="52">
        <f t="shared" si="17"/>
        <v>-8.4428450552027154</v>
      </c>
    </row>
    <row r="166" spans="1:21" ht="15" customHeight="1">
      <c r="A166" s="33" t="s">
        <v>153</v>
      </c>
      <c r="B166" s="50">
        <f>'Расчет субсидий'!AB166</f>
        <v>-14.645454545454527</v>
      </c>
      <c r="C166" s="58">
        <f>'Расчет субсидий'!D166-1</f>
        <v>0.20795792181568751</v>
      </c>
      <c r="D166" s="58">
        <f>C166*'Расчет субсидий'!E166</f>
        <v>1.0397896090784375</v>
      </c>
      <c r="E166" s="53">
        <f t="shared" si="16"/>
        <v>8.4525521156031065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8">
        <f>'Расчет субсидий'!P166-1</f>
        <v>-0.14206991561908044</v>
      </c>
      <c r="M166" s="58">
        <f>L166*'Расчет субсидий'!Q166</f>
        <v>-2.8413983123816089</v>
      </c>
      <c r="N166" s="53">
        <f t="shared" si="15"/>
        <v>-23.098006661057632</v>
      </c>
      <c r="O166" s="27" t="s">
        <v>365</v>
      </c>
      <c r="P166" s="27" t="s">
        <v>365</v>
      </c>
      <c r="Q166" s="27" t="s">
        <v>365</v>
      </c>
      <c r="R166" s="27" t="s">
        <v>365</v>
      </c>
      <c r="S166" s="27" t="s">
        <v>365</v>
      </c>
      <c r="T166" s="27" t="s">
        <v>365</v>
      </c>
      <c r="U166" s="52">
        <f t="shared" si="17"/>
        <v>-1.8016087033031714</v>
      </c>
    </row>
    <row r="167" spans="1:21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</row>
    <row r="168" spans="1:21" ht="15" customHeight="1">
      <c r="A168" s="33" t="s">
        <v>69</v>
      </c>
      <c r="B168" s="50">
        <f>'Расчет субсидий'!AB168</f>
        <v>-160.92727272727274</v>
      </c>
      <c r="C168" s="58">
        <f>'Расчет субсидий'!D168-1</f>
        <v>-1</v>
      </c>
      <c r="D168" s="58">
        <f>C168*'Расчет субсидий'!E168</f>
        <v>0</v>
      </c>
      <c r="E168" s="53">
        <f t="shared" si="16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8">
        <f>'Расчет субсидий'!P168-1</f>
        <v>-0.72909698996655514</v>
      </c>
      <c r="M168" s="58">
        <f>L168*'Расчет субсидий'!Q168</f>
        <v>-14.581939799331103</v>
      </c>
      <c r="N168" s="53">
        <f t="shared" si="15"/>
        <v>-160.92727272727274</v>
      </c>
      <c r="O168" s="27" t="s">
        <v>365</v>
      </c>
      <c r="P168" s="27" t="s">
        <v>365</v>
      </c>
      <c r="Q168" s="27" t="s">
        <v>365</v>
      </c>
      <c r="R168" s="27" t="s">
        <v>365</v>
      </c>
      <c r="S168" s="27" t="s">
        <v>365</v>
      </c>
      <c r="T168" s="27" t="s">
        <v>365</v>
      </c>
      <c r="U168" s="52">
        <f t="shared" si="17"/>
        <v>-14.581939799331103</v>
      </c>
    </row>
    <row r="169" spans="1:21" ht="15" customHeight="1">
      <c r="A169" s="33" t="s">
        <v>155</v>
      </c>
      <c r="B169" s="50">
        <f>'Расчет субсидий'!AB169</f>
        <v>-42.745454545454521</v>
      </c>
      <c r="C169" s="58">
        <f>'Расчет субсидий'!D169-1</f>
        <v>-1</v>
      </c>
      <c r="D169" s="58">
        <f>C169*'Расчет субсидий'!E169</f>
        <v>0</v>
      </c>
      <c r="E169" s="53">
        <f t="shared" si="16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8">
        <f>'Расчет субсидий'!P169-1</f>
        <v>-0.24233983286908078</v>
      </c>
      <c r="M169" s="58">
        <f>L169*'Расчет субсидий'!Q169</f>
        <v>-4.8467966573816152</v>
      </c>
      <c r="N169" s="53">
        <f t="shared" si="15"/>
        <v>-42.745454545454521</v>
      </c>
      <c r="O169" s="27" t="s">
        <v>365</v>
      </c>
      <c r="P169" s="27" t="s">
        <v>365</v>
      </c>
      <c r="Q169" s="27" t="s">
        <v>365</v>
      </c>
      <c r="R169" s="27" t="s">
        <v>365</v>
      </c>
      <c r="S169" s="27" t="s">
        <v>365</v>
      </c>
      <c r="T169" s="27" t="s">
        <v>365</v>
      </c>
      <c r="U169" s="52">
        <f t="shared" si="17"/>
        <v>-4.8467966573816152</v>
      </c>
    </row>
    <row r="170" spans="1:21" ht="15" customHeight="1">
      <c r="A170" s="33" t="s">
        <v>156</v>
      </c>
      <c r="B170" s="50">
        <f>'Расчет субсидий'!AB170</f>
        <v>83.990909090909042</v>
      </c>
      <c r="C170" s="58">
        <f>'Расчет субсидий'!D170-1</f>
        <v>-1</v>
      </c>
      <c r="D170" s="58">
        <f>C170*'Расчет субсидий'!E170</f>
        <v>0</v>
      </c>
      <c r="E170" s="53">
        <f t="shared" si="16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8">
        <f>'Расчет субсидий'!P170-1</f>
        <v>0.30000000000000004</v>
      </c>
      <c r="M170" s="58">
        <f>L170*'Расчет субсидий'!Q170</f>
        <v>6.0000000000000009</v>
      </c>
      <c r="N170" s="53">
        <f t="shared" si="15"/>
        <v>83.990909090909042</v>
      </c>
      <c r="O170" s="27" t="s">
        <v>365</v>
      </c>
      <c r="P170" s="27" t="s">
        <v>365</v>
      </c>
      <c r="Q170" s="27" t="s">
        <v>365</v>
      </c>
      <c r="R170" s="27" t="s">
        <v>365</v>
      </c>
      <c r="S170" s="27" t="s">
        <v>365</v>
      </c>
      <c r="T170" s="27" t="s">
        <v>365</v>
      </c>
      <c r="U170" s="52">
        <f t="shared" si="17"/>
        <v>6.0000000000000009</v>
      </c>
    </row>
    <row r="171" spans="1:21" ht="15" customHeight="1">
      <c r="A171" s="33" t="s">
        <v>157</v>
      </c>
      <c r="B171" s="50">
        <f>'Расчет субсидий'!AB171</f>
        <v>-150.5</v>
      </c>
      <c r="C171" s="58">
        <f>'Расчет субсидий'!D171-1</f>
        <v>-1</v>
      </c>
      <c r="D171" s="58">
        <f>C171*'Расчет субсидий'!E171</f>
        <v>0</v>
      </c>
      <c r="E171" s="53">
        <f t="shared" si="16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8">
        <f>'Расчет субсидий'!P171-1</f>
        <v>-0.55932880543347985</v>
      </c>
      <c r="M171" s="58">
        <f>L171*'Расчет субсидий'!Q171</f>
        <v>-11.186576108669597</v>
      </c>
      <c r="N171" s="53">
        <f t="shared" si="15"/>
        <v>-150.5</v>
      </c>
      <c r="O171" s="27" t="s">
        <v>365</v>
      </c>
      <c r="P171" s="27" t="s">
        <v>365</v>
      </c>
      <c r="Q171" s="27" t="s">
        <v>365</v>
      </c>
      <c r="R171" s="27" t="s">
        <v>365</v>
      </c>
      <c r="S171" s="27" t="s">
        <v>365</v>
      </c>
      <c r="T171" s="27" t="s">
        <v>365</v>
      </c>
      <c r="U171" s="52">
        <f t="shared" si="17"/>
        <v>-11.186576108669597</v>
      </c>
    </row>
    <row r="172" spans="1:21" ht="15" customHeight="1">
      <c r="A172" s="33" t="s">
        <v>158</v>
      </c>
      <c r="B172" s="50">
        <f>'Расчет субсидий'!AB172</f>
        <v>-89.354545454545445</v>
      </c>
      <c r="C172" s="58">
        <f>'Расчет субсидий'!D172-1</f>
        <v>-0.38570280115563371</v>
      </c>
      <c r="D172" s="58">
        <f>C172*'Расчет субсидий'!E172</f>
        <v>-1.9285140057781684</v>
      </c>
      <c r="E172" s="53">
        <f t="shared" si="16"/>
        <v>-23.558143171522662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8">
        <f>'Расчет субсидий'!P172-1</f>
        <v>-0.26931087566784384</v>
      </c>
      <c r="M172" s="58">
        <f>L172*'Расчет субсидий'!Q172</f>
        <v>-5.3862175133568773</v>
      </c>
      <c r="N172" s="53">
        <f t="shared" si="15"/>
        <v>-65.796402283022786</v>
      </c>
      <c r="O172" s="27" t="s">
        <v>365</v>
      </c>
      <c r="P172" s="27" t="s">
        <v>365</v>
      </c>
      <c r="Q172" s="27" t="s">
        <v>365</v>
      </c>
      <c r="R172" s="27" t="s">
        <v>365</v>
      </c>
      <c r="S172" s="27" t="s">
        <v>365</v>
      </c>
      <c r="T172" s="27" t="s">
        <v>365</v>
      </c>
      <c r="U172" s="52">
        <f t="shared" si="17"/>
        <v>-7.3147315191350462</v>
      </c>
    </row>
    <row r="173" spans="1:21" ht="15" customHeight="1">
      <c r="A173" s="33" t="s">
        <v>159</v>
      </c>
      <c r="B173" s="50">
        <f>'Расчет субсидий'!AB173</f>
        <v>-58.045454545454533</v>
      </c>
      <c r="C173" s="58">
        <f>'Расчет субсидий'!D173-1</f>
        <v>-1</v>
      </c>
      <c r="D173" s="58">
        <f>C173*'Расчет субсидий'!E173</f>
        <v>0</v>
      </c>
      <c r="E173" s="53">
        <f t="shared" si="16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8">
        <f>'Расчет субсидий'!P173-1</f>
        <v>-0.34223918575063605</v>
      </c>
      <c r="M173" s="58">
        <f>L173*'Расчет субсидий'!Q173</f>
        <v>-6.8447837150127206</v>
      </c>
      <c r="N173" s="53">
        <f t="shared" si="15"/>
        <v>-58.04545454545454</v>
      </c>
      <c r="O173" s="27" t="s">
        <v>365</v>
      </c>
      <c r="P173" s="27" t="s">
        <v>365</v>
      </c>
      <c r="Q173" s="27" t="s">
        <v>365</v>
      </c>
      <c r="R173" s="27" t="s">
        <v>365</v>
      </c>
      <c r="S173" s="27" t="s">
        <v>365</v>
      </c>
      <c r="T173" s="27" t="s">
        <v>365</v>
      </c>
      <c r="U173" s="52">
        <f t="shared" si="17"/>
        <v>-6.8447837150127206</v>
      </c>
    </row>
    <row r="174" spans="1:21" ht="15" customHeight="1">
      <c r="A174" s="33" t="s">
        <v>160</v>
      </c>
      <c r="B174" s="50">
        <f>'Расчет субсидий'!AB174</f>
        <v>-65.463636363636368</v>
      </c>
      <c r="C174" s="58">
        <f>'Расчет субсидий'!D174-1</f>
        <v>-0.10108179419525065</v>
      </c>
      <c r="D174" s="58">
        <f>C174*'Расчет субсидий'!E174</f>
        <v>-0.50540897097625326</v>
      </c>
      <c r="E174" s="53">
        <f t="shared" si="16"/>
        <v>-5.4879207880554919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8">
        <f>'Расчет субсидий'!P174-1</f>
        <v>-0.2761725784981599</v>
      </c>
      <c r="M174" s="58">
        <f>L174*'Расчет субсидий'!Q174</f>
        <v>-5.5234515699631981</v>
      </c>
      <c r="N174" s="53">
        <f t="shared" si="15"/>
        <v>-59.975715575580871</v>
      </c>
      <c r="O174" s="27" t="s">
        <v>365</v>
      </c>
      <c r="P174" s="27" t="s">
        <v>365</v>
      </c>
      <c r="Q174" s="27" t="s">
        <v>365</v>
      </c>
      <c r="R174" s="27" t="s">
        <v>365</v>
      </c>
      <c r="S174" s="27" t="s">
        <v>365</v>
      </c>
      <c r="T174" s="27" t="s">
        <v>365</v>
      </c>
      <c r="U174" s="52">
        <f t="shared" si="17"/>
        <v>-6.0288605409394513</v>
      </c>
    </row>
    <row r="175" spans="1:21" ht="15" customHeight="1">
      <c r="A175" s="33" t="s">
        <v>161</v>
      </c>
      <c r="B175" s="50">
        <f>'Расчет субсидий'!AB175</f>
        <v>-3.7636363636363797</v>
      </c>
      <c r="C175" s="58">
        <f>'Расчет субсидий'!D175-1</f>
        <v>-1</v>
      </c>
      <c r="D175" s="58">
        <f>C175*'Расчет субсидий'!E175</f>
        <v>0</v>
      </c>
      <c r="E175" s="53">
        <f t="shared" si="16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8">
        <f>'Расчет субсидий'!P175-1</f>
        <v>-2.7388535031847239E-2</v>
      </c>
      <c r="M175" s="58">
        <f>L175*'Расчет субсидий'!Q175</f>
        <v>-0.54777070063694477</v>
      </c>
      <c r="N175" s="53">
        <f t="shared" si="15"/>
        <v>-3.7636363636363797</v>
      </c>
      <c r="O175" s="27" t="s">
        <v>365</v>
      </c>
      <c r="P175" s="27" t="s">
        <v>365</v>
      </c>
      <c r="Q175" s="27" t="s">
        <v>365</v>
      </c>
      <c r="R175" s="27" t="s">
        <v>365</v>
      </c>
      <c r="S175" s="27" t="s">
        <v>365</v>
      </c>
      <c r="T175" s="27" t="s">
        <v>365</v>
      </c>
      <c r="U175" s="52">
        <f t="shared" si="17"/>
        <v>-0.54777070063694477</v>
      </c>
    </row>
    <row r="176" spans="1:21" ht="15" customHeight="1">
      <c r="A176" s="33" t="s">
        <v>162</v>
      </c>
      <c r="B176" s="50">
        <f>'Расчет субсидий'!AB176</f>
        <v>-104.37272727272727</v>
      </c>
      <c r="C176" s="58">
        <f>'Расчет субсидий'!D176-1</f>
        <v>-1</v>
      </c>
      <c r="D176" s="58">
        <f>C176*'Расчет субсидий'!E176</f>
        <v>0</v>
      </c>
      <c r="E176" s="53">
        <f t="shared" si="16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8">
        <f>'Расчет субсидий'!P176-1</f>
        <v>-0.62367021276595747</v>
      </c>
      <c r="M176" s="58">
        <f>L176*'Расчет субсидий'!Q176</f>
        <v>-12.473404255319149</v>
      </c>
      <c r="N176" s="53">
        <f t="shared" si="15"/>
        <v>-104.37272727272727</v>
      </c>
      <c r="O176" s="27" t="s">
        <v>365</v>
      </c>
      <c r="P176" s="27" t="s">
        <v>365</v>
      </c>
      <c r="Q176" s="27" t="s">
        <v>365</v>
      </c>
      <c r="R176" s="27" t="s">
        <v>365</v>
      </c>
      <c r="S176" s="27" t="s">
        <v>365</v>
      </c>
      <c r="T176" s="27" t="s">
        <v>365</v>
      </c>
      <c r="U176" s="52">
        <f t="shared" si="17"/>
        <v>-12.473404255319149</v>
      </c>
    </row>
    <row r="177" spans="1:21" ht="15" customHeight="1">
      <c r="A177" s="33" t="s">
        <v>97</v>
      </c>
      <c r="B177" s="50">
        <f>'Расчет субсидий'!AB177</f>
        <v>-171.43636363636364</v>
      </c>
      <c r="C177" s="58">
        <f>'Расчет субсидий'!D177-1</f>
        <v>-1</v>
      </c>
      <c r="D177" s="58">
        <f>C177*'Расчет субсидий'!E177</f>
        <v>-5</v>
      </c>
      <c r="E177" s="53">
        <f t="shared" si="16"/>
        <v>-45.331985077557441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8">
        <f>'Расчет субсидий'!P177-1</f>
        <v>-0.69544924154025667</v>
      </c>
      <c r="M177" s="58">
        <f>L177*'Расчет субсидий'!Q177</f>
        <v>-13.908984830805133</v>
      </c>
      <c r="N177" s="53">
        <f t="shared" si="15"/>
        <v>-126.10437855880622</v>
      </c>
      <c r="O177" s="27" t="s">
        <v>365</v>
      </c>
      <c r="P177" s="27" t="s">
        <v>365</v>
      </c>
      <c r="Q177" s="27" t="s">
        <v>365</v>
      </c>
      <c r="R177" s="27" t="s">
        <v>365</v>
      </c>
      <c r="S177" s="27" t="s">
        <v>365</v>
      </c>
      <c r="T177" s="27" t="s">
        <v>365</v>
      </c>
      <c r="U177" s="52">
        <f t="shared" si="17"/>
        <v>-18.908984830805132</v>
      </c>
    </row>
    <row r="178" spans="1:21" ht="15" customHeight="1">
      <c r="A178" s="33" t="s">
        <v>163</v>
      </c>
      <c r="B178" s="50">
        <f>'Расчет субсидий'!AB178</f>
        <v>-71.827272727272714</v>
      </c>
      <c r="C178" s="58">
        <f>'Расчет субсидий'!D178-1</f>
        <v>-6.0477505919494856E-2</v>
      </c>
      <c r="D178" s="58">
        <f>C178*'Расчет субсидий'!E178</f>
        <v>-0.30238752959747428</v>
      </c>
      <c r="E178" s="53">
        <f t="shared" si="16"/>
        <v>-2.4628995995013852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8">
        <f>'Расчет субсидий'!P178-1</f>
        <v>-0.42581763049599297</v>
      </c>
      <c r="M178" s="58">
        <f>L178*'Расчет субсидий'!Q178</f>
        <v>-8.5163526099198599</v>
      </c>
      <c r="N178" s="53">
        <f t="shared" si="15"/>
        <v>-69.36437312777133</v>
      </c>
      <c r="O178" s="27" t="s">
        <v>365</v>
      </c>
      <c r="P178" s="27" t="s">
        <v>365</v>
      </c>
      <c r="Q178" s="27" t="s">
        <v>365</v>
      </c>
      <c r="R178" s="27" t="s">
        <v>365</v>
      </c>
      <c r="S178" s="27" t="s">
        <v>365</v>
      </c>
      <c r="T178" s="27" t="s">
        <v>365</v>
      </c>
      <c r="U178" s="52">
        <f t="shared" si="17"/>
        <v>-8.8187401395173346</v>
      </c>
    </row>
    <row r="179" spans="1:21" ht="15" customHeight="1">
      <c r="A179" s="33" t="s">
        <v>164</v>
      </c>
      <c r="B179" s="50">
        <f>'Расчет субсидий'!AB179</f>
        <v>32.71818181818179</v>
      </c>
      <c r="C179" s="58">
        <f>'Расчет субсидий'!D179-1</f>
        <v>-5.9041560644614077E-2</v>
      </c>
      <c r="D179" s="58">
        <f>C179*'Расчет субсидий'!E179</f>
        <v>-0.29520780322307039</v>
      </c>
      <c r="E179" s="53">
        <f t="shared" si="16"/>
        <v>-4.2115990891882698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8">
        <f>'Расчет субсидий'!P179-1</f>
        <v>0.12942779291553141</v>
      </c>
      <c r="M179" s="58">
        <f>L179*'Расчет субсидий'!Q179</f>
        <v>2.5885558583106283</v>
      </c>
      <c r="N179" s="53">
        <f t="shared" si="15"/>
        <v>36.929780907370059</v>
      </c>
      <c r="O179" s="27" t="s">
        <v>365</v>
      </c>
      <c r="P179" s="27" t="s">
        <v>365</v>
      </c>
      <c r="Q179" s="27" t="s">
        <v>365</v>
      </c>
      <c r="R179" s="27" t="s">
        <v>365</v>
      </c>
      <c r="S179" s="27" t="s">
        <v>365</v>
      </c>
      <c r="T179" s="27" t="s">
        <v>365</v>
      </c>
      <c r="U179" s="52">
        <f t="shared" si="17"/>
        <v>2.293348055087558</v>
      </c>
    </row>
    <row r="180" spans="1:21" ht="15" customHeight="1">
      <c r="A180" s="33" t="s">
        <v>165</v>
      </c>
      <c r="B180" s="50">
        <f>'Расчет субсидий'!AB180</f>
        <v>-82.572727272727292</v>
      </c>
      <c r="C180" s="58">
        <f>'Расчет субсидий'!D180-1</f>
        <v>-0.36269503546099291</v>
      </c>
      <c r="D180" s="58">
        <f>C180*'Расчет субсидий'!E180</f>
        <v>-1.8134751773049644</v>
      </c>
      <c r="E180" s="53">
        <f t="shared" si="16"/>
        <v>-16.205722731700732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8">
        <f>'Расчет субсидий'!P180-1</f>
        <v>-0.37133461222252662</v>
      </c>
      <c r="M180" s="58">
        <f>L180*'Расчет субсидий'!Q180</f>
        <v>-7.4266922444505319</v>
      </c>
      <c r="N180" s="53">
        <f t="shared" si="15"/>
        <v>-66.367004541026574</v>
      </c>
      <c r="O180" s="27" t="s">
        <v>365</v>
      </c>
      <c r="P180" s="27" t="s">
        <v>365</v>
      </c>
      <c r="Q180" s="27" t="s">
        <v>365</v>
      </c>
      <c r="R180" s="27" t="s">
        <v>365</v>
      </c>
      <c r="S180" s="27" t="s">
        <v>365</v>
      </c>
      <c r="T180" s="27" t="s">
        <v>365</v>
      </c>
      <c r="U180" s="52">
        <f t="shared" si="17"/>
        <v>-9.2401674217554959</v>
      </c>
    </row>
    <row r="181" spans="1:21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</row>
    <row r="182" spans="1:21" ht="15" customHeight="1">
      <c r="A182" s="33" t="s">
        <v>167</v>
      </c>
      <c r="B182" s="50">
        <f>'Расчет субсидий'!AB182</f>
        <v>-53.9</v>
      </c>
      <c r="C182" s="58">
        <f>'Расчет субсидий'!D182-1</f>
        <v>-1</v>
      </c>
      <c r="D182" s="58">
        <f>C182*'Расчет субсидий'!E182</f>
        <v>0</v>
      </c>
      <c r="E182" s="53">
        <f t="shared" si="16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8">
        <f>'Расчет субсидий'!P182-1</f>
        <v>-0.47307692307692306</v>
      </c>
      <c r="M182" s="58">
        <f>L182*'Расчет субсидий'!Q182</f>
        <v>-9.4615384615384617</v>
      </c>
      <c r="N182" s="53">
        <f t="shared" si="15"/>
        <v>-53.9</v>
      </c>
      <c r="O182" s="27" t="s">
        <v>365</v>
      </c>
      <c r="P182" s="27" t="s">
        <v>365</v>
      </c>
      <c r="Q182" s="27" t="s">
        <v>365</v>
      </c>
      <c r="R182" s="27" t="s">
        <v>365</v>
      </c>
      <c r="S182" s="27" t="s">
        <v>365</v>
      </c>
      <c r="T182" s="27" t="s">
        <v>365</v>
      </c>
      <c r="U182" s="52">
        <f t="shared" si="17"/>
        <v>-9.4615384615384617</v>
      </c>
    </row>
    <row r="183" spans="1:21" ht="15" customHeight="1">
      <c r="A183" s="33" t="s">
        <v>168</v>
      </c>
      <c r="B183" s="50">
        <f>'Расчет субсидий'!AB183</f>
        <v>-26.218181818181819</v>
      </c>
      <c r="C183" s="58">
        <f>'Расчет субсидий'!D183-1</f>
        <v>-2.1307414560416515E-2</v>
      </c>
      <c r="D183" s="58">
        <f>C183*'Расчет субсидий'!E183</f>
        <v>-0.10653707280208258</v>
      </c>
      <c r="E183" s="53">
        <f t="shared" si="16"/>
        <v>-0.89516523366799894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8">
        <f>'Расчет субсидий'!P183-1</f>
        <v>-0.15068950177935947</v>
      </c>
      <c r="M183" s="58">
        <f>L183*'Расчет субсидий'!Q183</f>
        <v>-3.0137900355871894</v>
      </c>
      <c r="N183" s="53">
        <f t="shared" si="15"/>
        <v>-25.323016584513823</v>
      </c>
      <c r="O183" s="27" t="s">
        <v>365</v>
      </c>
      <c r="P183" s="27" t="s">
        <v>365</v>
      </c>
      <c r="Q183" s="27" t="s">
        <v>365</v>
      </c>
      <c r="R183" s="27" t="s">
        <v>365</v>
      </c>
      <c r="S183" s="27" t="s">
        <v>365</v>
      </c>
      <c r="T183" s="27" t="s">
        <v>365</v>
      </c>
      <c r="U183" s="52">
        <f t="shared" si="17"/>
        <v>-3.1203271083892719</v>
      </c>
    </row>
    <row r="184" spans="1:21" ht="15" customHeight="1">
      <c r="A184" s="33" t="s">
        <v>169</v>
      </c>
      <c r="B184" s="50">
        <f>'Расчет субсидий'!AB184</f>
        <v>-96.454545454545453</v>
      </c>
      <c r="C184" s="58">
        <f>'Расчет субсидий'!D184-1</f>
        <v>-1</v>
      </c>
      <c r="D184" s="58">
        <f>C184*'Расчет субсидий'!E184</f>
        <v>0</v>
      </c>
      <c r="E184" s="53">
        <f t="shared" si="16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8">
        <f>'Расчет субсидий'!P184-1</f>
        <v>-0.90607178799060717</v>
      </c>
      <c r="M184" s="58">
        <f>L184*'Расчет субсидий'!Q184</f>
        <v>-18.121435759812144</v>
      </c>
      <c r="N184" s="53">
        <f t="shared" si="15"/>
        <v>-96.454545454545453</v>
      </c>
      <c r="O184" s="27" t="s">
        <v>365</v>
      </c>
      <c r="P184" s="27" t="s">
        <v>365</v>
      </c>
      <c r="Q184" s="27" t="s">
        <v>365</v>
      </c>
      <c r="R184" s="27" t="s">
        <v>365</v>
      </c>
      <c r="S184" s="27" t="s">
        <v>365</v>
      </c>
      <c r="T184" s="27" t="s">
        <v>365</v>
      </c>
      <c r="U184" s="52">
        <f t="shared" si="17"/>
        <v>-18.121435759812144</v>
      </c>
    </row>
    <row r="185" spans="1:21" ht="15" customHeight="1">
      <c r="A185" s="33" t="s">
        <v>170</v>
      </c>
      <c r="B185" s="50">
        <f>'Расчет субсидий'!AB185</f>
        <v>-69.163636363636357</v>
      </c>
      <c r="C185" s="58">
        <f>'Расчет субсидий'!D185-1</f>
        <v>-1</v>
      </c>
      <c r="D185" s="58">
        <f>C185*'Расчет субсидий'!E185</f>
        <v>0</v>
      </c>
      <c r="E185" s="53">
        <f t="shared" si="16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8">
        <f>'Расчет субсидий'!P185-1</f>
        <v>-0.9176276771004942</v>
      </c>
      <c r="M185" s="58">
        <f>L185*'Расчет субсидий'!Q185</f>
        <v>-18.352553542009883</v>
      </c>
      <c r="N185" s="53">
        <f t="shared" ref="N185:N247" si="18">$B185*M185/$U185</f>
        <v>-69.163636363636357</v>
      </c>
      <c r="O185" s="27" t="s">
        <v>365</v>
      </c>
      <c r="P185" s="27" t="s">
        <v>365</v>
      </c>
      <c r="Q185" s="27" t="s">
        <v>365</v>
      </c>
      <c r="R185" s="27" t="s">
        <v>365</v>
      </c>
      <c r="S185" s="27" t="s">
        <v>365</v>
      </c>
      <c r="T185" s="27" t="s">
        <v>365</v>
      </c>
      <c r="U185" s="52">
        <f t="shared" si="17"/>
        <v>-18.352553542009883</v>
      </c>
    </row>
    <row r="186" spans="1:21" ht="15" customHeight="1">
      <c r="A186" s="33" t="s">
        <v>171</v>
      </c>
      <c r="B186" s="50">
        <f>'Расчет субсидий'!AB186</f>
        <v>-44.872727272727268</v>
      </c>
      <c r="C186" s="58">
        <f>'Расчет субсидий'!D186-1</f>
        <v>-1</v>
      </c>
      <c r="D186" s="58">
        <f>C186*'Расчет субсидий'!E186</f>
        <v>0</v>
      </c>
      <c r="E186" s="53">
        <f t="shared" ref="E186:E249" si="19">$B186*D186/$U186</f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8">
        <f>'Расчет субсидий'!P186-1</f>
        <v>-0.57318952234206477</v>
      </c>
      <c r="M186" s="58">
        <f>L186*'Расчет субсидий'!Q186</f>
        <v>-11.463790446841296</v>
      </c>
      <c r="N186" s="53">
        <f t="shared" si="18"/>
        <v>-44.872727272727261</v>
      </c>
      <c r="O186" s="27" t="s">
        <v>365</v>
      </c>
      <c r="P186" s="27" t="s">
        <v>365</v>
      </c>
      <c r="Q186" s="27" t="s">
        <v>365</v>
      </c>
      <c r="R186" s="27" t="s">
        <v>365</v>
      </c>
      <c r="S186" s="27" t="s">
        <v>365</v>
      </c>
      <c r="T186" s="27" t="s">
        <v>365</v>
      </c>
      <c r="U186" s="52">
        <f t="shared" ref="U186:U249" si="20">D186+M186</f>
        <v>-11.463790446841296</v>
      </c>
    </row>
    <row r="187" spans="1:21" ht="15" customHeight="1">
      <c r="A187" s="33" t="s">
        <v>172</v>
      </c>
      <c r="B187" s="50">
        <f>'Расчет субсидий'!AB187</f>
        <v>25.854545454545459</v>
      </c>
      <c r="C187" s="58">
        <f>'Расчет субсидий'!D187-1</f>
        <v>-1</v>
      </c>
      <c r="D187" s="58">
        <f>C187*'Расчет субсидий'!E187</f>
        <v>0</v>
      </c>
      <c r="E187" s="53">
        <f t="shared" si="19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8">
        <f>'Расчет субсидий'!P187-1</f>
        <v>0.20286465177398161</v>
      </c>
      <c r="M187" s="58">
        <f>L187*'Расчет субсидий'!Q187</f>
        <v>4.0572930354796322</v>
      </c>
      <c r="N187" s="53">
        <f t="shared" si="18"/>
        <v>25.854545454545459</v>
      </c>
      <c r="O187" s="27" t="s">
        <v>365</v>
      </c>
      <c r="P187" s="27" t="s">
        <v>365</v>
      </c>
      <c r="Q187" s="27" t="s">
        <v>365</v>
      </c>
      <c r="R187" s="27" t="s">
        <v>365</v>
      </c>
      <c r="S187" s="27" t="s">
        <v>365</v>
      </c>
      <c r="T187" s="27" t="s">
        <v>365</v>
      </c>
      <c r="U187" s="52">
        <f t="shared" si="20"/>
        <v>4.0572930354796322</v>
      </c>
    </row>
    <row r="188" spans="1:21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</row>
    <row r="189" spans="1:21" ht="15" customHeight="1">
      <c r="A189" s="33" t="s">
        <v>174</v>
      </c>
      <c r="B189" s="50">
        <f>'Расчет субсидий'!AB189</f>
        <v>-101.4909090909091</v>
      </c>
      <c r="C189" s="58">
        <f>'Расчет субсидий'!D189-1</f>
        <v>-1</v>
      </c>
      <c r="D189" s="58">
        <f>C189*'Расчет субсидий'!E189</f>
        <v>0</v>
      </c>
      <c r="E189" s="53">
        <f t="shared" si="19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8">
        <f>'Расчет субсидий'!P189-1</f>
        <v>-0.86703601108033246</v>
      </c>
      <c r="M189" s="58">
        <f>L189*'Расчет субсидий'!Q189</f>
        <v>-17.340720221606649</v>
      </c>
      <c r="N189" s="53">
        <f t="shared" si="18"/>
        <v>-101.4909090909091</v>
      </c>
      <c r="O189" s="27" t="s">
        <v>365</v>
      </c>
      <c r="P189" s="27" t="s">
        <v>365</v>
      </c>
      <c r="Q189" s="27" t="s">
        <v>365</v>
      </c>
      <c r="R189" s="27" t="s">
        <v>365</v>
      </c>
      <c r="S189" s="27" t="s">
        <v>365</v>
      </c>
      <c r="T189" s="27" t="s">
        <v>365</v>
      </c>
      <c r="U189" s="52">
        <f t="shared" si="20"/>
        <v>-17.340720221606649</v>
      </c>
    </row>
    <row r="190" spans="1:21" ht="15" customHeight="1">
      <c r="A190" s="33" t="s">
        <v>175</v>
      </c>
      <c r="B190" s="50">
        <f>'Расчет субсидий'!AB190</f>
        <v>-12.554545454545448</v>
      </c>
      <c r="C190" s="58">
        <f>'Расчет субсидий'!D190-1</f>
        <v>-1</v>
      </c>
      <c r="D190" s="58">
        <f>C190*'Расчет субсидий'!E190</f>
        <v>0</v>
      </c>
      <c r="E190" s="53">
        <f t="shared" si="19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8">
        <f>'Расчет субсидий'!P190-1</f>
        <v>-0.13700234192037475</v>
      </c>
      <c r="M190" s="58">
        <f>L190*'Расчет субсидий'!Q190</f>
        <v>-2.740046838407495</v>
      </c>
      <c r="N190" s="53">
        <f t="shared" si="18"/>
        <v>-12.554545454545448</v>
      </c>
      <c r="O190" s="27" t="s">
        <v>365</v>
      </c>
      <c r="P190" s="27" t="s">
        <v>365</v>
      </c>
      <c r="Q190" s="27" t="s">
        <v>365</v>
      </c>
      <c r="R190" s="27" t="s">
        <v>365</v>
      </c>
      <c r="S190" s="27" t="s">
        <v>365</v>
      </c>
      <c r="T190" s="27" t="s">
        <v>365</v>
      </c>
      <c r="U190" s="52">
        <f t="shared" si="20"/>
        <v>-2.740046838407495</v>
      </c>
    </row>
    <row r="191" spans="1:21" ht="15" customHeight="1">
      <c r="A191" s="33" t="s">
        <v>176</v>
      </c>
      <c r="B191" s="50">
        <f>'Расчет субсидий'!AB191</f>
        <v>-137.45454545454547</v>
      </c>
      <c r="C191" s="58">
        <f>'Расчет субсидий'!D191-1</f>
        <v>-1</v>
      </c>
      <c r="D191" s="58">
        <f>C191*'Расчет субсидий'!E191</f>
        <v>0</v>
      </c>
      <c r="E191" s="53">
        <f t="shared" si="19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8">
        <f>'Расчет субсидий'!P191-1</f>
        <v>-0.89597315436241609</v>
      </c>
      <c r="M191" s="58">
        <f>L191*'Расчет субсидий'!Q191</f>
        <v>-17.919463087248321</v>
      </c>
      <c r="N191" s="53">
        <f t="shared" si="18"/>
        <v>-137.45454545454547</v>
      </c>
      <c r="O191" s="27" t="s">
        <v>365</v>
      </c>
      <c r="P191" s="27" t="s">
        <v>365</v>
      </c>
      <c r="Q191" s="27" t="s">
        <v>365</v>
      </c>
      <c r="R191" s="27" t="s">
        <v>365</v>
      </c>
      <c r="S191" s="27" t="s">
        <v>365</v>
      </c>
      <c r="T191" s="27" t="s">
        <v>365</v>
      </c>
      <c r="U191" s="52">
        <f t="shared" si="20"/>
        <v>-17.919463087248321</v>
      </c>
    </row>
    <row r="192" spans="1:21" ht="15" customHeight="1">
      <c r="A192" s="33" t="s">
        <v>177</v>
      </c>
      <c r="B192" s="50">
        <f>'Расчет субсидий'!AB192</f>
        <v>17.009090909090901</v>
      </c>
      <c r="C192" s="58">
        <f>'Расчет субсидий'!D192-1</f>
        <v>0.23004915781103152</v>
      </c>
      <c r="D192" s="58">
        <f>C192*'Расчет субсидий'!E192</f>
        <v>1.1502457890551576</v>
      </c>
      <c r="E192" s="53">
        <f t="shared" si="19"/>
        <v>3.6760271204765917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8">
        <f>'Расчет субсидий'!P192-1</f>
        <v>0.20859884836852194</v>
      </c>
      <c r="M192" s="58">
        <f>L192*'Расчет субсидий'!Q192</f>
        <v>4.1719769673704388</v>
      </c>
      <c r="N192" s="53">
        <f t="shared" si="18"/>
        <v>13.333063788614311</v>
      </c>
      <c r="O192" s="27" t="s">
        <v>365</v>
      </c>
      <c r="P192" s="27" t="s">
        <v>365</v>
      </c>
      <c r="Q192" s="27" t="s">
        <v>365</v>
      </c>
      <c r="R192" s="27" t="s">
        <v>365</v>
      </c>
      <c r="S192" s="27" t="s">
        <v>365</v>
      </c>
      <c r="T192" s="27" t="s">
        <v>365</v>
      </c>
      <c r="U192" s="52">
        <f t="shared" si="20"/>
        <v>5.3222227564255959</v>
      </c>
    </row>
    <row r="193" spans="1:21" ht="15" customHeight="1">
      <c r="A193" s="33" t="s">
        <v>178</v>
      </c>
      <c r="B193" s="50">
        <f>'Расчет субсидий'!AB193</f>
        <v>-47.318181818181813</v>
      </c>
      <c r="C193" s="58">
        <f>'Расчет субсидий'!D193-1</f>
        <v>-5.0877192982456076E-2</v>
      </c>
      <c r="D193" s="58">
        <f>C193*'Расчет субсидий'!E193</f>
        <v>-0.25438596491228038</v>
      </c>
      <c r="E193" s="53">
        <f t="shared" si="19"/>
        <v>-0.97398794976649505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8">
        <f>'Расчет субсидий'!P193-1</f>
        <v>-0.60520833333333335</v>
      </c>
      <c r="M193" s="58">
        <f>L193*'Расчет субсидий'!Q193</f>
        <v>-12.104166666666668</v>
      </c>
      <c r="N193" s="53">
        <f t="shared" si="18"/>
        <v>-46.344193868415317</v>
      </c>
      <c r="O193" s="27" t="s">
        <v>365</v>
      </c>
      <c r="P193" s="27" t="s">
        <v>365</v>
      </c>
      <c r="Q193" s="27" t="s">
        <v>365</v>
      </c>
      <c r="R193" s="27" t="s">
        <v>365</v>
      </c>
      <c r="S193" s="27" t="s">
        <v>365</v>
      </c>
      <c r="T193" s="27" t="s">
        <v>365</v>
      </c>
      <c r="U193" s="52">
        <f t="shared" si="20"/>
        <v>-12.358552631578949</v>
      </c>
    </row>
    <row r="194" spans="1:21" ht="15" customHeight="1">
      <c r="A194" s="33" t="s">
        <v>179</v>
      </c>
      <c r="B194" s="50">
        <f>'Расчет субсидий'!AB194</f>
        <v>-68.963636363636368</v>
      </c>
      <c r="C194" s="58">
        <f>'Расчет субсидий'!D194-1</f>
        <v>-1</v>
      </c>
      <c r="D194" s="58">
        <f>C194*'Расчет субсидий'!E194</f>
        <v>0</v>
      </c>
      <c r="E194" s="53">
        <f t="shared" si="19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8">
        <f>'Расчет субсидий'!P194-1</f>
        <v>-0.59246575342465757</v>
      </c>
      <c r="M194" s="58">
        <f>L194*'Расчет субсидий'!Q194</f>
        <v>-11.849315068493151</v>
      </c>
      <c r="N194" s="53">
        <f t="shared" si="18"/>
        <v>-68.963636363636368</v>
      </c>
      <c r="O194" s="27" t="s">
        <v>365</v>
      </c>
      <c r="P194" s="27" t="s">
        <v>365</v>
      </c>
      <c r="Q194" s="27" t="s">
        <v>365</v>
      </c>
      <c r="R194" s="27" t="s">
        <v>365</v>
      </c>
      <c r="S194" s="27" t="s">
        <v>365</v>
      </c>
      <c r="T194" s="27" t="s">
        <v>365</v>
      </c>
      <c r="U194" s="52">
        <f t="shared" si="20"/>
        <v>-11.849315068493151</v>
      </c>
    </row>
    <row r="195" spans="1:21" ht="15" customHeight="1">
      <c r="A195" s="33" t="s">
        <v>180</v>
      </c>
      <c r="B195" s="50">
        <f>'Расчет субсидий'!AB195</f>
        <v>-4.9727272727272691</v>
      </c>
      <c r="C195" s="58">
        <f>'Расчет субсидий'!D195-1</f>
        <v>-1</v>
      </c>
      <c r="D195" s="58">
        <f>C195*'Расчет субсидий'!E195</f>
        <v>0</v>
      </c>
      <c r="E195" s="53">
        <f t="shared" si="19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8">
        <f>'Расчет субсидий'!P195-1</f>
        <v>-3.9615846338535432E-2</v>
      </c>
      <c r="M195" s="58">
        <f>L195*'Расчет субсидий'!Q195</f>
        <v>-0.79231692677070864</v>
      </c>
      <c r="N195" s="53">
        <f t="shared" si="18"/>
        <v>-4.9727272727272691</v>
      </c>
      <c r="O195" s="27" t="s">
        <v>365</v>
      </c>
      <c r="P195" s="27" t="s">
        <v>365</v>
      </c>
      <c r="Q195" s="27" t="s">
        <v>365</v>
      </c>
      <c r="R195" s="27" t="s">
        <v>365</v>
      </c>
      <c r="S195" s="27" t="s">
        <v>365</v>
      </c>
      <c r="T195" s="27" t="s">
        <v>365</v>
      </c>
      <c r="U195" s="52">
        <f t="shared" si="20"/>
        <v>-0.79231692677070864</v>
      </c>
    </row>
    <row r="196" spans="1:21" ht="15" customHeight="1">
      <c r="A196" s="33" t="s">
        <v>181</v>
      </c>
      <c r="B196" s="50">
        <f>'Расчет субсидий'!AB196</f>
        <v>-33.463636363636361</v>
      </c>
      <c r="C196" s="58">
        <f>'Расчет субсидий'!D196-1</f>
        <v>-3.3173076923076916E-2</v>
      </c>
      <c r="D196" s="58">
        <f>C196*'Расчет субсидий'!E196</f>
        <v>-0.16586538461538458</v>
      </c>
      <c r="E196" s="53">
        <f t="shared" si="19"/>
        <v>-0.60026066176112791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8">
        <f>'Расчет субсидий'!P196-1</f>
        <v>-0.45404411764705888</v>
      </c>
      <c r="M196" s="58">
        <f>L196*'Расчет субсидий'!Q196</f>
        <v>-9.0808823529411775</v>
      </c>
      <c r="N196" s="53">
        <f t="shared" si="18"/>
        <v>-32.863375701875228</v>
      </c>
      <c r="O196" s="27" t="s">
        <v>365</v>
      </c>
      <c r="P196" s="27" t="s">
        <v>365</v>
      </c>
      <c r="Q196" s="27" t="s">
        <v>365</v>
      </c>
      <c r="R196" s="27" t="s">
        <v>365</v>
      </c>
      <c r="S196" s="27" t="s">
        <v>365</v>
      </c>
      <c r="T196" s="27" t="s">
        <v>365</v>
      </c>
      <c r="U196" s="52">
        <f t="shared" si="20"/>
        <v>-9.2467477375565625</v>
      </c>
    </row>
    <row r="197" spans="1:21" ht="15" customHeight="1">
      <c r="A197" s="33" t="s">
        <v>182</v>
      </c>
      <c r="B197" s="50">
        <f>'Расчет субсидий'!AB197</f>
        <v>37.76363636363638</v>
      </c>
      <c r="C197" s="58">
        <f>'Расчет субсидий'!D197-1</f>
        <v>-1</v>
      </c>
      <c r="D197" s="58">
        <f>C197*'Расчет субсидий'!E197</f>
        <v>0</v>
      </c>
      <c r="E197" s="53">
        <f t="shared" si="19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8">
        <f>'Расчет субсидий'!P197-1</f>
        <v>0.25585139318885441</v>
      </c>
      <c r="M197" s="58">
        <f>L197*'Расчет субсидий'!Q197</f>
        <v>5.1170278637770883</v>
      </c>
      <c r="N197" s="53">
        <f t="shared" si="18"/>
        <v>37.76363636363638</v>
      </c>
      <c r="O197" s="27" t="s">
        <v>365</v>
      </c>
      <c r="P197" s="27" t="s">
        <v>365</v>
      </c>
      <c r="Q197" s="27" t="s">
        <v>365</v>
      </c>
      <c r="R197" s="27" t="s">
        <v>365</v>
      </c>
      <c r="S197" s="27" t="s">
        <v>365</v>
      </c>
      <c r="T197" s="27" t="s">
        <v>365</v>
      </c>
      <c r="U197" s="52">
        <f t="shared" si="20"/>
        <v>5.1170278637770883</v>
      </c>
    </row>
    <row r="198" spans="1:21" ht="15" customHeight="1">
      <c r="A198" s="33" t="s">
        <v>183</v>
      </c>
      <c r="B198" s="50">
        <f>'Расчет субсидий'!AB198</f>
        <v>-34.490909090909099</v>
      </c>
      <c r="C198" s="58">
        <f>'Расчет субсидий'!D198-1</f>
        <v>-1</v>
      </c>
      <c r="D198" s="58">
        <f>C198*'Расчет субсидий'!E198</f>
        <v>0</v>
      </c>
      <c r="E198" s="53">
        <f t="shared" si="19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8">
        <f>'Расчет субсидий'!P198-1</f>
        <v>-0.28210526315789475</v>
      </c>
      <c r="M198" s="58">
        <f>L198*'Расчет субсидий'!Q198</f>
        <v>-5.6421052631578945</v>
      </c>
      <c r="N198" s="53">
        <f t="shared" si="18"/>
        <v>-34.490909090909099</v>
      </c>
      <c r="O198" s="27" t="s">
        <v>365</v>
      </c>
      <c r="P198" s="27" t="s">
        <v>365</v>
      </c>
      <c r="Q198" s="27" t="s">
        <v>365</v>
      </c>
      <c r="R198" s="27" t="s">
        <v>365</v>
      </c>
      <c r="S198" s="27" t="s">
        <v>365</v>
      </c>
      <c r="T198" s="27" t="s">
        <v>365</v>
      </c>
      <c r="U198" s="52">
        <f t="shared" si="20"/>
        <v>-5.6421052631578945</v>
      </c>
    </row>
    <row r="199" spans="1:21" ht="15" customHeight="1">
      <c r="A199" s="33" t="s">
        <v>184</v>
      </c>
      <c r="B199" s="50">
        <f>'Расчет субсидий'!AB199</f>
        <v>-80.818181818181813</v>
      </c>
      <c r="C199" s="58">
        <f>'Расчет субсидий'!D199-1</f>
        <v>-1</v>
      </c>
      <c r="D199" s="58">
        <f>C199*'Расчет субсидий'!E199</f>
        <v>0</v>
      </c>
      <c r="E199" s="53">
        <f t="shared" si="19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8">
        <f>'Расчет субсидий'!P199-1</f>
        <v>-0.68598130841121496</v>
      </c>
      <c r="M199" s="58">
        <f>L199*'Расчет субсидий'!Q199</f>
        <v>-13.719626168224298</v>
      </c>
      <c r="N199" s="53">
        <f t="shared" si="18"/>
        <v>-80.818181818181813</v>
      </c>
      <c r="O199" s="27" t="s">
        <v>365</v>
      </c>
      <c r="P199" s="27" t="s">
        <v>365</v>
      </c>
      <c r="Q199" s="27" t="s">
        <v>365</v>
      </c>
      <c r="R199" s="27" t="s">
        <v>365</v>
      </c>
      <c r="S199" s="27" t="s">
        <v>365</v>
      </c>
      <c r="T199" s="27" t="s">
        <v>365</v>
      </c>
      <c r="U199" s="52">
        <f t="shared" si="20"/>
        <v>-13.719626168224298</v>
      </c>
    </row>
    <row r="200" spans="1:21" ht="15" customHeight="1">
      <c r="A200" s="33" t="s">
        <v>185</v>
      </c>
      <c r="B200" s="50">
        <f>'Расчет субсидий'!AB200</f>
        <v>-11.336363636363643</v>
      </c>
      <c r="C200" s="58">
        <f>'Расчет субсидий'!D200-1</f>
        <v>-1</v>
      </c>
      <c r="D200" s="58">
        <f>C200*'Расчет субсидий'!E200</f>
        <v>0</v>
      </c>
      <c r="E200" s="53">
        <f t="shared" si="19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8">
        <f>'Расчет субсидий'!P200-1</f>
        <v>-9.7109826589595438E-2</v>
      </c>
      <c r="M200" s="58">
        <f>L200*'Расчет субсидий'!Q200</f>
        <v>-1.9421965317919088</v>
      </c>
      <c r="N200" s="53">
        <f t="shared" si="18"/>
        <v>-11.336363636363643</v>
      </c>
      <c r="O200" s="27" t="s">
        <v>365</v>
      </c>
      <c r="P200" s="27" t="s">
        <v>365</v>
      </c>
      <c r="Q200" s="27" t="s">
        <v>365</v>
      </c>
      <c r="R200" s="27" t="s">
        <v>365</v>
      </c>
      <c r="S200" s="27" t="s">
        <v>365</v>
      </c>
      <c r="T200" s="27" t="s">
        <v>365</v>
      </c>
      <c r="U200" s="52">
        <f t="shared" si="20"/>
        <v>-1.9421965317919088</v>
      </c>
    </row>
    <row r="201" spans="1:21" ht="15" customHeight="1">
      <c r="A201" s="33" t="s">
        <v>186</v>
      </c>
      <c r="B201" s="50">
        <f>'Расчет субсидий'!AB201</f>
        <v>-110.35454545454547</v>
      </c>
      <c r="C201" s="58">
        <f>'Расчет субсидий'!D201-1</f>
        <v>-1</v>
      </c>
      <c r="D201" s="58">
        <f>C201*'Расчет субсидий'!E201</f>
        <v>0</v>
      </c>
      <c r="E201" s="53">
        <f t="shared" si="19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8">
        <f>'Расчет субсидий'!P201-1</f>
        <v>-0.84615384615384615</v>
      </c>
      <c r="M201" s="58">
        <f>L201*'Расчет субсидий'!Q201</f>
        <v>-16.923076923076923</v>
      </c>
      <c r="N201" s="53">
        <f t="shared" si="18"/>
        <v>-110.35454545454547</v>
      </c>
      <c r="O201" s="27" t="s">
        <v>365</v>
      </c>
      <c r="P201" s="27" t="s">
        <v>365</v>
      </c>
      <c r="Q201" s="27" t="s">
        <v>365</v>
      </c>
      <c r="R201" s="27" t="s">
        <v>365</v>
      </c>
      <c r="S201" s="27" t="s">
        <v>365</v>
      </c>
      <c r="T201" s="27" t="s">
        <v>365</v>
      </c>
      <c r="U201" s="52">
        <f t="shared" si="20"/>
        <v>-16.923076923076923</v>
      </c>
    </row>
    <row r="202" spans="1:21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</row>
    <row r="203" spans="1:21" ht="15" customHeight="1">
      <c r="A203" s="33" t="s">
        <v>188</v>
      </c>
      <c r="B203" s="50">
        <f>'Расчет субсидий'!AB203</f>
        <v>-12.718181818181819</v>
      </c>
      <c r="C203" s="58">
        <f>'Расчет субсидий'!D203-1</f>
        <v>-1</v>
      </c>
      <c r="D203" s="58">
        <f>C203*'Расчет субсидий'!E203</f>
        <v>0</v>
      </c>
      <c r="E203" s="53">
        <f t="shared" si="19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8">
        <f>'Расчет субсидий'!P203-1</f>
        <v>-8.4008843036109004E-2</v>
      </c>
      <c r="M203" s="58">
        <f>L203*'Расчет субсидий'!Q203</f>
        <v>-1.6801768607221801</v>
      </c>
      <c r="N203" s="53">
        <f t="shared" si="18"/>
        <v>-12.718181818181819</v>
      </c>
      <c r="O203" s="27" t="s">
        <v>365</v>
      </c>
      <c r="P203" s="27" t="s">
        <v>365</v>
      </c>
      <c r="Q203" s="27" t="s">
        <v>365</v>
      </c>
      <c r="R203" s="27" t="s">
        <v>365</v>
      </c>
      <c r="S203" s="27" t="s">
        <v>365</v>
      </c>
      <c r="T203" s="27" t="s">
        <v>365</v>
      </c>
      <c r="U203" s="52">
        <f t="shared" si="20"/>
        <v>-1.6801768607221801</v>
      </c>
    </row>
    <row r="204" spans="1:21" ht="15" customHeight="1">
      <c r="A204" s="33" t="s">
        <v>189</v>
      </c>
      <c r="B204" s="50">
        <f>'Расчет субсидий'!AB204</f>
        <v>-8.3090909090909122</v>
      </c>
      <c r="C204" s="58">
        <f>'Расчет субсидий'!D204-1</f>
        <v>-1</v>
      </c>
      <c r="D204" s="58">
        <f>C204*'Расчет субсидий'!E204</f>
        <v>0</v>
      </c>
      <c r="E204" s="53">
        <f t="shared" si="19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8">
        <f>'Расчет субсидий'!P204-1</f>
        <v>-5.2694610778443174E-2</v>
      </c>
      <c r="M204" s="58">
        <f>L204*'Расчет субсидий'!Q204</f>
        <v>-1.0538922155688635</v>
      </c>
      <c r="N204" s="53">
        <f t="shared" si="18"/>
        <v>-8.3090909090909122</v>
      </c>
      <c r="O204" s="27" t="s">
        <v>365</v>
      </c>
      <c r="P204" s="27" t="s">
        <v>365</v>
      </c>
      <c r="Q204" s="27" t="s">
        <v>365</v>
      </c>
      <c r="R204" s="27" t="s">
        <v>365</v>
      </c>
      <c r="S204" s="27" t="s">
        <v>365</v>
      </c>
      <c r="T204" s="27" t="s">
        <v>365</v>
      </c>
      <c r="U204" s="52">
        <f t="shared" si="20"/>
        <v>-1.0538922155688635</v>
      </c>
    </row>
    <row r="205" spans="1:21" ht="15" customHeight="1">
      <c r="A205" s="33" t="s">
        <v>190</v>
      </c>
      <c r="B205" s="50">
        <f>'Расчет субсидий'!AB205</f>
        <v>58.399999999999977</v>
      </c>
      <c r="C205" s="58">
        <f>'Расчет субсидий'!D205-1</f>
        <v>-1</v>
      </c>
      <c r="D205" s="58">
        <f>C205*'Расчет субсидий'!E205</f>
        <v>0</v>
      </c>
      <c r="E205" s="53">
        <f t="shared" si="19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8">
        <f>'Расчет субсидий'!P205-1</f>
        <v>0.1953002610966057</v>
      </c>
      <c r="M205" s="58">
        <f>L205*'Расчет субсидий'!Q205</f>
        <v>3.906005221932114</v>
      </c>
      <c r="N205" s="53">
        <f t="shared" si="18"/>
        <v>58.399999999999977</v>
      </c>
      <c r="O205" s="27" t="s">
        <v>365</v>
      </c>
      <c r="P205" s="27" t="s">
        <v>365</v>
      </c>
      <c r="Q205" s="27" t="s">
        <v>365</v>
      </c>
      <c r="R205" s="27" t="s">
        <v>365</v>
      </c>
      <c r="S205" s="27" t="s">
        <v>365</v>
      </c>
      <c r="T205" s="27" t="s">
        <v>365</v>
      </c>
      <c r="U205" s="52">
        <f t="shared" si="20"/>
        <v>3.906005221932114</v>
      </c>
    </row>
    <row r="206" spans="1:21" ht="15" customHeight="1">
      <c r="A206" s="33" t="s">
        <v>191</v>
      </c>
      <c r="B206" s="50">
        <f>'Расчет субсидий'!AB206</f>
        <v>34.381818181818176</v>
      </c>
      <c r="C206" s="58">
        <f>'Расчет субсидий'!D206-1</f>
        <v>-1</v>
      </c>
      <c r="D206" s="58">
        <f>C206*'Расчет субсидий'!E206</f>
        <v>0</v>
      </c>
      <c r="E206" s="53">
        <f t="shared" si="19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8">
        <f>'Расчет субсидий'!P206-1</f>
        <v>0.22942084942084939</v>
      </c>
      <c r="M206" s="58">
        <f>L206*'Расчет субсидий'!Q206</f>
        <v>4.5884169884169879</v>
      </c>
      <c r="N206" s="53">
        <f t="shared" si="18"/>
        <v>34.381818181818176</v>
      </c>
      <c r="O206" s="27" t="s">
        <v>365</v>
      </c>
      <c r="P206" s="27" t="s">
        <v>365</v>
      </c>
      <c r="Q206" s="27" t="s">
        <v>365</v>
      </c>
      <c r="R206" s="27" t="s">
        <v>365</v>
      </c>
      <c r="S206" s="27" t="s">
        <v>365</v>
      </c>
      <c r="T206" s="27" t="s">
        <v>365</v>
      </c>
      <c r="U206" s="52">
        <f t="shared" si="20"/>
        <v>4.5884169884169879</v>
      </c>
    </row>
    <row r="207" spans="1:21" ht="15" customHeight="1">
      <c r="A207" s="33" t="s">
        <v>192</v>
      </c>
      <c r="B207" s="50">
        <f>'Расчет субсидий'!AB207</f>
        <v>37.76363636363638</v>
      </c>
      <c r="C207" s="58">
        <f>'Расчет субсидий'!D207-1</f>
        <v>-1</v>
      </c>
      <c r="D207" s="58">
        <f>C207*'Расчет субсидий'!E207</f>
        <v>0</v>
      </c>
      <c r="E207" s="53">
        <f t="shared" si="19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8">
        <f>'Расчет субсидий'!P207-1</f>
        <v>0.22934333958724196</v>
      </c>
      <c r="M207" s="58">
        <f>L207*'Расчет субсидий'!Q207</f>
        <v>4.5868667917448391</v>
      </c>
      <c r="N207" s="53">
        <f t="shared" si="18"/>
        <v>37.76363636363638</v>
      </c>
      <c r="O207" s="27" t="s">
        <v>365</v>
      </c>
      <c r="P207" s="27" t="s">
        <v>365</v>
      </c>
      <c r="Q207" s="27" t="s">
        <v>365</v>
      </c>
      <c r="R207" s="27" t="s">
        <v>365</v>
      </c>
      <c r="S207" s="27" t="s">
        <v>365</v>
      </c>
      <c r="T207" s="27" t="s">
        <v>365</v>
      </c>
      <c r="U207" s="52">
        <f t="shared" si="20"/>
        <v>4.5868667917448391</v>
      </c>
    </row>
    <row r="208" spans="1:21" ht="15" customHeight="1">
      <c r="A208" s="33" t="s">
        <v>193</v>
      </c>
      <c r="B208" s="50">
        <f>'Расчет субсидий'!AB208</f>
        <v>-65.490909090909042</v>
      </c>
      <c r="C208" s="58">
        <f>'Расчет субсидий'!D208-1</f>
        <v>0.30000000000000004</v>
      </c>
      <c r="D208" s="58">
        <f>C208*'Расчет субсидий'!E208</f>
        <v>1.5000000000000002</v>
      </c>
      <c r="E208" s="53">
        <f t="shared" si="19"/>
        <v>22.10082061939768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8">
        <f>'Расчет субсидий'!P208-1</f>
        <v>-0.29724596391263058</v>
      </c>
      <c r="M208" s="58">
        <f>L208*'Расчет субсидий'!Q208</f>
        <v>-5.9449192782526117</v>
      </c>
      <c r="N208" s="53">
        <f t="shared" si="18"/>
        <v>-87.591729710306723</v>
      </c>
      <c r="O208" s="27" t="s">
        <v>365</v>
      </c>
      <c r="P208" s="27" t="s">
        <v>365</v>
      </c>
      <c r="Q208" s="27" t="s">
        <v>365</v>
      </c>
      <c r="R208" s="27" t="s">
        <v>365</v>
      </c>
      <c r="S208" s="27" t="s">
        <v>365</v>
      </c>
      <c r="T208" s="27" t="s">
        <v>365</v>
      </c>
      <c r="U208" s="52">
        <f t="shared" si="20"/>
        <v>-4.4449192782526117</v>
      </c>
    </row>
    <row r="209" spans="1:21" ht="15" customHeight="1">
      <c r="A209" s="33" t="s">
        <v>194</v>
      </c>
      <c r="B209" s="50">
        <f>'Расчет субсидий'!AB209</f>
        <v>21.490909090909042</v>
      </c>
      <c r="C209" s="58">
        <f>'Расчет субсидий'!D209-1</f>
        <v>3.8985287325987938E-2</v>
      </c>
      <c r="D209" s="58">
        <f>C209*'Расчет субсидий'!E209</f>
        <v>0.19492643662993969</v>
      </c>
      <c r="E209" s="53">
        <f t="shared" si="19"/>
        <v>3.195149122769108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8">
        <f>'Расчет субсидий'!P209-1</f>
        <v>5.5808464002697677E-2</v>
      </c>
      <c r="M209" s="58">
        <f>L209*'Расчет субсидий'!Q209</f>
        <v>1.1161692800539535</v>
      </c>
      <c r="N209" s="53">
        <f t="shared" si="18"/>
        <v>18.295759968139937</v>
      </c>
      <c r="O209" s="27" t="s">
        <v>365</v>
      </c>
      <c r="P209" s="27" t="s">
        <v>365</v>
      </c>
      <c r="Q209" s="27" t="s">
        <v>365</v>
      </c>
      <c r="R209" s="27" t="s">
        <v>365</v>
      </c>
      <c r="S209" s="27" t="s">
        <v>365</v>
      </c>
      <c r="T209" s="27" t="s">
        <v>365</v>
      </c>
      <c r="U209" s="52">
        <f t="shared" si="20"/>
        <v>1.3110957166838932</v>
      </c>
    </row>
    <row r="210" spans="1:21" ht="15" customHeight="1">
      <c r="A210" s="33" t="s">
        <v>195</v>
      </c>
      <c r="B210" s="50">
        <f>'Расчет субсидий'!AB210</f>
        <v>42</v>
      </c>
      <c r="C210" s="58">
        <f>'Расчет субсидий'!D210-1</f>
        <v>-1</v>
      </c>
      <c r="D210" s="58">
        <f>C210*'Расчет субсидий'!E210</f>
        <v>0</v>
      </c>
      <c r="E210" s="53">
        <f t="shared" si="19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8">
        <f>'Расчет субсидий'!P210-1</f>
        <v>0.25437070938215101</v>
      </c>
      <c r="M210" s="58">
        <f>L210*'Расчет субсидий'!Q210</f>
        <v>5.0874141876430201</v>
      </c>
      <c r="N210" s="53">
        <f t="shared" si="18"/>
        <v>42</v>
      </c>
      <c r="O210" s="27" t="s">
        <v>365</v>
      </c>
      <c r="P210" s="27" t="s">
        <v>365</v>
      </c>
      <c r="Q210" s="27" t="s">
        <v>365</v>
      </c>
      <c r="R210" s="27" t="s">
        <v>365</v>
      </c>
      <c r="S210" s="27" t="s">
        <v>365</v>
      </c>
      <c r="T210" s="27" t="s">
        <v>365</v>
      </c>
      <c r="U210" s="52">
        <f t="shared" si="20"/>
        <v>5.0874141876430201</v>
      </c>
    </row>
    <row r="211" spans="1:21" ht="15" customHeight="1">
      <c r="A211" s="33" t="s">
        <v>196</v>
      </c>
      <c r="B211" s="50">
        <f>'Расчет субсидий'!AB211</f>
        <v>43.009090909090901</v>
      </c>
      <c r="C211" s="58">
        <f>'Расчет субсидий'!D211-1</f>
        <v>-1</v>
      </c>
      <c r="D211" s="58">
        <f>C211*'Расчет субсидий'!E211</f>
        <v>0</v>
      </c>
      <c r="E211" s="53">
        <f t="shared" si="19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8">
        <f>'Расчет субсидий'!P211-1</f>
        <v>0.27407407407407414</v>
      </c>
      <c r="M211" s="58">
        <f>L211*'Расчет субсидий'!Q211</f>
        <v>5.4814814814814827</v>
      </c>
      <c r="N211" s="53">
        <f t="shared" si="18"/>
        <v>43.009090909090901</v>
      </c>
      <c r="O211" s="27" t="s">
        <v>365</v>
      </c>
      <c r="P211" s="27" t="s">
        <v>365</v>
      </c>
      <c r="Q211" s="27" t="s">
        <v>365</v>
      </c>
      <c r="R211" s="27" t="s">
        <v>365</v>
      </c>
      <c r="S211" s="27" t="s">
        <v>365</v>
      </c>
      <c r="T211" s="27" t="s">
        <v>365</v>
      </c>
      <c r="U211" s="52">
        <f t="shared" si="20"/>
        <v>5.4814814814814827</v>
      </c>
    </row>
    <row r="212" spans="1:21" ht="15" customHeight="1">
      <c r="A212" s="33" t="s">
        <v>197</v>
      </c>
      <c r="B212" s="50">
        <f>'Расчет субсидий'!AB212</f>
        <v>67.545454545454561</v>
      </c>
      <c r="C212" s="58">
        <f>'Расчет субсидий'!D212-1</f>
        <v>-1</v>
      </c>
      <c r="D212" s="58">
        <f>C212*'Расчет субсидий'!E212</f>
        <v>0</v>
      </c>
      <c r="E212" s="53">
        <f t="shared" si="19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8">
        <f>'Расчет субсидий'!P212-1</f>
        <v>0.24155339805825249</v>
      </c>
      <c r="M212" s="58">
        <f>L212*'Расчет субсидий'!Q212</f>
        <v>4.8310679611650498</v>
      </c>
      <c r="N212" s="53">
        <f t="shared" si="18"/>
        <v>67.545454545454561</v>
      </c>
      <c r="O212" s="27" t="s">
        <v>365</v>
      </c>
      <c r="P212" s="27" t="s">
        <v>365</v>
      </c>
      <c r="Q212" s="27" t="s">
        <v>365</v>
      </c>
      <c r="R212" s="27" t="s">
        <v>365</v>
      </c>
      <c r="S212" s="27" t="s">
        <v>365</v>
      </c>
      <c r="T212" s="27" t="s">
        <v>365</v>
      </c>
      <c r="U212" s="52">
        <f t="shared" si="20"/>
        <v>4.8310679611650498</v>
      </c>
    </row>
    <row r="213" spans="1:21" ht="15" customHeight="1">
      <c r="A213" s="33" t="s">
        <v>198</v>
      </c>
      <c r="B213" s="50">
        <f>'Расчет субсидий'!AB213</f>
        <v>-105.01818181818182</v>
      </c>
      <c r="C213" s="58">
        <f>'Расчет субсидий'!D213-1</f>
        <v>-1</v>
      </c>
      <c r="D213" s="58">
        <f>C213*'Расчет субсидий'!E213</f>
        <v>0</v>
      </c>
      <c r="E213" s="53">
        <f t="shared" si="19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8">
        <f>'Расчет субсидий'!P213-1</f>
        <v>-0.61870503597122306</v>
      </c>
      <c r="M213" s="58">
        <f>L213*'Расчет субсидий'!Q213</f>
        <v>-12.374100719424462</v>
      </c>
      <c r="N213" s="53">
        <f t="shared" si="18"/>
        <v>-105.01818181818182</v>
      </c>
      <c r="O213" s="27" t="s">
        <v>365</v>
      </c>
      <c r="P213" s="27" t="s">
        <v>365</v>
      </c>
      <c r="Q213" s="27" t="s">
        <v>365</v>
      </c>
      <c r="R213" s="27" t="s">
        <v>365</v>
      </c>
      <c r="S213" s="27" t="s">
        <v>365</v>
      </c>
      <c r="T213" s="27" t="s">
        <v>365</v>
      </c>
      <c r="U213" s="52">
        <f t="shared" si="20"/>
        <v>-12.374100719424462</v>
      </c>
    </row>
    <row r="214" spans="1:21" ht="15" customHeight="1">
      <c r="A214" s="33" t="s">
        <v>199</v>
      </c>
      <c r="B214" s="50">
        <f>'Расчет субсидий'!AB214</f>
        <v>26.872727272727261</v>
      </c>
      <c r="C214" s="58">
        <f>'Расчет субсидий'!D214-1</f>
        <v>-1</v>
      </c>
      <c r="D214" s="58">
        <f>C214*'Расчет субсидий'!E214</f>
        <v>0</v>
      </c>
      <c r="E214" s="53">
        <f t="shared" si="19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8">
        <f>'Расчет субсидий'!P214-1</f>
        <v>0.23031249999999992</v>
      </c>
      <c r="M214" s="58">
        <f>L214*'Расчет субсидий'!Q214</f>
        <v>4.6062499999999984</v>
      </c>
      <c r="N214" s="53">
        <f t="shared" si="18"/>
        <v>26.872727272727261</v>
      </c>
      <c r="O214" s="27" t="s">
        <v>365</v>
      </c>
      <c r="P214" s="27" t="s">
        <v>365</v>
      </c>
      <c r="Q214" s="27" t="s">
        <v>365</v>
      </c>
      <c r="R214" s="27" t="s">
        <v>365</v>
      </c>
      <c r="S214" s="27" t="s">
        <v>365</v>
      </c>
      <c r="T214" s="27" t="s">
        <v>365</v>
      </c>
      <c r="U214" s="52">
        <f t="shared" si="20"/>
        <v>4.6062499999999984</v>
      </c>
    </row>
    <row r="215" spans="1:21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</row>
    <row r="216" spans="1:21" ht="15" customHeight="1">
      <c r="A216" s="33" t="s">
        <v>201</v>
      </c>
      <c r="B216" s="50">
        <f>'Расчет субсидий'!AB216</f>
        <v>-17.854545454545452</v>
      </c>
      <c r="C216" s="58">
        <f>'Расчет субсидий'!D216-1</f>
        <v>-1</v>
      </c>
      <c r="D216" s="58">
        <f>C216*'Расчет субсидий'!E216</f>
        <v>0</v>
      </c>
      <c r="E216" s="53">
        <f t="shared" si="19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8">
        <f>'Расчет субсидий'!P216-1</f>
        <v>-0.25409836065573765</v>
      </c>
      <c r="M216" s="58">
        <f>L216*'Расчет субсидий'!Q216</f>
        <v>-5.0819672131147531</v>
      </c>
      <c r="N216" s="53">
        <f t="shared" si="18"/>
        <v>-17.854545454545452</v>
      </c>
      <c r="O216" s="27" t="s">
        <v>365</v>
      </c>
      <c r="P216" s="27" t="s">
        <v>365</v>
      </c>
      <c r="Q216" s="27" t="s">
        <v>365</v>
      </c>
      <c r="R216" s="27" t="s">
        <v>365</v>
      </c>
      <c r="S216" s="27" t="s">
        <v>365</v>
      </c>
      <c r="T216" s="27" t="s">
        <v>365</v>
      </c>
      <c r="U216" s="52">
        <f t="shared" si="20"/>
        <v>-5.0819672131147531</v>
      </c>
    </row>
    <row r="217" spans="1:21" ht="15" customHeight="1">
      <c r="A217" s="33" t="s">
        <v>202</v>
      </c>
      <c r="B217" s="50">
        <f>'Расчет субсидий'!AB217</f>
        <v>53.818181818181813</v>
      </c>
      <c r="C217" s="58">
        <f>'Расчет субсидий'!D217-1</f>
        <v>-1</v>
      </c>
      <c r="D217" s="58">
        <f>C217*'Расчет субсидий'!E217</f>
        <v>0</v>
      </c>
      <c r="E217" s="53">
        <f t="shared" si="19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8">
        <f>'Расчет субсидий'!P217-1</f>
        <v>0.27739292364990686</v>
      </c>
      <c r="M217" s="58">
        <f>L217*'Расчет субсидий'!Q217</f>
        <v>5.5478584729981373</v>
      </c>
      <c r="N217" s="53">
        <f t="shared" si="18"/>
        <v>53.818181818181813</v>
      </c>
      <c r="O217" s="27" t="s">
        <v>365</v>
      </c>
      <c r="P217" s="27" t="s">
        <v>365</v>
      </c>
      <c r="Q217" s="27" t="s">
        <v>365</v>
      </c>
      <c r="R217" s="27" t="s">
        <v>365</v>
      </c>
      <c r="S217" s="27" t="s">
        <v>365</v>
      </c>
      <c r="T217" s="27" t="s">
        <v>365</v>
      </c>
      <c r="U217" s="52">
        <f t="shared" si="20"/>
        <v>5.5478584729981373</v>
      </c>
    </row>
    <row r="218" spans="1:21" ht="15" customHeight="1">
      <c r="A218" s="33" t="s">
        <v>203</v>
      </c>
      <c r="B218" s="50">
        <f>'Расчет субсидий'!AB218</f>
        <v>-0.64545454545454539</v>
      </c>
      <c r="C218" s="58">
        <f>'Расчет субсидий'!D218-1</f>
        <v>-0.13416385135135134</v>
      </c>
      <c r="D218" s="58">
        <f>C218*'Расчет субсидий'!E218</f>
        <v>-0.67081925675675669</v>
      </c>
      <c r="E218" s="53">
        <f t="shared" si="19"/>
        <v>-3.9031462121508223E-2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8">
        <f>'Расчет субсидий'!P218-1</f>
        <v>-0.52111842591907687</v>
      </c>
      <c r="M218" s="58">
        <f>L218*'Расчет субсидий'!Q218</f>
        <v>-10.422368518381537</v>
      </c>
      <c r="N218" s="53">
        <f t="shared" si="18"/>
        <v>-0.60642308333303718</v>
      </c>
      <c r="O218" s="27" t="s">
        <v>365</v>
      </c>
      <c r="P218" s="27" t="s">
        <v>365</v>
      </c>
      <c r="Q218" s="27" t="s">
        <v>365</v>
      </c>
      <c r="R218" s="27" t="s">
        <v>365</v>
      </c>
      <c r="S218" s="27" t="s">
        <v>365</v>
      </c>
      <c r="T218" s="27" t="s">
        <v>365</v>
      </c>
      <c r="U218" s="52">
        <f t="shared" si="20"/>
        <v>-11.093187775138293</v>
      </c>
    </row>
    <row r="219" spans="1:21" ht="15" customHeight="1">
      <c r="A219" s="33" t="s">
        <v>204</v>
      </c>
      <c r="B219" s="50">
        <f>'Расчет субсидий'!AB219</f>
        <v>-46.854545454545459</v>
      </c>
      <c r="C219" s="58">
        <f>'Расчет субсидий'!D219-1</f>
        <v>-7.1912211067009069E-2</v>
      </c>
      <c r="D219" s="58">
        <f>C219*'Расчет субсидий'!E219</f>
        <v>-0.35956105533504534</v>
      </c>
      <c r="E219" s="53">
        <f t="shared" si="19"/>
        <v>-1.7466153213056785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8">
        <f>'Расчет субсидий'!P219-1</f>
        <v>-0.46429957314707015</v>
      </c>
      <c r="M219" s="58">
        <f>L219*'Расчет субсидий'!Q219</f>
        <v>-9.2859914629414035</v>
      </c>
      <c r="N219" s="53">
        <f t="shared" si="18"/>
        <v>-45.107930133239776</v>
      </c>
      <c r="O219" s="27" t="s">
        <v>365</v>
      </c>
      <c r="P219" s="27" t="s">
        <v>365</v>
      </c>
      <c r="Q219" s="27" t="s">
        <v>365</v>
      </c>
      <c r="R219" s="27" t="s">
        <v>365</v>
      </c>
      <c r="S219" s="27" t="s">
        <v>365</v>
      </c>
      <c r="T219" s="27" t="s">
        <v>365</v>
      </c>
      <c r="U219" s="52">
        <f t="shared" si="20"/>
        <v>-9.6455525182764497</v>
      </c>
    </row>
    <row r="220" spans="1:21" ht="15" customHeight="1">
      <c r="A220" s="33" t="s">
        <v>205</v>
      </c>
      <c r="B220" s="50">
        <f>'Расчет субсидий'!AB220</f>
        <v>-125.33636363636361</v>
      </c>
      <c r="C220" s="58">
        <f>'Расчет субсидий'!D220-1</f>
        <v>-0.17600789399492534</v>
      </c>
      <c r="D220" s="58">
        <f>C220*'Расчет субсидий'!E220</f>
        <v>-0.88003946997462668</v>
      </c>
      <c r="E220" s="53">
        <f t="shared" si="19"/>
        <v>-9.3161221887390724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8">
        <f>'Расчет субсидий'!P220-1</f>
        <v>-0.54798761609907121</v>
      </c>
      <c r="M220" s="58">
        <f>L220*'Расчет субсидий'!Q220</f>
        <v>-10.959752321981425</v>
      </c>
      <c r="N220" s="53">
        <f t="shared" si="18"/>
        <v>-116.02024144762454</v>
      </c>
      <c r="O220" s="27" t="s">
        <v>365</v>
      </c>
      <c r="P220" s="27" t="s">
        <v>365</v>
      </c>
      <c r="Q220" s="27" t="s">
        <v>365</v>
      </c>
      <c r="R220" s="27" t="s">
        <v>365</v>
      </c>
      <c r="S220" s="27" t="s">
        <v>365</v>
      </c>
      <c r="T220" s="27" t="s">
        <v>365</v>
      </c>
      <c r="U220" s="52">
        <f t="shared" si="20"/>
        <v>-11.839791791956051</v>
      </c>
    </row>
    <row r="221" spans="1:21" ht="15" customHeight="1">
      <c r="A221" s="33" t="s">
        <v>206</v>
      </c>
      <c r="B221" s="50">
        <f>'Расчет субсидий'!AB221</f>
        <v>-14.299999999999997</v>
      </c>
      <c r="C221" s="58">
        <f>'Расчет субсидий'!D221-1</f>
        <v>4.1275547566739235E-3</v>
      </c>
      <c r="D221" s="58">
        <f>C221*'Расчет субсидий'!E221</f>
        <v>2.0637773783369617E-2</v>
      </c>
      <c r="E221" s="53">
        <f t="shared" si="19"/>
        <v>0.1045130928269591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8">
        <f>'Расчет субсидий'!P221-1</f>
        <v>-0.14222001982160559</v>
      </c>
      <c r="M221" s="58">
        <f>L221*'Расчет субсидий'!Q221</f>
        <v>-2.8444003964321118</v>
      </c>
      <c r="N221" s="53">
        <f t="shared" si="18"/>
        <v>-14.404513092826956</v>
      </c>
      <c r="O221" s="27" t="s">
        <v>365</v>
      </c>
      <c r="P221" s="27" t="s">
        <v>365</v>
      </c>
      <c r="Q221" s="27" t="s">
        <v>365</v>
      </c>
      <c r="R221" s="27" t="s">
        <v>365</v>
      </c>
      <c r="S221" s="27" t="s">
        <v>365</v>
      </c>
      <c r="T221" s="27" t="s">
        <v>365</v>
      </c>
      <c r="U221" s="52">
        <f t="shared" si="20"/>
        <v>-2.8237626226487422</v>
      </c>
    </row>
    <row r="222" spans="1:21" ht="15" customHeight="1">
      <c r="A222" s="33" t="s">
        <v>207</v>
      </c>
      <c r="B222" s="50">
        <f>'Расчет субсидий'!AB222</f>
        <v>-1.9454545454545458</v>
      </c>
      <c r="C222" s="58">
        <f>'Расчет субсидий'!D222-1</f>
        <v>0.21046056204306751</v>
      </c>
      <c r="D222" s="58">
        <f>C222*'Расчет субсидий'!E222</f>
        <v>1.0523028102153376</v>
      </c>
      <c r="E222" s="53">
        <f t="shared" si="19"/>
        <v>0.19479428261972467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8">
        <f>'Расчет субсидий'!P222-1</f>
        <v>-0.57809444560016643</v>
      </c>
      <c r="M222" s="58">
        <f>L222*'Расчет субсидий'!Q222</f>
        <v>-11.561888912003329</v>
      </c>
      <c r="N222" s="53">
        <f t="shared" si="18"/>
        <v>-2.1402488280742706</v>
      </c>
      <c r="O222" s="27" t="s">
        <v>365</v>
      </c>
      <c r="P222" s="27" t="s">
        <v>365</v>
      </c>
      <c r="Q222" s="27" t="s">
        <v>365</v>
      </c>
      <c r="R222" s="27" t="s">
        <v>365</v>
      </c>
      <c r="S222" s="27" t="s">
        <v>365</v>
      </c>
      <c r="T222" s="27" t="s">
        <v>365</v>
      </c>
      <c r="U222" s="52">
        <f t="shared" si="20"/>
        <v>-10.509586101787992</v>
      </c>
    </row>
    <row r="223" spans="1:21" ht="15" customHeight="1">
      <c r="A223" s="33" t="s">
        <v>208</v>
      </c>
      <c r="B223" s="50">
        <f>'Расчет субсидий'!AB223</f>
        <v>-15.472727272727269</v>
      </c>
      <c r="C223" s="58">
        <f>'Расчет субсидий'!D223-1</f>
        <v>0.20682928884395002</v>
      </c>
      <c r="D223" s="58">
        <f>C223*'Расчет субсидий'!E223</f>
        <v>1.0341464442197501</v>
      </c>
      <c r="E223" s="53">
        <f t="shared" si="19"/>
        <v>8.6150935055758779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8">
        <f>'Расчет субсидий'!P223-1</f>
        <v>-0.14457378895981976</v>
      </c>
      <c r="M223" s="58">
        <f>L223*'Расчет субсидий'!Q223</f>
        <v>-2.8914757791963952</v>
      </c>
      <c r="N223" s="53">
        <f t="shared" si="18"/>
        <v>-24.087820778303143</v>
      </c>
      <c r="O223" s="27" t="s">
        <v>365</v>
      </c>
      <c r="P223" s="27" t="s">
        <v>365</v>
      </c>
      <c r="Q223" s="27" t="s">
        <v>365</v>
      </c>
      <c r="R223" s="27" t="s">
        <v>365</v>
      </c>
      <c r="S223" s="27" t="s">
        <v>365</v>
      </c>
      <c r="T223" s="27" t="s">
        <v>365</v>
      </c>
      <c r="U223" s="52">
        <f t="shared" si="20"/>
        <v>-1.8573293349766451</v>
      </c>
    </row>
    <row r="224" spans="1:21" ht="15" customHeight="1">
      <c r="A224" s="33" t="s">
        <v>209</v>
      </c>
      <c r="B224" s="50">
        <f>'Расчет субсидий'!AB224</f>
        <v>-3.827272727272728</v>
      </c>
      <c r="C224" s="58">
        <f>'Расчет субсидий'!D224-1</f>
        <v>-0.78630446277939581</v>
      </c>
      <c r="D224" s="58">
        <f>C224*'Расчет субсидий'!E224</f>
        <v>-3.9315223138969788</v>
      </c>
      <c r="E224" s="53">
        <f t="shared" si="19"/>
        <v>-3.2453778120192509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8">
        <f>'Расчет субсидий'!P224-1</f>
        <v>-3.5246017200056379E-2</v>
      </c>
      <c r="M224" s="58">
        <f>L224*'Расчет субсидий'!Q224</f>
        <v>-0.70492034400112757</v>
      </c>
      <c r="N224" s="53">
        <f t="shared" si="18"/>
        <v>-0.58189491525347725</v>
      </c>
      <c r="O224" s="27" t="s">
        <v>365</v>
      </c>
      <c r="P224" s="27" t="s">
        <v>365</v>
      </c>
      <c r="Q224" s="27" t="s">
        <v>365</v>
      </c>
      <c r="R224" s="27" t="s">
        <v>365</v>
      </c>
      <c r="S224" s="27" t="s">
        <v>365</v>
      </c>
      <c r="T224" s="27" t="s">
        <v>365</v>
      </c>
      <c r="U224" s="52">
        <f t="shared" si="20"/>
        <v>-4.6364426578981064</v>
      </c>
    </row>
    <row r="225" spans="1:21" ht="15" customHeight="1">
      <c r="A225" s="33" t="s">
        <v>210</v>
      </c>
      <c r="B225" s="50">
        <f>'Расчет субсидий'!AB225</f>
        <v>-64.74545454545455</v>
      </c>
      <c r="C225" s="58">
        <f>'Расчет субсидий'!D225-1</f>
        <v>-1</v>
      </c>
      <c r="D225" s="58">
        <f>C225*'Расчет субсидий'!E225</f>
        <v>0</v>
      </c>
      <c r="E225" s="53">
        <f t="shared" si="19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8">
        <f>'Расчет субсидий'!P225-1</f>
        <v>-0.69912865197334706</v>
      </c>
      <c r="M225" s="58">
        <f>L225*'Расчет субсидий'!Q225</f>
        <v>-13.982573039466942</v>
      </c>
      <c r="N225" s="53">
        <f t="shared" si="18"/>
        <v>-64.74545454545455</v>
      </c>
      <c r="O225" s="27" t="s">
        <v>365</v>
      </c>
      <c r="P225" s="27" t="s">
        <v>365</v>
      </c>
      <c r="Q225" s="27" t="s">
        <v>365</v>
      </c>
      <c r="R225" s="27" t="s">
        <v>365</v>
      </c>
      <c r="S225" s="27" t="s">
        <v>365</v>
      </c>
      <c r="T225" s="27" t="s">
        <v>365</v>
      </c>
      <c r="U225" s="52">
        <f t="shared" si="20"/>
        <v>-13.982573039466942</v>
      </c>
    </row>
    <row r="226" spans="1:21" ht="15" customHeight="1">
      <c r="A226" s="33" t="s">
        <v>211</v>
      </c>
      <c r="B226" s="50">
        <f>'Расчет субсидий'!AB226</f>
        <v>47.827272727272714</v>
      </c>
      <c r="C226" s="58">
        <f>'Расчет субсидий'!D226-1</f>
        <v>0.20292493528904232</v>
      </c>
      <c r="D226" s="58">
        <f>C226*'Расчет субсидий'!E226</f>
        <v>1.0146246764452116</v>
      </c>
      <c r="E226" s="53">
        <f t="shared" si="19"/>
        <v>8.3740458051571647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8">
        <f>'Расчет субсидий'!P226-1</f>
        <v>0.23901360544217676</v>
      </c>
      <c r="M226" s="58">
        <f>L226*'Расчет субсидий'!Q226</f>
        <v>4.7802721088435352</v>
      </c>
      <c r="N226" s="53">
        <f t="shared" si="18"/>
        <v>39.453226922115554</v>
      </c>
      <c r="O226" s="27" t="s">
        <v>365</v>
      </c>
      <c r="P226" s="27" t="s">
        <v>365</v>
      </c>
      <c r="Q226" s="27" t="s">
        <v>365</v>
      </c>
      <c r="R226" s="27" t="s">
        <v>365</v>
      </c>
      <c r="S226" s="27" t="s">
        <v>365</v>
      </c>
      <c r="T226" s="27" t="s">
        <v>365</v>
      </c>
      <c r="U226" s="52">
        <f t="shared" si="20"/>
        <v>5.7948967852887465</v>
      </c>
    </row>
    <row r="227" spans="1:21" ht="15" customHeight="1">
      <c r="A227" s="33" t="s">
        <v>212</v>
      </c>
      <c r="B227" s="50">
        <f>'Расчет субсидий'!AB227</f>
        <v>-2.7636363636363654</v>
      </c>
      <c r="C227" s="58">
        <f>'Расчет субсидий'!D227-1</f>
        <v>0</v>
      </c>
      <c r="D227" s="58">
        <f>C227*'Расчет субсидий'!E227</f>
        <v>0</v>
      </c>
      <c r="E227" s="53">
        <f t="shared" si="19"/>
        <v>0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8">
        <f>'Расчет субсидий'!P227-1</f>
        <v>-6.0173073052928183E-2</v>
      </c>
      <c r="M227" s="58">
        <f>L227*'Расчет субсидий'!Q227</f>
        <v>-1.2034614610585637</v>
      </c>
      <c r="N227" s="53">
        <f t="shared" si="18"/>
        <v>-2.7636363636363654</v>
      </c>
      <c r="O227" s="27" t="s">
        <v>365</v>
      </c>
      <c r="P227" s="27" t="s">
        <v>365</v>
      </c>
      <c r="Q227" s="27" t="s">
        <v>365</v>
      </c>
      <c r="R227" s="27" t="s">
        <v>365</v>
      </c>
      <c r="S227" s="27" t="s">
        <v>365</v>
      </c>
      <c r="T227" s="27" t="s">
        <v>365</v>
      </c>
      <c r="U227" s="52">
        <f t="shared" si="20"/>
        <v>-1.2034614610585637</v>
      </c>
    </row>
    <row r="228" spans="1:21" ht="15" customHeight="1">
      <c r="A228" s="33" t="s">
        <v>213</v>
      </c>
      <c r="B228" s="50">
        <f>'Расчет субсидий'!AB228</f>
        <v>-71.400000000000006</v>
      </c>
      <c r="C228" s="58">
        <f>'Расчет субсидий'!D228-1</f>
        <v>-1</v>
      </c>
      <c r="D228" s="58">
        <f>C228*'Расчет субсидий'!E228</f>
        <v>0</v>
      </c>
      <c r="E228" s="53">
        <f t="shared" si="19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8">
        <f>'Расчет субсидий'!P228-1</f>
        <v>-0.87127272727272731</v>
      </c>
      <c r="M228" s="58">
        <f>L228*'Расчет субсидий'!Q228</f>
        <v>-17.425454545454546</v>
      </c>
      <c r="N228" s="53">
        <f t="shared" si="18"/>
        <v>-71.400000000000006</v>
      </c>
      <c r="O228" s="27" t="s">
        <v>365</v>
      </c>
      <c r="P228" s="27" t="s">
        <v>365</v>
      </c>
      <c r="Q228" s="27" t="s">
        <v>365</v>
      </c>
      <c r="R228" s="27" t="s">
        <v>365</v>
      </c>
      <c r="S228" s="27" t="s">
        <v>365</v>
      </c>
      <c r="T228" s="27" t="s">
        <v>365</v>
      </c>
      <c r="U228" s="52">
        <f t="shared" si="20"/>
        <v>-17.425454545454546</v>
      </c>
    </row>
    <row r="229" spans="1:21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</row>
    <row r="230" spans="1:21" ht="15" customHeight="1">
      <c r="A230" s="33" t="s">
        <v>215</v>
      </c>
      <c r="B230" s="50">
        <f>'Расчет субсидий'!AB230</f>
        <v>12.427272727272722</v>
      </c>
      <c r="C230" s="58">
        <f>'Расчет субсидий'!D230-1</f>
        <v>-1</v>
      </c>
      <c r="D230" s="58">
        <f>C230*'Расчет субсидий'!E230</f>
        <v>0</v>
      </c>
      <c r="E230" s="53">
        <f t="shared" si="19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8">
        <f>'Расчет субсидий'!P230-1</f>
        <v>0.10316742081447972</v>
      </c>
      <c r="M230" s="58">
        <f>L230*'Расчет субсидий'!Q230</f>
        <v>2.0633484162895943</v>
      </c>
      <c r="N230" s="53">
        <f t="shared" si="18"/>
        <v>12.427272727272722</v>
      </c>
      <c r="O230" s="27" t="s">
        <v>365</v>
      </c>
      <c r="P230" s="27" t="s">
        <v>365</v>
      </c>
      <c r="Q230" s="27" t="s">
        <v>365</v>
      </c>
      <c r="R230" s="27" t="s">
        <v>365</v>
      </c>
      <c r="S230" s="27" t="s">
        <v>365</v>
      </c>
      <c r="T230" s="27" t="s">
        <v>365</v>
      </c>
      <c r="U230" s="52">
        <f t="shared" si="20"/>
        <v>2.0633484162895943</v>
      </c>
    </row>
    <row r="231" spans="1:21" ht="15" customHeight="1">
      <c r="A231" s="33" t="s">
        <v>144</v>
      </c>
      <c r="B231" s="50">
        <f>'Расчет субсидий'!AB231</f>
        <v>-74</v>
      </c>
      <c r="C231" s="58">
        <f>'Расчет субсидий'!D231-1</f>
        <v>-1</v>
      </c>
      <c r="D231" s="58">
        <f>C231*'Расчет субсидий'!E231</f>
        <v>0</v>
      </c>
      <c r="E231" s="53">
        <f t="shared" si="19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8">
        <f>'Расчет субсидий'!P231-1</f>
        <v>-0.68549747048903886</v>
      </c>
      <c r="M231" s="58">
        <f>L231*'Расчет субсидий'!Q231</f>
        <v>-13.709949409780776</v>
      </c>
      <c r="N231" s="53">
        <f t="shared" si="18"/>
        <v>-74</v>
      </c>
      <c r="O231" s="27" t="s">
        <v>365</v>
      </c>
      <c r="P231" s="27" t="s">
        <v>365</v>
      </c>
      <c r="Q231" s="27" t="s">
        <v>365</v>
      </c>
      <c r="R231" s="27" t="s">
        <v>365</v>
      </c>
      <c r="S231" s="27" t="s">
        <v>365</v>
      </c>
      <c r="T231" s="27" t="s">
        <v>365</v>
      </c>
      <c r="U231" s="52">
        <f t="shared" si="20"/>
        <v>-13.709949409780776</v>
      </c>
    </row>
    <row r="232" spans="1:21" ht="15" customHeight="1">
      <c r="A232" s="33" t="s">
        <v>216</v>
      </c>
      <c r="B232" s="50">
        <f>'Расчет субсидий'!AB232</f>
        <v>-80.209090909090904</v>
      </c>
      <c r="C232" s="58">
        <f>'Расчет субсидий'!D232-1</f>
        <v>-1</v>
      </c>
      <c r="D232" s="58">
        <f>C232*'Расчет субсидий'!E232</f>
        <v>0</v>
      </c>
      <c r="E232" s="53">
        <f t="shared" si="19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8">
        <f>'Расчет субсидий'!P232-1</f>
        <v>-0.7429906542056075</v>
      </c>
      <c r="M232" s="58">
        <f>L232*'Расчет субсидий'!Q232</f>
        <v>-14.859813084112151</v>
      </c>
      <c r="N232" s="53">
        <f t="shared" si="18"/>
        <v>-80.209090909090904</v>
      </c>
      <c r="O232" s="27" t="s">
        <v>365</v>
      </c>
      <c r="P232" s="27" t="s">
        <v>365</v>
      </c>
      <c r="Q232" s="27" t="s">
        <v>365</v>
      </c>
      <c r="R232" s="27" t="s">
        <v>365</v>
      </c>
      <c r="S232" s="27" t="s">
        <v>365</v>
      </c>
      <c r="T232" s="27" t="s">
        <v>365</v>
      </c>
      <c r="U232" s="52">
        <f t="shared" si="20"/>
        <v>-14.859813084112151</v>
      </c>
    </row>
    <row r="233" spans="1:21" ht="15" customHeight="1">
      <c r="A233" s="33" t="s">
        <v>217</v>
      </c>
      <c r="B233" s="50">
        <f>'Расчет субсидий'!AB233</f>
        <v>5.9545454545454533</v>
      </c>
      <c r="C233" s="58">
        <f>'Расчет субсидий'!D233-1</f>
        <v>-1</v>
      </c>
      <c r="D233" s="58">
        <f>C233*'Расчет субсидий'!E233</f>
        <v>0</v>
      </c>
      <c r="E233" s="53">
        <f t="shared" si="19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8">
        <f>'Расчет субсидий'!P233-1</f>
        <v>5.6367432150313146E-2</v>
      </c>
      <c r="M233" s="58">
        <f>L233*'Расчет субсидий'!Q233</f>
        <v>1.1273486430062629</v>
      </c>
      <c r="N233" s="53">
        <f t="shared" si="18"/>
        <v>5.9545454545454533</v>
      </c>
      <c r="O233" s="27" t="s">
        <v>365</v>
      </c>
      <c r="P233" s="27" t="s">
        <v>365</v>
      </c>
      <c r="Q233" s="27" t="s">
        <v>365</v>
      </c>
      <c r="R233" s="27" t="s">
        <v>365</v>
      </c>
      <c r="S233" s="27" t="s">
        <v>365</v>
      </c>
      <c r="T233" s="27" t="s">
        <v>365</v>
      </c>
      <c r="U233" s="52">
        <f t="shared" si="20"/>
        <v>1.1273486430062629</v>
      </c>
    </row>
    <row r="234" spans="1:21" ht="15" customHeight="1">
      <c r="A234" s="33" t="s">
        <v>218</v>
      </c>
      <c r="B234" s="50">
        <f>'Расчет субсидий'!AB234</f>
        <v>4.3818181818181827</v>
      </c>
      <c r="C234" s="58">
        <f>'Расчет субсидий'!D234-1</f>
        <v>0.10019303058010776</v>
      </c>
      <c r="D234" s="58">
        <f>C234*'Расчет субсидий'!E234</f>
        <v>0.50096515290053878</v>
      </c>
      <c r="E234" s="53">
        <f t="shared" si="19"/>
        <v>0.33766343362992807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8">
        <f>'Расчет субсидий'!P234-1</f>
        <v>0.30000000000000004</v>
      </c>
      <c r="M234" s="58">
        <f>L234*'Расчет субсидий'!Q234</f>
        <v>6.0000000000000009</v>
      </c>
      <c r="N234" s="53">
        <f t="shared" si="18"/>
        <v>4.0441547481882552</v>
      </c>
      <c r="O234" s="27" t="s">
        <v>365</v>
      </c>
      <c r="P234" s="27" t="s">
        <v>365</v>
      </c>
      <c r="Q234" s="27" t="s">
        <v>365</v>
      </c>
      <c r="R234" s="27" t="s">
        <v>365</v>
      </c>
      <c r="S234" s="27" t="s">
        <v>365</v>
      </c>
      <c r="T234" s="27" t="s">
        <v>365</v>
      </c>
      <c r="U234" s="52">
        <f t="shared" si="20"/>
        <v>6.5009651529005392</v>
      </c>
    </row>
    <row r="235" spans="1:21" ht="15" customHeight="1">
      <c r="A235" s="33" t="s">
        <v>219</v>
      </c>
      <c r="B235" s="50">
        <f>'Расчет субсидий'!AB235</f>
        <v>8.1000000000000014</v>
      </c>
      <c r="C235" s="58">
        <f>'Расчет субсидий'!D235-1</f>
        <v>0.20090077188413069</v>
      </c>
      <c r="D235" s="58">
        <f>C235*'Расчет субсидий'!E235</f>
        <v>1.0045038594206535</v>
      </c>
      <c r="E235" s="53">
        <f t="shared" si="19"/>
        <v>1.5734822417446594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8">
        <f>'Расчет субсидий'!P235-1</f>
        <v>0.20832495285983654</v>
      </c>
      <c r="M235" s="58">
        <f>L235*'Расчет субсидий'!Q235</f>
        <v>4.1664990571967309</v>
      </c>
      <c r="N235" s="53">
        <f t="shared" si="18"/>
        <v>6.5265177582553422</v>
      </c>
      <c r="O235" s="27" t="s">
        <v>365</v>
      </c>
      <c r="P235" s="27" t="s">
        <v>365</v>
      </c>
      <c r="Q235" s="27" t="s">
        <v>365</v>
      </c>
      <c r="R235" s="27" t="s">
        <v>365</v>
      </c>
      <c r="S235" s="27" t="s">
        <v>365</v>
      </c>
      <c r="T235" s="27" t="s">
        <v>365</v>
      </c>
      <c r="U235" s="52">
        <f t="shared" si="20"/>
        <v>5.1710029166173843</v>
      </c>
    </row>
    <row r="236" spans="1:21" ht="15" customHeight="1">
      <c r="A236" s="33" t="s">
        <v>220</v>
      </c>
      <c r="B236" s="50">
        <f>'Расчет субсидий'!AB236</f>
        <v>-20.872727272727275</v>
      </c>
      <c r="C236" s="58">
        <f>'Расчет субсидий'!D236-1</f>
        <v>-1</v>
      </c>
      <c r="D236" s="58">
        <f>C236*'Расчет субсидий'!E236</f>
        <v>0</v>
      </c>
      <c r="E236" s="53">
        <f t="shared" si="19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8">
        <f>'Расчет субсидий'!P236-1</f>
        <v>-0.13559322033898313</v>
      </c>
      <c r="M236" s="58">
        <f>L236*'Расчет субсидий'!Q236</f>
        <v>-2.7118644067796627</v>
      </c>
      <c r="N236" s="53">
        <f t="shared" si="18"/>
        <v>-20.872727272727275</v>
      </c>
      <c r="O236" s="27" t="s">
        <v>365</v>
      </c>
      <c r="P236" s="27" t="s">
        <v>365</v>
      </c>
      <c r="Q236" s="27" t="s">
        <v>365</v>
      </c>
      <c r="R236" s="27" t="s">
        <v>365</v>
      </c>
      <c r="S236" s="27" t="s">
        <v>365</v>
      </c>
      <c r="T236" s="27" t="s">
        <v>365</v>
      </c>
      <c r="U236" s="52">
        <f t="shared" si="20"/>
        <v>-2.7118644067796627</v>
      </c>
    </row>
    <row r="237" spans="1:21" ht="15" customHeight="1">
      <c r="A237" s="33" t="s">
        <v>221</v>
      </c>
      <c r="B237" s="50">
        <f>'Расчет субсидий'!AB237</f>
        <v>-29.900000000000006</v>
      </c>
      <c r="C237" s="58">
        <f>'Расчет субсидий'!D237-1</f>
        <v>-1</v>
      </c>
      <c r="D237" s="58">
        <f>C237*'Расчет субсидий'!E237</f>
        <v>0</v>
      </c>
      <c r="E237" s="53">
        <f t="shared" si="19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8">
        <f>'Расчет субсидий'!P237-1</f>
        <v>-0.23740753786544555</v>
      </c>
      <c r="M237" s="58">
        <f>L237*'Расчет субсидий'!Q237</f>
        <v>-4.7481507573089115</v>
      </c>
      <c r="N237" s="53">
        <f t="shared" si="18"/>
        <v>-29.900000000000006</v>
      </c>
      <c r="O237" s="27" t="s">
        <v>365</v>
      </c>
      <c r="P237" s="27" t="s">
        <v>365</v>
      </c>
      <c r="Q237" s="27" t="s">
        <v>365</v>
      </c>
      <c r="R237" s="27" t="s">
        <v>365</v>
      </c>
      <c r="S237" s="27" t="s">
        <v>365</v>
      </c>
      <c r="T237" s="27" t="s">
        <v>365</v>
      </c>
      <c r="U237" s="52">
        <f t="shared" si="20"/>
        <v>-4.7481507573089115</v>
      </c>
    </row>
    <row r="238" spans="1:21" ht="15" customHeight="1">
      <c r="A238" s="33" t="s">
        <v>222</v>
      </c>
      <c r="B238" s="50">
        <f>'Расчет субсидий'!AB238</f>
        <v>51.681818181818187</v>
      </c>
      <c r="C238" s="58">
        <f>'Расчет субсидий'!D238-1</f>
        <v>0.27104893031137456</v>
      </c>
      <c r="D238" s="58">
        <f>C238*'Расчет субсидий'!E238</f>
        <v>1.3552446515568728</v>
      </c>
      <c r="E238" s="53">
        <f t="shared" si="19"/>
        <v>9.5226618544657455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8">
        <f>'Расчет субсидий'!P238-1</f>
        <v>0.30000000000000004</v>
      </c>
      <c r="M238" s="58">
        <f>L238*'Расчет субсидий'!Q238</f>
        <v>6.0000000000000009</v>
      </c>
      <c r="N238" s="53">
        <f t="shared" si="18"/>
        <v>42.159156327352441</v>
      </c>
      <c r="O238" s="27" t="s">
        <v>365</v>
      </c>
      <c r="P238" s="27" t="s">
        <v>365</v>
      </c>
      <c r="Q238" s="27" t="s">
        <v>365</v>
      </c>
      <c r="R238" s="27" t="s">
        <v>365</v>
      </c>
      <c r="S238" s="27" t="s">
        <v>365</v>
      </c>
      <c r="T238" s="27" t="s">
        <v>365</v>
      </c>
      <c r="U238" s="52">
        <f t="shared" si="20"/>
        <v>7.3552446515568732</v>
      </c>
    </row>
    <row r="239" spans="1:21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</row>
    <row r="240" spans="1:21" ht="15" customHeight="1">
      <c r="A240" s="33" t="s">
        <v>224</v>
      </c>
      <c r="B240" s="50">
        <f>'Расчет субсидий'!AB240</f>
        <v>20.563636363636363</v>
      </c>
      <c r="C240" s="58">
        <f>'Расчет субсидий'!D240-1</f>
        <v>-1</v>
      </c>
      <c r="D240" s="58">
        <f>C240*'Расчет субсидий'!E240</f>
        <v>0</v>
      </c>
      <c r="E240" s="53">
        <f t="shared" si="19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8">
        <f>'Расчет субсидий'!P240-1</f>
        <v>0.11499999999999999</v>
      </c>
      <c r="M240" s="58">
        <f>L240*'Расчет субсидий'!Q240</f>
        <v>2.2999999999999998</v>
      </c>
      <c r="N240" s="53">
        <f t="shared" si="18"/>
        <v>20.563636363636363</v>
      </c>
      <c r="O240" s="27" t="s">
        <v>365</v>
      </c>
      <c r="P240" s="27" t="s">
        <v>365</v>
      </c>
      <c r="Q240" s="27" t="s">
        <v>365</v>
      </c>
      <c r="R240" s="27" t="s">
        <v>365</v>
      </c>
      <c r="S240" s="27" t="s">
        <v>365</v>
      </c>
      <c r="T240" s="27" t="s">
        <v>365</v>
      </c>
      <c r="U240" s="52">
        <f t="shared" si="20"/>
        <v>2.2999999999999998</v>
      </c>
    </row>
    <row r="241" spans="1:21" ht="15" customHeight="1">
      <c r="A241" s="33" t="s">
        <v>225</v>
      </c>
      <c r="B241" s="50">
        <f>'Расчет субсидий'!AB241</f>
        <v>43.972727272727269</v>
      </c>
      <c r="C241" s="58">
        <f>'Расчет субсидий'!D241-1</f>
        <v>-1</v>
      </c>
      <c r="D241" s="58">
        <f>C241*'Расчет субсидий'!E241</f>
        <v>0</v>
      </c>
      <c r="E241" s="53">
        <f t="shared" si="19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8">
        <f>'Расчет субсидий'!P241-1</f>
        <v>0.30000000000000004</v>
      </c>
      <c r="M241" s="58">
        <f>L241*'Расчет субсидий'!Q241</f>
        <v>6.0000000000000009</v>
      </c>
      <c r="N241" s="53">
        <f t="shared" si="18"/>
        <v>43.972727272727269</v>
      </c>
      <c r="O241" s="27" t="s">
        <v>365</v>
      </c>
      <c r="P241" s="27" t="s">
        <v>365</v>
      </c>
      <c r="Q241" s="27" t="s">
        <v>365</v>
      </c>
      <c r="R241" s="27" t="s">
        <v>365</v>
      </c>
      <c r="S241" s="27" t="s">
        <v>365</v>
      </c>
      <c r="T241" s="27" t="s">
        <v>365</v>
      </c>
      <c r="U241" s="52">
        <f t="shared" si="20"/>
        <v>6.0000000000000009</v>
      </c>
    </row>
    <row r="242" spans="1:21" ht="15" customHeight="1">
      <c r="A242" s="33" t="s">
        <v>226</v>
      </c>
      <c r="B242" s="50">
        <f>'Расчет субсидий'!AB242</f>
        <v>82.372727272727275</v>
      </c>
      <c r="C242" s="58">
        <f>'Расчет субсидий'!D242-1</f>
        <v>-1</v>
      </c>
      <c r="D242" s="58">
        <f>C242*'Расчет субсидий'!E242</f>
        <v>0</v>
      </c>
      <c r="E242" s="53">
        <f t="shared" si="19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8">
        <f>'Расчет субсидий'!P242-1</f>
        <v>0.30000000000000004</v>
      </c>
      <c r="M242" s="58">
        <f>L242*'Расчет субсидий'!Q242</f>
        <v>6.0000000000000009</v>
      </c>
      <c r="N242" s="53">
        <f t="shared" si="18"/>
        <v>82.372727272727275</v>
      </c>
      <c r="O242" s="27" t="s">
        <v>365</v>
      </c>
      <c r="P242" s="27" t="s">
        <v>365</v>
      </c>
      <c r="Q242" s="27" t="s">
        <v>365</v>
      </c>
      <c r="R242" s="27" t="s">
        <v>365</v>
      </c>
      <c r="S242" s="27" t="s">
        <v>365</v>
      </c>
      <c r="T242" s="27" t="s">
        <v>365</v>
      </c>
      <c r="U242" s="52">
        <f t="shared" si="20"/>
        <v>6.0000000000000009</v>
      </c>
    </row>
    <row r="243" spans="1:21" ht="15" customHeight="1">
      <c r="A243" s="33" t="s">
        <v>227</v>
      </c>
      <c r="B243" s="50">
        <f>'Расчет субсидий'!AB243</f>
        <v>-136.74545454545455</v>
      </c>
      <c r="C243" s="58">
        <f>'Расчет субсидий'!D243-1</f>
        <v>-0.57478005865102633</v>
      </c>
      <c r="D243" s="58">
        <f>C243*'Расчет субсидий'!E243</f>
        <v>-2.8739002932551316</v>
      </c>
      <c r="E243" s="53">
        <f t="shared" si="19"/>
        <v>-24.203788112653484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8">
        <f>'Расчет субсидий'!P243-1</f>
        <v>-0.66814650388457275</v>
      </c>
      <c r="M243" s="58">
        <f>L243*'Расчет субсидий'!Q243</f>
        <v>-13.362930077691455</v>
      </c>
      <c r="N243" s="53">
        <f t="shared" si="18"/>
        <v>-112.54166643280105</v>
      </c>
      <c r="O243" s="27" t="s">
        <v>365</v>
      </c>
      <c r="P243" s="27" t="s">
        <v>365</v>
      </c>
      <c r="Q243" s="27" t="s">
        <v>365</v>
      </c>
      <c r="R243" s="27" t="s">
        <v>365</v>
      </c>
      <c r="S243" s="27" t="s">
        <v>365</v>
      </c>
      <c r="T243" s="27" t="s">
        <v>365</v>
      </c>
      <c r="U243" s="52">
        <f t="shared" si="20"/>
        <v>-16.236830370946588</v>
      </c>
    </row>
    <row r="244" spans="1:21" ht="15" customHeight="1">
      <c r="A244" s="33" t="s">
        <v>228</v>
      </c>
      <c r="B244" s="50">
        <f>'Расчет субсидий'!AB244</f>
        <v>-36.290909090909096</v>
      </c>
      <c r="C244" s="58">
        <f>'Расчет субсидий'!D244-1</f>
        <v>-1</v>
      </c>
      <c r="D244" s="58">
        <f>C244*'Расчет субсидий'!E244</f>
        <v>0</v>
      </c>
      <c r="E244" s="53">
        <f t="shared" si="19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8">
        <f>'Расчет субсидий'!P244-1</f>
        <v>-0.36284153005464481</v>
      </c>
      <c r="M244" s="58">
        <f>L244*'Расчет субсидий'!Q244</f>
        <v>-7.2568306010928962</v>
      </c>
      <c r="N244" s="53">
        <f t="shared" si="18"/>
        <v>-36.290909090909089</v>
      </c>
      <c r="O244" s="27" t="s">
        <v>365</v>
      </c>
      <c r="P244" s="27" t="s">
        <v>365</v>
      </c>
      <c r="Q244" s="27" t="s">
        <v>365</v>
      </c>
      <c r="R244" s="27" t="s">
        <v>365</v>
      </c>
      <c r="S244" s="27" t="s">
        <v>365</v>
      </c>
      <c r="T244" s="27" t="s">
        <v>365</v>
      </c>
      <c r="U244" s="52">
        <f t="shared" si="20"/>
        <v>-7.2568306010928962</v>
      </c>
    </row>
    <row r="245" spans="1:21" ht="15" customHeight="1">
      <c r="A245" s="33" t="s">
        <v>229</v>
      </c>
      <c r="B245" s="50">
        <f>'Расчет субсидий'!AB245</f>
        <v>-16.709090909090918</v>
      </c>
      <c r="C245" s="58">
        <f>'Расчет субсидий'!D245-1</f>
        <v>-1</v>
      </c>
      <c r="D245" s="58">
        <f>C245*'Расчет субсидий'!E245</f>
        <v>0</v>
      </c>
      <c r="E245" s="53">
        <f t="shared" si="19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8">
        <f>'Расчет субсидий'!P245-1</f>
        <v>-8.6206896551724088E-2</v>
      </c>
      <c r="M245" s="58">
        <f>L245*'Расчет субсидий'!Q245</f>
        <v>-1.7241379310344818</v>
      </c>
      <c r="N245" s="53">
        <f t="shared" si="18"/>
        <v>-16.709090909090918</v>
      </c>
      <c r="O245" s="27" t="s">
        <v>365</v>
      </c>
      <c r="P245" s="27" t="s">
        <v>365</v>
      </c>
      <c r="Q245" s="27" t="s">
        <v>365</v>
      </c>
      <c r="R245" s="27" t="s">
        <v>365</v>
      </c>
      <c r="S245" s="27" t="s">
        <v>365</v>
      </c>
      <c r="T245" s="27" t="s">
        <v>365</v>
      </c>
      <c r="U245" s="52">
        <f t="shared" si="20"/>
        <v>-1.7241379310344818</v>
      </c>
    </row>
    <row r="246" spans="1:21" ht="15" customHeight="1">
      <c r="A246" s="33" t="s">
        <v>230</v>
      </c>
      <c r="B246" s="50">
        <f>'Расчет субсидий'!AB246</f>
        <v>-88.418181818181836</v>
      </c>
      <c r="C246" s="58">
        <f>'Расчет субсидий'!D246-1</f>
        <v>-0.45406579764121668</v>
      </c>
      <c r="D246" s="58">
        <f>C246*'Расчет субсидий'!E246</f>
        <v>-2.2703289882060833</v>
      </c>
      <c r="E246" s="53">
        <f t="shared" si="19"/>
        <v>-38.752866972715893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8">
        <f>'Расчет субсидий'!P246-1</f>
        <v>-0.1454816285998014</v>
      </c>
      <c r="M246" s="58">
        <f>L246*'Расчет субсидий'!Q246</f>
        <v>-2.9096325719960281</v>
      </c>
      <c r="N246" s="53">
        <f t="shared" si="18"/>
        <v>-49.66531484546595</v>
      </c>
      <c r="O246" s="27" t="s">
        <v>365</v>
      </c>
      <c r="P246" s="27" t="s">
        <v>365</v>
      </c>
      <c r="Q246" s="27" t="s">
        <v>365</v>
      </c>
      <c r="R246" s="27" t="s">
        <v>365</v>
      </c>
      <c r="S246" s="27" t="s">
        <v>365</v>
      </c>
      <c r="T246" s="27" t="s">
        <v>365</v>
      </c>
      <c r="U246" s="52">
        <f t="shared" si="20"/>
        <v>-5.179961560202111</v>
      </c>
    </row>
    <row r="247" spans="1:21" ht="15" customHeight="1">
      <c r="A247" s="33" t="s">
        <v>231</v>
      </c>
      <c r="B247" s="50">
        <f>'Расчет субсидий'!AB247</f>
        <v>-17.145454545454541</v>
      </c>
      <c r="C247" s="58">
        <f>'Расчет субсидий'!D247-1</f>
        <v>-5.6350435236070417E-2</v>
      </c>
      <c r="D247" s="58">
        <f>C247*'Расчет субсидий'!E247</f>
        <v>-0.28175217618035209</v>
      </c>
      <c r="E247" s="53">
        <f t="shared" si="19"/>
        <v>-1.4012351496258717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8">
        <f>'Расчет субсидий'!P247-1</f>
        <v>-0.15828778196935878</v>
      </c>
      <c r="M247" s="58">
        <f>L247*'Расчет субсидий'!Q247</f>
        <v>-3.1657556393871755</v>
      </c>
      <c r="N247" s="53">
        <f t="shared" si="18"/>
        <v>-15.74421939582867</v>
      </c>
      <c r="O247" s="27" t="s">
        <v>365</v>
      </c>
      <c r="P247" s="27" t="s">
        <v>365</v>
      </c>
      <c r="Q247" s="27" t="s">
        <v>365</v>
      </c>
      <c r="R247" s="27" t="s">
        <v>365</v>
      </c>
      <c r="S247" s="27" t="s">
        <v>365</v>
      </c>
      <c r="T247" s="27" t="s">
        <v>365</v>
      </c>
      <c r="U247" s="52">
        <f t="shared" si="20"/>
        <v>-3.4475078155675276</v>
      </c>
    </row>
    <row r="248" spans="1:21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</row>
    <row r="249" spans="1:21" ht="15" customHeight="1">
      <c r="A249" s="33" t="s">
        <v>233</v>
      </c>
      <c r="B249" s="50">
        <f>'Расчет субсидий'!AB249</f>
        <v>34.463636363636368</v>
      </c>
      <c r="C249" s="58">
        <f>'Расчет субсидий'!D249-1</f>
        <v>6.7287784679088691E-3</v>
      </c>
      <c r="D249" s="58">
        <f>C249*'Расчет субсидий'!E249</f>
        <v>3.3643892339544346E-2</v>
      </c>
      <c r="E249" s="53">
        <f t="shared" si="19"/>
        <v>0.24850995086214994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8">
        <f>'Расчет субсидий'!P249-1</f>
        <v>0.2316064257028112</v>
      </c>
      <c r="M249" s="58">
        <f>L249*'Расчет субсидий'!Q249</f>
        <v>4.6321285140562241</v>
      </c>
      <c r="N249" s="53">
        <f t="shared" ref="N249:N312" si="21">$B249*M249/$U249</f>
        <v>34.215126412774218</v>
      </c>
      <c r="O249" s="27" t="s">
        <v>365</v>
      </c>
      <c r="P249" s="27" t="s">
        <v>365</v>
      </c>
      <c r="Q249" s="27" t="s">
        <v>365</v>
      </c>
      <c r="R249" s="27" t="s">
        <v>365</v>
      </c>
      <c r="S249" s="27" t="s">
        <v>365</v>
      </c>
      <c r="T249" s="27" t="s">
        <v>365</v>
      </c>
      <c r="U249" s="52">
        <f t="shared" si="20"/>
        <v>4.6657724063957682</v>
      </c>
    </row>
    <row r="250" spans="1:21" ht="15" customHeight="1">
      <c r="A250" s="33" t="s">
        <v>234</v>
      </c>
      <c r="B250" s="50">
        <f>'Расчет субсидий'!AB250</f>
        <v>57.536363636363603</v>
      </c>
      <c r="C250" s="58">
        <f>'Расчет субсидий'!D250-1</f>
        <v>-1</v>
      </c>
      <c r="D250" s="58">
        <f>C250*'Расчет субсидий'!E250</f>
        <v>0</v>
      </c>
      <c r="E250" s="53">
        <f t="shared" ref="E250:E313" si="22">$B250*D250/$U250</f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8">
        <f>'Расчет субсидий'!P250-1</f>
        <v>0.26208955223880603</v>
      </c>
      <c r="M250" s="58">
        <f>L250*'Расчет субсидий'!Q250</f>
        <v>5.2417910447761207</v>
      </c>
      <c r="N250" s="53">
        <f t="shared" si="21"/>
        <v>57.536363636363603</v>
      </c>
      <c r="O250" s="27" t="s">
        <v>365</v>
      </c>
      <c r="P250" s="27" t="s">
        <v>365</v>
      </c>
      <c r="Q250" s="27" t="s">
        <v>365</v>
      </c>
      <c r="R250" s="27" t="s">
        <v>365</v>
      </c>
      <c r="S250" s="27" t="s">
        <v>365</v>
      </c>
      <c r="T250" s="27" t="s">
        <v>365</v>
      </c>
      <c r="U250" s="52">
        <f t="shared" ref="U250:U313" si="23">D250+M250</f>
        <v>5.2417910447761207</v>
      </c>
    </row>
    <row r="251" spans="1:21" ht="15" customHeight="1">
      <c r="A251" s="33" t="s">
        <v>235</v>
      </c>
      <c r="B251" s="50">
        <f>'Расчет субсидий'!AB251</f>
        <v>2.4454545454545382</v>
      </c>
      <c r="C251" s="58">
        <f>'Расчет субсидий'!D251-1</f>
        <v>-0.82828282828282829</v>
      </c>
      <c r="D251" s="58">
        <f>C251*'Расчет субсидий'!E251</f>
        <v>-4.1414141414141419</v>
      </c>
      <c r="E251" s="53">
        <f t="shared" si="22"/>
        <v>-28.164646818142224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8">
        <f>'Расчет субсидий'!P251-1</f>
        <v>0.22505005561735247</v>
      </c>
      <c r="M251" s="58">
        <f>L251*'Расчет субсидий'!Q251</f>
        <v>4.5010011123470495</v>
      </c>
      <c r="N251" s="53">
        <f t="shared" si="21"/>
        <v>30.610101363596765</v>
      </c>
      <c r="O251" s="27" t="s">
        <v>365</v>
      </c>
      <c r="P251" s="27" t="s">
        <v>365</v>
      </c>
      <c r="Q251" s="27" t="s">
        <v>365</v>
      </c>
      <c r="R251" s="27" t="s">
        <v>365</v>
      </c>
      <c r="S251" s="27" t="s">
        <v>365</v>
      </c>
      <c r="T251" s="27" t="s">
        <v>365</v>
      </c>
      <c r="U251" s="52">
        <f t="shared" si="23"/>
        <v>0.35958697093290759</v>
      </c>
    </row>
    <row r="252" spans="1:21" ht="15" customHeight="1">
      <c r="A252" s="33" t="s">
        <v>236</v>
      </c>
      <c r="B252" s="50">
        <f>'Расчет субсидий'!AB252</f>
        <v>51.490909090909071</v>
      </c>
      <c r="C252" s="58">
        <f>'Расчет субсидий'!D252-1</f>
        <v>-1</v>
      </c>
      <c r="D252" s="58">
        <f>C252*'Расчет субсидий'!E252</f>
        <v>0</v>
      </c>
      <c r="E252" s="53">
        <f t="shared" si="22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8">
        <f>'Расчет субсидий'!P252-1</f>
        <v>0.23982142857142863</v>
      </c>
      <c r="M252" s="58">
        <f>L252*'Расчет субсидий'!Q252</f>
        <v>4.7964285714285726</v>
      </c>
      <c r="N252" s="53">
        <f t="shared" si="21"/>
        <v>51.490909090909071</v>
      </c>
      <c r="O252" s="27" t="s">
        <v>365</v>
      </c>
      <c r="P252" s="27" t="s">
        <v>365</v>
      </c>
      <c r="Q252" s="27" t="s">
        <v>365</v>
      </c>
      <c r="R252" s="27" t="s">
        <v>365</v>
      </c>
      <c r="S252" s="27" t="s">
        <v>365</v>
      </c>
      <c r="T252" s="27" t="s">
        <v>365</v>
      </c>
      <c r="U252" s="52">
        <f t="shared" si="23"/>
        <v>4.7964285714285726</v>
      </c>
    </row>
    <row r="253" spans="1:21" ht="15" customHeight="1">
      <c r="A253" s="33" t="s">
        <v>237</v>
      </c>
      <c r="B253" s="50">
        <f>'Расчет субсидий'!AB253</f>
        <v>32.218181818181819</v>
      </c>
      <c r="C253" s="58">
        <f>'Расчет субсидий'!D253-1</f>
        <v>-1</v>
      </c>
      <c r="D253" s="58">
        <f>C253*'Расчет субсидий'!E253</f>
        <v>0</v>
      </c>
      <c r="E253" s="53">
        <f t="shared" si="22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8">
        <f>'Расчет субсидий'!P253-1</f>
        <v>0.20267206477732791</v>
      </c>
      <c r="M253" s="58">
        <f>L253*'Расчет субсидий'!Q253</f>
        <v>4.0534412955465582</v>
      </c>
      <c r="N253" s="53">
        <f t="shared" si="21"/>
        <v>32.218181818181819</v>
      </c>
      <c r="O253" s="27" t="s">
        <v>365</v>
      </c>
      <c r="P253" s="27" t="s">
        <v>365</v>
      </c>
      <c r="Q253" s="27" t="s">
        <v>365</v>
      </c>
      <c r="R253" s="27" t="s">
        <v>365</v>
      </c>
      <c r="S253" s="27" t="s">
        <v>365</v>
      </c>
      <c r="T253" s="27" t="s">
        <v>365</v>
      </c>
      <c r="U253" s="52">
        <f t="shared" si="23"/>
        <v>4.0534412955465582</v>
      </c>
    </row>
    <row r="254" spans="1:21" ht="15" customHeight="1">
      <c r="A254" s="33" t="s">
        <v>238</v>
      </c>
      <c r="B254" s="50">
        <f>'Расчет субсидий'!AB254</f>
        <v>-63.072727272727292</v>
      </c>
      <c r="C254" s="58">
        <f>'Расчет субсидий'!D254-1</f>
        <v>-1</v>
      </c>
      <c r="D254" s="58">
        <f>C254*'Расчет субсидий'!E254</f>
        <v>0</v>
      </c>
      <c r="E254" s="53">
        <f t="shared" si="22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8">
        <f>'Расчет субсидий'!P254-1</f>
        <v>-0.2973352033660589</v>
      </c>
      <c r="M254" s="58">
        <f>L254*'Расчет субсидий'!Q254</f>
        <v>-5.9467040673211784</v>
      </c>
      <c r="N254" s="53">
        <f t="shared" si="21"/>
        <v>-63.072727272727285</v>
      </c>
      <c r="O254" s="27" t="s">
        <v>365</v>
      </c>
      <c r="P254" s="27" t="s">
        <v>365</v>
      </c>
      <c r="Q254" s="27" t="s">
        <v>365</v>
      </c>
      <c r="R254" s="27" t="s">
        <v>365</v>
      </c>
      <c r="S254" s="27" t="s">
        <v>365</v>
      </c>
      <c r="T254" s="27" t="s">
        <v>365</v>
      </c>
      <c r="U254" s="52">
        <f t="shared" si="23"/>
        <v>-5.9467040673211784</v>
      </c>
    </row>
    <row r="255" spans="1:21" ht="15" customHeight="1">
      <c r="A255" s="33" t="s">
        <v>239</v>
      </c>
      <c r="B255" s="50">
        <f>'Расчет субсидий'!AB255</f>
        <v>63.472727272727269</v>
      </c>
      <c r="C255" s="58">
        <f>'Расчет субсидий'!D255-1</f>
        <v>-1</v>
      </c>
      <c r="D255" s="58">
        <f>C255*'Расчет субсидий'!E255</f>
        <v>0</v>
      </c>
      <c r="E255" s="53">
        <f t="shared" si="22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8">
        <f>'Расчет субсидий'!P255-1</f>
        <v>0.30000000000000004</v>
      </c>
      <c r="M255" s="58">
        <f>L255*'Расчет субсидий'!Q255</f>
        <v>6.0000000000000009</v>
      </c>
      <c r="N255" s="53">
        <f t="shared" si="21"/>
        <v>63.472727272727269</v>
      </c>
      <c r="O255" s="27" t="s">
        <v>365</v>
      </c>
      <c r="P255" s="27" t="s">
        <v>365</v>
      </c>
      <c r="Q255" s="27" t="s">
        <v>365</v>
      </c>
      <c r="R255" s="27" t="s">
        <v>365</v>
      </c>
      <c r="S255" s="27" t="s">
        <v>365</v>
      </c>
      <c r="T255" s="27" t="s">
        <v>365</v>
      </c>
      <c r="U255" s="52">
        <f t="shared" si="23"/>
        <v>6.0000000000000009</v>
      </c>
    </row>
    <row r="256" spans="1:21" ht="15" customHeight="1">
      <c r="A256" s="33" t="s">
        <v>240</v>
      </c>
      <c r="B256" s="50">
        <f>'Расчет субсидий'!AB256</f>
        <v>30.454545454545467</v>
      </c>
      <c r="C256" s="58">
        <f>'Расчет субсидий'!D256-1</f>
        <v>-1</v>
      </c>
      <c r="D256" s="58">
        <f>C256*'Расчет субсидий'!E256</f>
        <v>0</v>
      </c>
      <c r="E256" s="53">
        <f t="shared" si="22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8">
        <f>'Расчет субсидий'!P256-1</f>
        <v>0.18648417450812649</v>
      </c>
      <c r="M256" s="58">
        <f>L256*'Расчет субсидий'!Q256</f>
        <v>3.7296834901625298</v>
      </c>
      <c r="N256" s="53">
        <f t="shared" si="21"/>
        <v>30.454545454545467</v>
      </c>
      <c r="O256" s="27" t="s">
        <v>365</v>
      </c>
      <c r="P256" s="27" t="s">
        <v>365</v>
      </c>
      <c r="Q256" s="27" t="s">
        <v>365</v>
      </c>
      <c r="R256" s="27" t="s">
        <v>365</v>
      </c>
      <c r="S256" s="27" t="s">
        <v>365</v>
      </c>
      <c r="T256" s="27" t="s">
        <v>365</v>
      </c>
      <c r="U256" s="52">
        <f t="shared" si="23"/>
        <v>3.7296834901625298</v>
      </c>
    </row>
    <row r="257" spans="1:21" ht="15" customHeight="1">
      <c r="A257" s="33" t="s">
        <v>241</v>
      </c>
      <c r="B257" s="50">
        <f>'Расчет субсидий'!AB257</f>
        <v>38.909090909090907</v>
      </c>
      <c r="C257" s="58">
        <f>'Расчет субсидий'!D257-1</f>
        <v>4.3626757241249203E-2</v>
      </c>
      <c r="D257" s="58">
        <f>C257*'Расчет субсидий'!E257</f>
        <v>0.21813378620624602</v>
      </c>
      <c r="E257" s="53">
        <f t="shared" si="22"/>
        <v>1.9191619822780652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8">
        <f>'Расчет субсидий'!P257-1</f>
        <v>0.21021553477023169</v>
      </c>
      <c r="M257" s="58">
        <f>L257*'Расчет субсидий'!Q257</f>
        <v>4.2043106954046339</v>
      </c>
      <c r="N257" s="53">
        <f t="shared" si="21"/>
        <v>36.989928926812844</v>
      </c>
      <c r="O257" s="27" t="s">
        <v>365</v>
      </c>
      <c r="P257" s="27" t="s">
        <v>365</v>
      </c>
      <c r="Q257" s="27" t="s">
        <v>365</v>
      </c>
      <c r="R257" s="27" t="s">
        <v>365</v>
      </c>
      <c r="S257" s="27" t="s">
        <v>365</v>
      </c>
      <c r="T257" s="27" t="s">
        <v>365</v>
      </c>
      <c r="U257" s="52">
        <f t="shared" si="23"/>
        <v>4.4224444816108797</v>
      </c>
    </row>
    <row r="258" spans="1:21" ht="15" customHeight="1">
      <c r="A258" s="33" t="s">
        <v>242</v>
      </c>
      <c r="B258" s="50">
        <f>'Расчет субсидий'!AB258</f>
        <v>46.936363636363637</v>
      </c>
      <c r="C258" s="58">
        <f>'Расчет субсидий'!D258-1</f>
        <v>-1</v>
      </c>
      <c r="D258" s="58">
        <f>C258*'Расчет субсидий'!E258</f>
        <v>0</v>
      </c>
      <c r="E258" s="53">
        <f t="shared" si="22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8">
        <f>'Расчет субсидий'!P258-1</f>
        <v>0.23667574931880098</v>
      </c>
      <c r="M258" s="58">
        <f>L258*'Расчет субсидий'!Q258</f>
        <v>4.7335149863760195</v>
      </c>
      <c r="N258" s="53">
        <f t="shared" si="21"/>
        <v>46.936363636363637</v>
      </c>
      <c r="O258" s="27" t="s">
        <v>365</v>
      </c>
      <c r="P258" s="27" t="s">
        <v>365</v>
      </c>
      <c r="Q258" s="27" t="s">
        <v>365</v>
      </c>
      <c r="R258" s="27" t="s">
        <v>365</v>
      </c>
      <c r="S258" s="27" t="s">
        <v>365</v>
      </c>
      <c r="T258" s="27" t="s">
        <v>365</v>
      </c>
      <c r="U258" s="52">
        <f t="shared" si="23"/>
        <v>4.7335149863760195</v>
      </c>
    </row>
    <row r="259" spans="1:21" ht="15" customHeight="1">
      <c r="A259" s="33" t="s">
        <v>243</v>
      </c>
      <c r="B259" s="50">
        <f>'Расчет субсидий'!AB259</f>
        <v>-57.172727272727286</v>
      </c>
      <c r="C259" s="58">
        <f>'Расчет субсидий'!D259-1</f>
        <v>-9.9540581929555949E-2</v>
      </c>
      <c r="D259" s="58">
        <f>C259*'Расчет субсидий'!E259</f>
        <v>-0.49770290964777975</v>
      </c>
      <c r="E259" s="53">
        <f t="shared" si="22"/>
        <v>-3.1934544854313973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8">
        <f>'Расчет субсидий'!P259-1</f>
        <v>-0.42063604240282693</v>
      </c>
      <c r="M259" s="58">
        <f>L259*'Расчет субсидий'!Q259</f>
        <v>-8.412720848056539</v>
      </c>
      <c r="N259" s="53">
        <f t="shared" si="21"/>
        <v>-53.979272787295891</v>
      </c>
      <c r="O259" s="27" t="s">
        <v>365</v>
      </c>
      <c r="P259" s="27" t="s">
        <v>365</v>
      </c>
      <c r="Q259" s="27" t="s">
        <v>365</v>
      </c>
      <c r="R259" s="27" t="s">
        <v>365</v>
      </c>
      <c r="S259" s="27" t="s">
        <v>365</v>
      </c>
      <c r="T259" s="27" t="s">
        <v>365</v>
      </c>
      <c r="U259" s="52">
        <f t="shared" si="23"/>
        <v>-8.9104237577043186</v>
      </c>
    </row>
    <row r="260" spans="1:21" ht="15" customHeight="1">
      <c r="A260" s="33" t="s">
        <v>244</v>
      </c>
      <c r="B260" s="50">
        <f>'Расчет субсидий'!AB260</f>
        <v>-22.118181818181824</v>
      </c>
      <c r="C260" s="58">
        <f>'Расчет субсидий'!D260-1</f>
        <v>-1</v>
      </c>
      <c r="D260" s="58">
        <f>C260*'Расчет субсидий'!E260</f>
        <v>0</v>
      </c>
      <c r="E260" s="53">
        <f t="shared" si="22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8">
        <f>'Расчет субсидий'!P260-1</f>
        <v>-9.0104585679806948E-2</v>
      </c>
      <c r="M260" s="58">
        <f>L260*'Расчет субсидий'!Q260</f>
        <v>-1.802091713596139</v>
      </c>
      <c r="N260" s="53">
        <f t="shared" si="21"/>
        <v>-22.118181818181824</v>
      </c>
      <c r="O260" s="27" t="s">
        <v>365</v>
      </c>
      <c r="P260" s="27" t="s">
        <v>365</v>
      </c>
      <c r="Q260" s="27" t="s">
        <v>365</v>
      </c>
      <c r="R260" s="27" t="s">
        <v>365</v>
      </c>
      <c r="S260" s="27" t="s">
        <v>365</v>
      </c>
      <c r="T260" s="27" t="s">
        <v>365</v>
      </c>
      <c r="U260" s="52">
        <f t="shared" si="23"/>
        <v>-1.802091713596139</v>
      </c>
    </row>
    <row r="261" spans="1:21" ht="15" customHeight="1">
      <c r="A261" s="33" t="s">
        <v>245</v>
      </c>
      <c r="B261" s="50">
        <f>'Расчет субсидий'!AB261</f>
        <v>63.172727272727258</v>
      </c>
      <c r="C261" s="58">
        <f>'Расчет субсидий'!D261-1</f>
        <v>-1</v>
      </c>
      <c r="D261" s="58">
        <f>C261*'Расчет субсидий'!E261</f>
        <v>0</v>
      </c>
      <c r="E261" s="53">
        <f t="shared" si="22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8">
        <f>'Расчет субсидий'!P261-1</f>
        <v>0.27741935483870961</v>
      </c>
      <c r="M261" s="58">
        <f>L261*'Расчет субсидий'!Q261</f>
        <v>5.5483870967741922</v>
      </c>
      <c r="N261" s="53">
        <f t="shared" si="21"/>
        <v>63.172727272727258</v>
      </c>
      <c r="O261" s="27" t="s">
        <v>365</v>
      </c>
      <c r="P261" s="27" t="s">
        <v>365</v>
      </c>
      <c r="Q261" s="27" t="s">
        <v>365</v>
      </c>
      <c r="R261" s="27" t="s">
        <v>365</v>
      </c>
      <c r="S261" s="27" t="s">
        <v>365</v>
      </c>
      <c r="T261" s="27" t="s">
        <v>365</v>
      </c>
      <c r="U261" s="52">
        <f t="shared" si="23"/>
        <v>5.5483870967741922</v>
      </c>
    </row>
    <row r="262" spans="1:21" ht="15" customHeight="1">
      <c r="A262" s="33" t="s">
        <v>246</v>
      </c>
      <c r="B262" s="50">
        <f>'Расчет субсидий'!AB262</f>
        <v>32.818181818181813</v>
      </c>
      <c r="C262" s="58">
        <f>'Расчет субсидий'!D262-1</f>
        <v>-1</v>
      </c>
      <c r="D262" s="58">
        <f>C262*'Расчет субсидий'!E262</f>
        <v>0</v>
      </c>
      <c r="E262" s="53">
        <f t="shared" si="22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8">
        <f>'Расчет субсидий'!P262-1</f>
        <v>0.20737588652482275</v>
      </c>
      <c r="M262" s="58">
        <f>L262*'Расчет субсидий'!Q262</f>
        <v>4.147517730496455</v>
      </c>
      <c r="N262" s="53">
        <f t="shared" si="21"/>
        <v>32.818181818181813</v>
      </c>
      <c r="O262" s="27" t="s">
        <v>365</v>
      </c>
      <c r="P262" s="27" t="s">
        <v>365</v>
      </c>
      <c r="Q262" s="27" t="s">
        <v>365</v>
      </c>
      <c r="R262" s="27" t="s">
        <v>365</v>
      </c>
      <c r="S262" s="27" t="s">
        <v>365</v>
      </c>
      <c r="T262" s="27" t="s">
        <v>365</v>
      </c>
      <c r="U262" s="52">
        <f t="shared" si="23"/>
        <v>4.147517730496455</v>
      </c>
    </row>
    <row r="263" spans="1:21" ht="15" customHeight="1">
      <c r="A263" s="33" t="s">
        <v>247</v>
      </c>
      <c r="B263" s="50">
        <f>'Расчет субсидий'!AB263</f>
        <v>34.890909090909105</v>
      </c>
      <c r="C263" s="58">
        <f>'Расчет субсидий'!D263-1</f>
        <v>3.1613976705490821E-2</v>
      </c>
      <c r="D263" s="58">
        <f>C263*'Расчет субсидий'!E263</f>
        <v>0.1580698835274541</v>
      </c>
      <c r="E263" s="53">
        <f t="shared" si="22"/>
        <v>1.2883363446235645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8">
        <f>'Расчет субсидий'!P263-1</f>
        <v>0.20614006514657968</v>
      </c>
      <c r="M263" s="58">
        <f>L263*'Расчет субсидий'!Q263</f>
        <v>4.1228013029315935</v>
      </c>
      <c r="N263" s="53">
        <f t="shared" si="21"/>
        <v>33.602572746285546</v>
      </c>
      <c r="O263" s="27" t="s">
        <v>365</v>
      </c>
      <c r="P263" s="27" t="s">
        <v>365</v>
      </c>
      <c r="Q263" s="27" t="s">
        <v>365</v>
      </c>
      <c r="R263" s="27" t="s">
        <v>365</v>
      </c>
      <c r="S263" s="27" t="s">
        <v>365</v>
      </c>
      <c r="T263" s="27" t="s">
        <v>365</v>
      </c>
      <c r="U263" s="52">
        <f t="shared" si="23"/>
        <v>4.2808711864590476</v>
      </c>
    </row>
    <row r="264" spans="1:21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</row>
    <row r="265" spans="1:21" ht="15" customHeight="1">
      <c r="A265" s="33" t="s">
        <v>249</v>
      </c>
      <c r="B265" s="50">
        <f>'Расчет субсидий'!AB265</f>
        <v>-84.76363636363638</v>
      </c>
      <c r="C265" s="58">
        <f>'Расчет субсидий'!D265-1</f>
        <v>-1</v>
      </c>
      <c r="D265" s="58">
        <f>C265*'Расчет субсидий'!E265</f>
        <v>0</v>
      </c>
      <c r="E265" s="53">
        <f t="shared" si="22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8">
        <f>'Расчет субсидий'!P265-1</f>
        <v>-0.45238095238095233</v>
      </c>
      <c r="M265" s="58">
        <f>L265*'Расчет субсидий'!Q265</f>
        <v>-9.0476190476190474</v>
      </c>
      <c r="N265" s="53">
        <f t="shared" si="21"/>
        <v>-84.76363636363638</v>
      </c>
      <c r="O265" s="27" t="s">
        <v>365</v>
      </c>
      <c r="P265" s="27" t="s">
        <v>365</v>
      </c>
      <c r="Q265" s="27" t="s">
        <v>365</v>
      </c>
      <c r="R265" s="27" t="s">
        <v>365</v>
      </c>
      <c r="S265" s="27" t="s">
        <v>365</v>
      </c>
      <c r="T265" s="27" t="s">
        <v>365</v>
      </c>
      <c r="U265" s="52">
        <f t="shared" si="23"/>
        <v>-9.0476190476190474</v>
      </c>
    </row>
    <row r="266" spans="1:21" ht="15" customHeight="1">
      <c r="A266" s="33" t="s">
        <v>250</v>
      </c>
      <c r="B266" s="50">
        <f>'Расчет субсидий'!AB266</f>
        <v>8.327272727272728</v>
      </c>
      <c r="C266" s="58">
        <f>'Расчет субсидий'!D266-1</f>
        <v>-1</v>
      </c>
      <c r="D266" s="58">
        <f>C266*'Расчет субсидий'!E266</f>
        <v>0</v>
      </c>
      <c r="E266" s="53">
        <f t="shared" si="22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8">
        <f>'Расчет субсидий'!P266-1</f>
        <v>9.5471236230110224E-2</v>
      </c>
      <c r="M266" s="58">
        <f>L266*'Расчет субсидий'!Q266</f>
        <v>1.9094247246022045</v>
      </c>
      <c r="N266" s="53">
        <f t="shared" si="21"/>
        <v>8.327272727272728</v>
      </c>
      <c r="O266" s="27" t="s">
        <v>365</v>
      </c>
      <c r="P266" s="27" t="s">
        <v>365</v>
      </c>
      <c r="Q266" s="27" t="s">
        <v>365</v>
      </c>
      <c r="R266" s="27" t="s">
        <v>365</v>
      </c>
      <c r="S266" s="27" t="s">
        <v>365</v>
      </c>
      <c r="T266" s="27" t="s">
        <v>365</v>
      </c>
      <c r="U266" s="52">
        <f t="shared" si="23"/>
        <v>1.9094247246022045</v>
      </c>
    </row>
    <row r="267" spans="1:21" ht="15" customHeight="1">
      <c r="A267" s="33" t="s">
        <v>251</v>
      </c>
      <c r="B267" s="50">
        <f>'Расчет субсидий'!AB267</f>
        <v>24.24545454545455</v>
      </c>
      <c r="C267" s="58">
        <f>'Расчет субсидий'!D267-1</f>
        <v>-1</v>
      </c>
      <c r="D267" s="58">
        <f>C267*'Расчет субсидий'!E267</f>
        <v>0</v>
      </c>
      <c r="E267" s="53">
        <f t="shared" si="22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8">
        <f>'Расчет субсидий'!P267-1</f>
        <v>9.1176470588235414E-2</v>
      </c>
      <c r="M267" s="58">
        <f>L267*'Расчет субсидий'!Q267</f>
        <v>1.8235294117647083</v>
      </c>
      <c r="N267" s="53">
        <f t="shared" si="21"/>
        <v>24.24545454545455</v>
      </c>
      <c r="O267" s="27" t="s">
        <v>365</v>
      </c>
      <c r="P267" s="27" t="s">
        <v>365</v>
      </c>
      <c r="Q267" s="27" t="s">
        <v>365</v>
      </c>
      <c r="R267" s="27" t="s">
        <v>365</v>
      </c>
      <c r="S267" s="27" t="s">
        <v>365</v>
      </c>
      <c r="T267" s="27" t="s">
        <v>365</v>
      </c>
      <c r="U267" s="52">
        <f t="shared" si="23"/>
        <v>1.8235294117647083</v>
      </c>
    </row>
    <row r="268" spans="1:21" ht="15" customHeight="1">
      <c r="A268" s="33" t="s">
        <v>252</v>
      </c>
      <c r="B268" s="50">
        <f>'Расчет субсидий'!AB268</f>
        <v>56.990909090909099</v>
      </c>
      <c r="C268" s="58">
        <f>'Расчет субсидий'!D268-1</f>
        <v>-1</v>
      </c>
      <c r="D268" s="58">
        <f>C268*'Расчет субсидий'!E268</f>
        <v>0</v>
      </c>
      <c r="E268" s="53">
        <f t="shared" si="22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8">
        <f>'Расчет субсидий'!P268-1</f>
        <v>0.30000000000000004</v>
      </c>
      <c r="M268" s="58">
        <f>L268*'Расчет субсидий'!Q268</f>
        <v>6.0000000000000009</v>
      </c>
      <c r="N268" s="53">
        <f t="shared" si="21"/>
        <v>56.990909090909099</v>
      </c>
      <c r="O268" s="27" t="s">
        <v>365</v>
      </c>
      <c r="P268" s="27" t="s">
        <v>365</v>
      </c>
      <c r="Q268" s="27" t="s">
        <v>365</v>
      </c>
      <c r="R268" s="27" t="s">
        <v>365</v>
      </c>
      <c r="S268" s="27" t="s">
        <v>365</v>
      </c>
      <c r="T268" s="27" t="s">
        <v>365</v>
      </c>
      <c r="U268" s="52">
        <f t="shared" si="23"/>
        <v>6.0000000000000009</v>
      </c>
    </row>
    <row r="269" spans="1:21" ht="15" customHeight="1">
      <c r="A269" s="33" t="s">
        <v>253</v>
      </c>
      <c r="B269" s="50">
        <f>'Расчет субсидий'!AB269</f>
        <v>-60.5</v>
      </c>
      <c r="C269" s="58">
        <f>'Расчет субсидий'!D269-1</f>
        <v>0.13644067796610182</v>
      </c>
      <c r="D269" s="58">
        <f>C269*'Расчет субсидий'!E269</f>
        <v>0.6822033898305091</v>
      </c>
      <c r="E269" s="53">
        <f t="shared" si="22"/>
        <v>6.6828511186599568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8">
        <f>'Расчет субсидий'!P269-1</f>
        <v>-0.3429102935097148</v>
      </c>
      <c r="M269" s="58">
        <f>L269*'Расчет субсидий'!Q269</f>
        <v>-6.8582058701942961</v>
      </c>
      <c r="N269" s="53">
        <f t="shared" si="21"/>
        <v>-67.182851118659954</v>
      </c>
      <c r="O269" s="27" t="s">
        <v>365</v>
      </c>
      <c r="P269" s="27" t="s">
        <v>365</v>
      </c>
      <c r="Q269" s="27" t="s">
        <v>365</v>
      </c>
      <c r="R269" s="27" t="s">
        <v>365</v>
      </c>
      <c r="S269" s="27" t="s">
        <v>365</v>
      </c>
      <c r="T269" s="27" t="s">
        <v>365</v>
      </c>
      <c r="U269" s="52">
        <f t="shared" si="23"/>
        <v>-6.1760024803637865</v>
      </c>
    </row>
    <row r="270" spans="1:21" ht="15" customHeight="1">
      <c r="A270" s="33" t="s">
        <v>254</v>
      </c>
      <c r="B270" s="50">
        <f>'Расчет субсидий'!AB270</f>
        <v>35.609090909090895</v>
      </c>
      <c r="C270" s="58">
        <f>'Расчет субсидий'!D270-1</f>
        <v>-9.0485957715367604E-2</v>
      </c>
      <c r="D270" s="58">
        <f>C270*'Расчет субсидий'!E270</f>
        <v>-0.45242978857683802</v>
      </c>
      <c r="E270" s="53">
        <f t="shared" si="22"/>
        <v>-3.6343123940696733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8">
        <f>'Расчет субсидий'!P270-1</f>
        <v>0.2442674532940019</v>
      </c>
      <c r="M270" s="58">
        <f>L270*'Расчет субсидий'!Q270</f>
        <v>4.885349065880038</v>
      </c>
      <c r="N270" s="53">
        <f t="shared" si="21"/>
        <v>39.243403303160569</v>
      </c>
      <c r="O270" s="27" t="s">
        <v>365</v>
      </c>
      <c r="P270" s="27" t="s">
        <v>365</v>
      </c>
      <c r="Q270" s="27" t="s">
        <v>365</v>
      </c>
      <c r="R270" s="27" t="s">
        <v>365</v>
      </c>
      <c r="S270" s="27" t="s">
        <v>365</v>
      </c>
      <c r="T270" s="27" t="s">
        <v>365</v>
      </c>
      <c r="U270" s="52">
        <f t="shared" si="23"/>
        <v>4.4329192773032</v>
      </c>
    </row>
    <row r="271" spans="1:21" ht="15" customHeight="1">
      <c r="A271" s="33" t="s">
        <v>255</v>
      </c>
      <c r="B271" s="50">
        <f>'Расчет субсидий'!AB271</f>
        <v>7.8727272727272748</v>
      </c>
      <c r="C271" s="58">
        <f>'Расчет субсидий'!D271-1</f>
        <v>-0.15245249668581529</v>
      </c>
      <c r="D271" s="58">
        <f>C271*'Расчет субсидий'!E271</f>
        <v>-0.76226248342907643</v>
      </c>
      <c r="E271" s="53">
        <f t="shared" si="22"/>
        <v>-1.6711838990893015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8">
        <f>'Расчет субсидий'!P271-1</f>
        <v>0.21765903307888035</v>
      </c>
      <c r="M271" s="58">
        <f>L271*'Расчет субсидий'!Q271</f>
        <v>4.353180661577607</v>
      </c>
      <c r="N271" s="53">
        <f t="shared" si="21"/>
        <v>9.5439111718165766</v>
      </c>
      <c r="O271" s="27" t="s">
        <v>365</v>
      </c>
      <c r="P271" s="27" t="s">
        <v>365</v>
      </c>
      <c r="Q271" s="27" t="s">
        <v>365</v>
      </c>
      <c r="R271" s="27" t="s">
        <v>365</v>
      </c>
      <c r="S271" s="27" t="s">
        <v>365</v>
      </c>
      <c r="T271" s="27" t="s">
        <v>365</v>
      </c>
      <c r="U271" s="52">
        <f t="shared" si="23"/>
        <v>3.5909181781485304</v>
      </c>
    </row>
    <row r="272" spans="1:21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</row>
    <row r="273" spans="1:21" ht="15" customHeight="1">
      <c r="A273" s="33" t="s">
        <v>257</v>
      </c>
      <c r="B273" s="50">
        <f>'Расчет субсидий'!AB273</f>
        <v>7.6818181818181799</v>
      </c>
      <c r="C273" s="58">
        <f>'Расчет субсидий'!D273-1</f>
        <v>0.30000000000000004</v>
      </c>
      <c r="D273" s="58">
        <f>C273*'Расчет субсидий'!E273</f>
        <v>1.5000000000000002</v>
      </c>
      <c r="E273" s="53">
        <f t="shared" si="22"/>
        <v>1.9809846314144308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8">
        <f>'Расчет субсидий'!P273-1</f>
        <v>0.21583333333333332</v>
      </c>
      <c r="M273" s="58">
        <f>L273*'Расчет субсидий'!Q273</f>
        <v>4.3166666666666664</v>
      </c>
      <c r="N273" s="53">
        <f t="shared" si="21"/>
        <v>5.7008335504037495</v>
      </c>
      <c r="O273" s="27" t="s">
        <v>365</v>
      </c>
      <c r="P273" s="27" t="s">
        <v>365</v>
      </c>
      <c r="Q273" s="27" t="s">
        <v>365</v>
      </c>
      <c r="R273" s="27" t="s">
        <v>365</v>
      </c>
      <c r="S273" s="27" t="s">
        <v>365</v>
      </c>
      <c r="T273" s="27" t="s">
        <v>365</v>
      </c>
      <c r="U273" s="52">
        <f t="shared" si="23"/>
        <v>5.8166666666666664</v>
      </c>
    </row>
    <row r="274" spans="1:21" ht="15" customHeight="1">
      <c r="A274" s="33" t="s">
        <v>258</v>
      </c>
      <c r="B274" s="50">
        <f>'Расчет субсидий'!AB274</f>
        <v>7.481818181818177</v>
      </c>
      <c r="C274" s="58">
        <f>'Расчет субсидий'!D274-1</f>
        <v>-1</v>
      </c>
      <c r="D274" s="58">
        <f>C274*'Расчет субсидий'!E274</f>
        <v>0</v>
      </c>
      <c r="E274" s="53">
        <f t="shared" si="22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8">
        <f>'Расчет субсидий'!P274-1</f>
        <v>0.11791044776119408</v>
      </c>
      <c r="M274" s="58">
        <f>L274*'Расчет субсидий'!Q274</f>
        <v>2.3582089552238816</v>
      </c>
      <c r="N274" s="53">
        <f t="shared" si="21"/>
        <v>7.481818181818177</v>
      </c>
      <c r="O274" s="27" t="s">
        <v>365</v>
      </c>
      <c r="P274" s="27" t="s">
        <v>365</v>
      </c>
      <c r="Q274" s="27" t="s">
        <v>365</v>
      </c>
      <c r="R274" s="27" t="s">
        <v>365</v>
      </c>
      <c r="S274" s="27" t="s">
        <v>365</v>
      </c>
      <c r="T274" s="27" t="s">
        <v>365</v>
      </c>
      <c r="U274" s="52">
        <f t="shared" si="23"/>
        <v>2.3582089552238816</v>
      </c>
    </row>
    <row r="275" spans="1:21" ht="15" customHeight="1">
      <c r="A275" s="33" t="s">
        <v>259</v>
      </c>
      <c r="B275" s="50">
        <f>'Расчет субсидий'!AB275</f>
        <v>-34.790909090909096</v>
      </c>
      <c r="C275" s="58">
        <f>'Расчет субсидий'!D275-1</f>
        <v>-1</v>
      </c>
      <c r="D275" s="58">
        <f>C275*'Расчет субсидий'!E275</f>
        <v>0</v>
      </c>
      <c r="E275" s="53">
        <f t="shared" si="22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8">
        <f>'Расчет субсидий'!P275-1</f>
        <v>-0.57889530090684249</v>
      </c>
      <c r="M275" s="58">
        <f>L275*'Расчет субсидий'!Q275</f>
        <v>-11.577906018136851</v>
      </c>
      <c r="N275" s="53">
        <f t="shared" si="21"/>
        <v>-34.790909090909096</v>
      </c>
      <c r="O275" s="27" t="s">
        <v>365</v>
      </c>
      <c r="P275" s="27" t="s">
        <v>365</v>
      </c>
      <c r="Q275" s="27" t="s">
        <v>365</v>
      </c>
      <c r="R275" s="27" t="s">
        <v>365</v>
      </c>
      <c r="S275" s="27" t="s">
        <v>365</v>
      </c>
      <c r="T275" s="27" t="s">
        <v>365</v>
      </c>
      <c r="U275" s="52">
        <f t="shared" si="23"/>
        <v>-11.577906018136851</v>
      </c>
    </row>
    <row r="276" spans="1:21" ht="15" customHeight="1">
      <c r="A276" s="33" t="s">
        <v>260</v>
      </c>
      <c r="B276" s="50">
        <f>'Расчет субсидий'!AB276</f>
        <v>-31.436363636363637</v>
      </c>
      <c r="C276" s="58">
        <f>'Расчет субсидий'!D276-1</f>
        <v>-1</v>
      </c>
      <c r="D276" s="58">
        <f>C276*'Расчет субсидий'!E276</f>
        <v>0</v>
      </c>
      <c r="E276" s="53">
        <f t="shared" si="22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8">
        <f>'Расчет субсидий'!P276-1</f>
        <v>-0.29770992366412219</v>
      </c>
      <c r="M276" s="58">
        <f>L276*'Расчет субсидий'!Q276</f>
        <v>-5.9541984732824442</v>
      </c>
      <c r="N276" s="53">
        <f t="shared" si="21"/>
        <v>-31.436363636363637</v>
      </c>
      <c r="O276" s="27" t="s">
        <v>365</v>
      </c>
      <c r="P276" s="27" t="s">
        <v>365</v>
      </c>
      <c r="Q276" s="27" t="s">
        <v>365</v>
      </c>
      <c r="R276" s="27" t="s">
        <v>365</v>
      </c>
      <c r="S276" s="27" t="s">
        <v>365</v>
      </c>
      <c r="T276" s="27" t="s">
        <v>365</v>
      </c>
      <c r="U276" s="52">
        <f t="shared" si="23"/>
        <v>-5.9541984732824442</v>
      </c>
    </row>
    <row r="277" spans="1:21" ht="15" customHeight="1">
      <c r="A277" s="33" t="s">
        <v>261</v>
      </c>
      <c r="B277" s="50">
        <f>'Расчет субсидий'!AB277</f>
        <v>2.9636363636363683</v>
      </c>
      <c r="C277" s="58">
        <f>'Расчет субсидий'!D277-1</f>
        <v>7.0422535211267512E-3</v>
      </c>
      <c r="D277" s="58">
        <f>C277*'Расчет субсидий'!E277</f>
        <v>3.5211267605633756E-2</v>
      </c>
      <c r="E277" s="53">
        <f t="shared" si="22"/>
        <v>7.7976250912018791E-2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8">
        <f>'Расчет субсидий'!P277-1</f>
        <v>6.5153010858835181E-2</v>
      </c>
      <c r="M277" s="58">
        <f>L277*'Расчет субсидий'!Q277</f>
        <v>1.3030602171767036</v>
      </c>
      <c r="N277" s="53">
        <f t="shared" si="21"/>
        <v>2.8856601127243495</v>
      </c>
      <c r="O277" s="27" t="s">
        <v>365</v>
      </c>
      <c r="P277" s="27" t="s">
        <v>365</v>
      </c>
      <c r="Q277" s="27" t="s">
        <v>365</v>
      </c>
      <c r="R277" s="27" t="s">
        <v>365</v>
      </c>
      <c r="S277" s="27" t="s">
        <v>365</v>
      </c>
      <c r="T277" s="27" t="s">
        <v>365</v>
      </c>
      <c r="U277" s="52">
        <f t="shared" si="23"/>
        <v>1.3382714847823374</v>
      </c>
    </row>
    <row r="278" spans="1:21" ht="15" customHeight="1">
      <c r="A278" s="33" t="s">
        <v>262</v>
      </c>
      <c r="B278" s="50">
        <f>'Расчет субсидий'!AB278</f>
        <v>-4.7181818181818187</v>
      </c>
      <c r="C278" s="58">
        <f>'Расчет субсидий'!D278-1</f>
        <v>0</v>
      </c>
      <c r="D278" s="58">
        <f>C278*'Расчет субсидий'!E278</f>
        <v>0</v>
      </c>
      <c r="E278" s="53">
        <f t="shared" si="22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8">
        <f>'Расчет субсидий'!P278-1</f>
        <v>-6.7869415807560229E-2</v>
      </c>
      <c r="M278" s="58">
        <f>L278*'Расчет субсидий'!Q278</f>
        <v>-1.3573883161512046</v>
      </c>
      <c r="N278" s="53">
        <f t="shared" si="21"/>
        <v>-4.7181818181818187</v>
      </c>
      <c r="O278" s="27" t="s">
        <v>365</v>
      </c>
      <c r="P278" s="27" t="s">
        <v>365</v>
      </c>
      <c r="Q278" s="27" t="s">
        <v>365</v>
      </c>
      <c r="R278" s="27" t="s">
        <v>365</v>
      </c>
      <c r="S278" s="27" t="s">
        <v>365</v>
      </c>
      <c r="T278" s="27" t="s">
        <v>365</v>
      </c>
      <c r="U278" s="52">
        <f t="shared" si="23"/>
        <v>-1.3573883161512046</v>
      </c>
    </row>
    <row r="279" spans="1:21" ht="15" customHeight="1">
      <c r="A279" s="33" t="s">
        <v>263</v>
      </c>
      <c r="B279" s="50">
        <f>'Расчет субсидий'!AB279</f>
        <v>-9.5727272727272634</v>
      </c>
      <c r="C279" s="58">
        <f>'Расчет субсидий'!D279-1</f>
        <v>-1</v>
      </c>
      <c r="D279" s="58">
        <f>C279*'Расчет субсидий'!E279</f>
        <v>0</v>
      </c>
      <c r="E279" s="53">
        <f t="shared" si="22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8">
        <f>'Расчет субсидий'!P279-1</f>
        <v>-0.10290724503922466</v>
      </c>
      <c r="M279" s="58">
        <f>L279*'Расчет субсидий'!Q279</f>
        <v>-2.0581449007844932</v>
      </c>
      <c r="N279" s="53">
        <f t="shared" si="21"/>
        <v>-9.5727272727272634</v>
      </c>
      <c r="O279" s="27" t="s">
        <v>365</v>
      </c>
      <c r="P279" s="27" t="s">
        <v>365</v>
      </c>
      <c r="Q279" s="27" t="s">
        <v>365</v>
      </c>
      <c r="R279" s="27" t="s">
        <v>365</v>
      </c>
      <c r="S279" s="27" t="s">
        <v>365</v>
      </c>
      <c r="T279" s="27" t="s">
        <v>365</v>
      </c>
      <c r="U279" s="52">
        <f t="shared" si="23"/>
        <v>-2.0581449007844932</v>
      </c>
    </row>
    <row r="280" spans="1:21" ht="15" customHeight="1">
      <c r="A280" s="33" t="s">
        <v>264</v>
      </c>
      <c r="B280" s="50">
        <f>'Расчет субсидий'!AB280</f>
        <v>-27.436363636363637</v>
      </c>
      <c r="C280" s="58">
        <f>'Расчет субсидий'!D280-1</f>
        <v>-1</v>
      </c>
      <c r="D280" s="58">
        <f>C280*'Расчет субсидий'!E280</f>
        <v>0</v>
      </c>
      <c r="E280" s="53">
        <f t="shared" si="22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8">
        <f>'Расчет субсидий'!P280-1</f>
        <v>-0.32758620689655171</v>
      </c>
      <c r="M280" s="58">
        <f>L280*'Расчет субсидий'!Q280</f>
        <v>-6.5517241379310338</v>
      </c>
      <c r="N280" s="53">
        <f t="shared" si="21"/>
        <v>-27.436363636363634</v>
      </c>
      <c r="O280" s="27" t="s">
        <v>365</v>
      </c>
      <c r="P280" s="27" t="s">
        <v>365</v>
      </c>
      <c r="Q280" s="27" t="s">
        <v>365</v>
      </c>
      <c r="R280" s="27" t="s">
        <v>365</v>
      </c>
      <c r="S280" s="27" t="s">
        <v>365</v>
      </c>
      <c r="T280" s="27" t="s">
        <v>365</v>
      </c>
      <c r="U280" s="52">
        <f t="shared" si="23"/>
        <v>-6.5517241379310338</v>
      </c>
    </row>
    <row r="281" spans="1:21" ht="15" customHeight="1">
      <c r="A281" s="33" t="s">
        <v>265</v>
      </c>
      <c r="B281" s="50">
        <f>'Расчет субсидий'!AB281</f>
        <v>-15.763636363636358</v>
      </c>
      <c r="C281" s="58">
        <f>'Расчет субсидий'!D281-1</f>
        <v>-1</v>
      </c>
      <c r="D281" s="58">
        <f>C281*'Расчет субсидий'!E281</f>
        <v>0</v>
      </c>
      <c r="E281" s="53">
        <f t="shared" si="22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8">
        <f>'Расчет субсидий'!P281-1</f>
        <v>-0.20661157024793386</v>
      </c>
      <c r="M281" s="58">
        <f>L281*'Расчет субсидий'!Q281</f>
        <v>-4.1322314049586772</v>
      </c>
      <c r="N281" s="53">
        <f t="shared" si="21"/>
        <v>-15.763636363636358</v>
      </c>
      <c r="O281" s="27" t="s">
        <v>365</v>
      </c>
      <c r="P281" s="27" t="s">
        <v>365</v>
      </c>
      <c r="Q281" s="27" t="s">
        <v>365</v>
      </c>
      <c r="R281" s="27" t="s">
        <v>365</v>
      </c>
      <c r="S281" s="27" t="s">
        <v>365</v>
      </c>
      <c r="T281" s="27" t="s">
        <v>365</v>
      </c>
      <c r="U281" s="52">
        <f t="shared" si="23"/>
        <v>-4.1322314049586772</v>
      </c>
    </row>
    <row r="282" spans="1:21" ht="15" customHeight="1">
      <c r="A282" s="33" t="s">
        <v>266</v>
      </c>
      <c r="B282" s="50">
        <f>'Расчет субсидий'!AB282</f>
        <v>10.845454545454544</v>
      </c>
      <c r="C282" s="58">
        <f>'Расчет субсидий'!D282-1</f>
        <v>-1</v>
      </c>
      <c r="D282" s="58">
        <f>C282*'Расчет субсидий'!E282</f>
        <v>0</v>
      </c>
      <c r="E282" s="53">
        <f t="shared" si="22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8">
        <f>'Расчет субсидий'!P282-1</f>
        <v>0.13258317025440314</v>
      </c>
      <c r="M282" s="58">
        <f>L282*'Расчет субсидий'!Q282</f>
        <v>2.6516634050880628</v>
      </c>
      <c r="N282" s="53">
        <f t="shared" si="21"/>
        <v>10.845454545454544</v>
      </c>
      <c r="O282" s="27" t="s">
        <v>365</v>
      </c>
      <c r="P282" s="27" t="s">
        <v>365</v>
      </c>
      <c r="Q282" s="27" t="s">
        <v>365</v>
      </c>
      <c r="R282" s="27" t="s">
        <v>365</v>
      </c>
      <c r="S282" s="27" t="s">
        <v>365</v>
      </c>
      <c r="T282" s="27" t="s">
        <v>365</v>
      </c>
      <c r="U282" s="52">
        <f t="shared" si="23"/>
        <v>2.6516634050880628</v>
      </c>
    </row>
    <row r="283" spans="1:21" ht="15" customHeight="1">
      <c r="A283" s="33" t="s">
        <v>267</v>
      </c>
      <c r="B283" s="50">
        <f>'Расчет субсидий'!AB283</f>
        <v>-33.590909090909093</v>
      </c>
      <c r="C283" s="58">
        <f>'Расчет субсидий'!D283-1</f>
        <v>-1</v>
      </c>
      <c r="D283" s="58">
        <f>C283*'Расчет субсидий'!E283</f>
        <v>0</v>
      </c>
      <c r="E283" s="53">
        <f t="shared" si="22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8">
        <f>'Расчет субсидий'!P283-1</f>
        <v>-0.38588912886969051</v>
      </c>
      <c r="M283" s="58">
        <f>L283*'Расчет субсидий'!Q283</f>
        <v>-7.7177825773938107</v>
      </c>
      <c r="N283" s="53">
        <f t="shared" si="21"/>
        <v>-33.590909090909093</v>
      </c>
      <c r="O283" s="27" t="s">
        <v>365</v>
      </c>
      <c r="P283" s="27" t="s">
        <v>365</v>
      </c>
      <c r="Q283" s="27" t="s">
        <v>365</v>
      </c>
      <c r="R283" s="27" t="s">
        <v>365</v>
      </c>
      <c r="S283" s="27" t="s">
        <v>365</v>
      </c>
      <c r="T283" s="27" t="s">
        <v>365</v>
      </c>
      <c r="U283" s="52">
        <f t="shared" si="23"/>
        <v>-7.7177825773938107</v>
      </c>
    </row>
    <row r="284" spans="1:21" ht="15" customHeight="1">
      <c r="A284" s="33" t="s">
        <v>268</v>
      </c>
      <c r="B284" s="50">
        <f>'Расчет субсидий'!AB284</f>
        <v>-21.127272727272739</v>
      </c>
      <c r="C284" s="58">
        <f>'Расчет субсидий'!D284-1</f>
        <v>-1</v>
      </c>
      <c r="D284" s="58">
        <f>C284*'Расчет субсидий'!E284</f>
        <v>0</v>
      </c>
      <c r="E284" s="53">
        <f t="shared" si="22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8">
        <f>'Расчет субсидий'!P284-1</f>
        <v>-0.22810956443646158</v>
      </c>
      <c r="M284" s="58">
        <f>L284*'Расчет субсидий'!Q284</f>
        <v>-4.5621912887292311</v>
      </c>
      <c r="N284" s="53">
        <f t="shared" si="21"/>
        <v>-21.127272727272739</v>
      </c>
      <c r="O284" s="27" t="s">
        <v>365</v>
      </c>
      <c r="P284" s="27" t="s">
        <v>365</v>
      </c>
      <c r="Q284" s="27" t="s">
        <v>365</v>
      </c>
      <c r="R284" s="27" t="s">
        <v>365</v>
      </c>
      <c r="S284" s="27" t="s">
        <v>365</v>
      </c>
      <c r="T284" s="27" t="s">
        <v>365</v>
      </c>
      <c r="U284" s="52">
        <f t="shared" si="23"/>
        <v>-4.5621912887292311</v>
      </c>
    </row>
    <row r="285" spans="1:21" ht="15" customHeight="1">
      <c r="A285" s="33" t="s">
        <v>269</v>
      </c>
      <c r="B285" s="50">
        <f>'Расчет субсидий'!AB285</f>
        <v>1.663636363636364</v>
      </c>
      <c r="C285" s="58">
        <f>'Расчет субсидий'!D285-1</f>
        <v>-0.27594388897179534</v>
      </c>
      <c r="D285" s="58">
        <f>C285*'Расчет субсидий'!E285</f>
        <v>-1.3797194448589767</v>
      </c>
      <c r="E285" s="53">
        <f t="shared" si="22"/>
        <v>-0.64516449496742012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8">
        <f>'Расчет субсидий'!P285-1</f>
        <v>0.2468748252400037</v>
      </c>
      <c r="M285" s="58">
        <f>L285*'Расчет субсидий'!Q285</f>
        <v>4.9374965048000741</v>
      </c>
      <c r="N285" s="53">
        <f t="shared" si="21"/>
        <v>2.3088008586037843</v>
      </c>
      <c r="O285" s="27" t="s">
        <v>365</v>
      </c>
      <c r="P285" s="27" t="s">
        <v>365</v>
      </c>
      <c r="Q285" s="27" t="s">
        <v>365</v>
      </c>
      <c r="R285" s="27" t="s">
        <v>365</v>
      </c>
      <c r="S285" s="27" t="s">
        <v>365</v>
      </c>
      <c r="T285" s="27" t="s">
        <v>365</v>
      </c>
      <c r="U285" s="52">
        <f t="shared" si="23"/>
        <v>3.5577770599410972</v>
      </c>
    </row>
    <row r="286" spans="1:21" ht="15" customHeight="1">
      <c r="A286" s="33" t="s">
        <v>270</v>
      </c>
      <c r="B286" s="50">
        <f>'Расчет субсидий'!AB286</f>
        <v>21.818181818181813</v>
      </c>
      <c r="C286" s="58">
        <f>'Расчет субсидий'!D286-1</f>
        <v>0.2108009422850412</v>
      </c>
      <c r="D286" s="58">
        <f>C286*'Расчет субсидий'!E286</f>
        <v>1.054004711425206</v>
      </c>
      <c r="E286" s="53">
        <f t="shared" si="22"/>
        <v>4.0119234673076445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8">
        <f>'Расчет субсидий'!P286-1</f>
        <v>0.23390127388535031</v>
      </c>
      <c r="M286" s="58">
        <f>L286*'Расчет субсидий'!Q286</f>
        <v>4.6780254777070063</v>
      </c>
      <c r="N286" s="53">
        <f t="shared" si="21"/>
        <v>17.80625835087417</v>
      </c>
      <c r="O286" s="27" t="s">
        <v>365</v>
      </c>
      <c r="P286" s="27" t="s">
        <v>365</v>
      </c>
      <c r="Q286" s="27" t="s">
        <v>365</v>
      </c>
      <c r="R286" s="27" t="s">
        <v>365</v>
      </c>
      <c r="S286" s="27" t="s">
        <v>365</v>
      </c>
      <c r="T286" s="27" t="s">
        <v>365</v>
      </c>
      <c r="U286" s="52">
        <f t="shared" si="23"/>
        <v>5.7320301891322121</v>
      </c>
    </row>
    <row r="287" spans="1:21" ht="15" customHeight="1">
      <c r="A287" s="33" t="s">
        <v>271</v>
      </c>
      <c r="B287" s="50">
        <f>'Расчет субсидий'!AB287</f>
        <v>4.5272727272727309</v>
      </c>
      <c r="C287" s="58">
        <f>'Расчет субсидий'!D287-1</f>
        <v>0.20897580869404009</v>
      </c>
      <c r="D287" s="58">
        <f>C287*'Расчет субсидий'!E287</f>
        <v>1.0448790434702004</v>
      </c>
      <c r="E287" s="53">
        <f t="shared" si="22"/>
        <v>3.8419637990058173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8">
        <f>'Расчет субсидий'!P287-1</f>
        <v>9.3189964157707195E-3</v>
      </c>
      <c r="M287" s="58">
        <f>L287*'Расчет субсидий'!Q287</f>
        <v>0.18637992831541439</v>
      </c>
      <c r="N287" s="53">
        <f t="shared" si="21"/>
        <v>0.68530892826691392</v>
      </c>
      <c r="O287" s="27" t="s">
        <v>365</v>
      </c>
      <c r="P287" s="27" t="s">
        <v>365</v>
      </c>
      <c r="Q287" s="27" t="s">
        <v>365</v>
      </c>
      <c r="R287" s="27" t="s">
        <v>365</v>
      </c>
      <c r="S287" s="27" t="s">
        <v>365</v>
      </c>
      <c r="T287" s="27" t="s">
        <v>365</v>
      </c>
      <c r="U287" s="52">
        <f t="shared" si="23"/>
        <v>1.2312589717856148</v>
      </c>
    </row>
    <row r="288" spans="1:21" ht="15" customHeight="1">
      <c r="A288" s="33" t="s">
        <v>272</v>
      </c>
      <c r="B288" s="50">
        <f>'Расчет субсидий'!AB288</f>
        <v>-1.1636363636363638</v>
      </c>
      <c r="C288" s="58">
        <f>'Расчет субсидий'!D288-1</f>
        <v>8.6613956797309433E-2</v>
      </c>
      <c r="D288" s="58">
        <f>C288*'Расчет субсидий'!E288</f>
        <v>0.43306978398654716</v>
      </c>
      <c r="E288" s="53">
        <f t="shared" si="22"/>
        <v>4.0268162484538822E-2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8">
        <f>'Расчет субсидий'!P288-1</f>
        <v>-0.64737827715355811</v>
      </c>
      <c r="M288" s="58">
        <f>L288*'Расчет субсидий'!Q288</f>
        <v>-12.947565543071162</v>
      </c>
      <c r="N288" s="53">
        <f t="shared" si="21"/>
        <v>-1.2039045261209027</v>
      </c>
      <c r="O288" s="27" t="s">
        <v>365</v>
      </c>
      <c r="P288" s="27" t="s">
        <v>365</v>
      </c>
      <c r="Q288" s="27" t="s">
        <v>365</v>
      </c>
      <c r="R288" s="27" t="s">
        <v>365</v>
      </c>
      <c r="S288" s="27" t="s">
        <v>365</v>
      </c>
      <c r="T288" s="27" t="s">
        <v>365</v>
      </c>
      <c r="U288" s="52">
        <f t="shared" si="23"/>
        <v>-12.514495759084616</v>
      </c>
    </row>
    <row r="289" spans="1:21" ht="15" customHeight="1">
      <c r="A289" s="33" t="s">
        <v>165</v>
      </c>
      <c r="B289" s="50">
        <f>'Расчет субсидий'!AB289</f>
        <v>-20.309090909090905</v>
      </c>
      <c r="C289" s="58">
        <f>'Расчет субсидий'!D289-1</f>
        <v>-1</v>
      </c>
      <c r="D289" s="58">
        <f>C289*'Расчет субсидий'!E289</f>
        <v>0</v>
      </c>
      <c r="E289" s="53">
        <f t="shared" si="22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8">
        <f>'Расчет субсидий'!P289-1</f>
        <v>-0.2451743013540767</v>
      </c>
      <c r="M289" s="58">
        <f>L289*'Расчет субсидий'!Q289</f>
        <v>-4.9034860270815344</v>
      </c>
      <c r="N289" s="53">
        <f t="shared" si="21"/>
        <v>-20.309090909090905</v>
      </c>
      <c r="O289" s="27" t="s">
        <v>365</v>
      </c>
      <c r="P289" s="27" t="s">
        <v>365</v>
      </c>
      <c r="Q289" s="27" t="s">
        <v>365</v>
      </c>
      <c r="R289" s="27" t="s">
        <v>365</v>
      </c>
      <c r="S289" s="27" t="s">
        <v>365</v>
      </c>
      <c r="T289" s="27" t="s">
        <v>365</v>
      </c>
      <c r="U289" s="52">
        <f t="shared" si="23"/>
        <v>-4.9034860270815344</v>
      </c>
    </row>
    <row r="290" spans="1:21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</row>
    <row r="291" spans="1:21" ht="15" customHeight="1">
      <c r="A291" s="33" t="s">
        <v>69</v>
      </c>
      <c r="B291" s="50">
        <f>'Расчет субсидий'!AB291</f>
        <v>-9.9272727272727366</v>
      </c>
      <c r="C291" s="58">
        <f>'Расчет субсидий'!D291-1</f>
        <v>3.3533779879732162E-2</v>
      </c>
      <c r="D291" s="58">
        <f>C291*'Расчет субсидий'!E291</f>
        <v>0.16766889939866081</v>
      </c>
      <c r="E291" s="53">
        <f t="shared" si="22"/>
        <v>0.45880373405909508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8">
        <f>'Расчет субсидий'!P291-1</f>
        <v>-0.18977853492333896</v>
      </c>
      <c r="M291" s="58">
        <f>L291*'Расчет субсидий'!Q291</f>
        <v>-3.7955706984667792</v>
      </c>
      <c r="N291" s="53">
        <f t="shared" si="21"/>
        <v>-10.386076461331832</v>
      </c>
      <c r="O291" s="27" t="s">
        <v>365</v>
      </c>
      <c r="P291" s="27" t="s">
        <v>365</v>
      </c>
      <c r="Q291" s="27" t="s">
        <v>365</v>
      </c>
      <c r="R291" s="27" t="s">
        <v>365</v>
      </c>
      <c r="S291" s="27" t="s">
        <v>365</v>
      </c>
      <c r="T291" s="27" t="s">
        <v>365</v>
      </c>
      <c r="U291" s="52">
        <f t="shared" si="23"/>
        <v>-3.6279017990681184</v>
      </c>
    </row>
    <row r="292" spans="1:21" ht="15" customHeight="1">
      <c r="A292" s="33" t="s">
        <v>274</v>
      </c>
      <c r="B292" s="50">
        <f>'Расчет субсидий'!AB292</f>
        <v>-40.909090909090907</v>
      </c>
      <c r="C292" s="58">
        <f>'Расчет субсидий'!D292-1</f>
        <v>0.29368421052631577</v>
      </c>
      <c r="D292" s="58">
        <f>C292*'Расчет субсидий'!E292</f>
        <v>1.4684210526315788</v>
      </c>
      <c r="E292" s="53">
        <f t="shared" si="22"/>
        <v>4.2282461973682173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8">
        <f>'Расчет субсидий'!P292-1</f>
        <v>-0.78378378378378377</v>
      </c>
      <c r="M292" s="58">
        <f>L292*'Расчет субсидий'!Q292</f>
        <v>-15.675675675675675</v>
      </c>
      <c r="N292" s="53">
        <f t="shared" si="21"/>
        <v>-45.137337106459121</v>
      </c>
      <c r="O292" s="27" t="s">
        <v>365</v>
      </c>
      <c r="P292" s="27" t="s">
        <v>365</v>
      </c>
      <c r="Q292" s="27" t="s">
        <v>365</v>
      </c>
      <c r="R292" s="27" t="s">
        <v>365</v>
      </c>
      <c r="S292" s="27" t="s">
        <v>365</v>
      </c>
      <c r="T292" s="27" t="s">
        <v>365</v>
      </c>
      <c r="U292" s="52">
        <f t="shared" si="23"/>
        <v>-14.207254623044097</v>
      </c>
    </row>
    <row r="293" spans="1:21" ht="15" customHeight="1">
      <c r="A293" s="33" t="s">
        <v>275</v>
      </c>
      <c r="B293" s="50">
        <f>'Расчет субсидий'!AB293</f>
        <v>-14.527272727272727</v>
      </c>
      <c r="C293" s="58">
        <f>'Расчет субсидий'!D293-1</f>
        <v>-1</v>
      </c>
      <c r="D293" s="58">
        <f>C293*'Расчет субсидий'!E293</f>
        <v>0</v>
      </c>
      <c r="E293" s="53">
        <f t="shared" si="22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8">
        <f>'Расчет субсидий'!P293-1</f>
        <v>-0.92660300136425644</v>
      </c>
      <c r="M293" s="58">
        <f>L293*'Расчет субсидий'!Q293</f>
        <v>-18.53206002728513</v>
      </c>
      <c r="N293" s="53">
        <f t="shared" si="21"/>
        <v>-14.527272727272727</v>
      </c>
      <c r="O293" s="27" t="s">
        <v>365</v>
      </c>
      <c r="P293" s="27" t="s">
        <v>365</v>
      </c>
      <c r="Q293" s="27" t="s">
        <v>365</v>
      </c>
      <c r="R293" s="27" t="s">
        <v>365</v>
      </c>
      <c r="S293" s="27" t="s">
        <v>365</v>
      </c>
      <c r="T293" s="27" t="s">
        <v>365</v>
      </c>
      <c r="U293" s="52">
        <f t="shared" si="23"/>
        <v>-18.53206002728513</v>
      </c>
    </row>
    <row r="294" spans="1:21" ht="15" customHeight="1">
      <c r="A294" s="33" t="s">
        <v>51</v>
      </c>
      <c r="B294" s="50">
        <f>'Расчет субсидий'!AB294</f>
        <v>1.290909090909091</v>
      </c>
      <c r="C294" s="58">
        <f>'Расчет субсидий'!D294-1</f>
        <v>0.20625157901174429</v>
      </c>
      <c r="D294" s="58">
        <f>C294*'Расчет субсидий'!E294</f>
        <v>1.0312578950587215</v>
      </c>
      <c r="E294" s="53">
        <f t="shared" si="22"/>
        <v>0.23718218836354479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8">
        <f>'Расчет субсидий'!P294-1</f>
        <v>0.22907794952550664</v>
      </c>
      <c r="M294" s="58">
        <f>L294*'Расчет субсидий'!Q294</f>
        <v>4.5815589905101328</v>
      </c>
      <c r="N294" s="53">
        <f t="shared" si="21"/>
        <v>1.0537269025455462</v>
      </c>
      <c r="O294" s="27" t="s">
        <v>365</v>
      </c>
      <c r="P294" s="27" t="s">
        <v>365</v>
      </c>
      <c r="Q294" s="27" t="s">
        <v>365</v>
      </c>
      <c r="R294" s="27" t="s">
        <v>365</v>
      </c>
      <c r="S294" s="27" t="s">
        <v>365</v>
      </c>
      <c r="T294" s="27" t="s">
        <v>365</v>
      </c>
      <c r="U294" s="52">
        <f t="shared" si="23"/>
        <v>5.6128168855688543</v>
      </c>
    </row>
    <row r="295" spans="1:21" ht="15" customHeight="1">
      <c r="A295" s="33" t="s">
        <v>276</v>
      </c>
      <c r="B295" s="50">
        <f>'Расчет субсидий'!AB295</f>
        <v>-12.736363636363635</v>
      </c>
      <c r="C295" s="58">
        <f>'Расчет субсидий'!D295-1</f>
        <v>0.20713913043478249</v>
      </c>
      <c r="D295" s="58">
        <f>C295*'Расчет субсидий'!E295</f>
        <v>1.0356956521739125</v>
      </c>
      <c r="E295" s="53">
        <f t="shared" si="22"/>
        <v>2.3864320216104393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8">
        <f>'Расчет субсидий'!P295-1</f>
        <v>-0.32815964523281593</v>
      </c>
      <c r="M295" s="58">
        <f>L295*'Расчет субсидий'!Q295</f>
        <v>-6.5631929046563187</v>
      </c>
      <c r="N295" s="53">
        <f t="shared" si="21"/>
        <v>-15.122795657974073</v>
      </c>
      <c r="O295" s="27" t="s">
        <v>365</v>
      </c>
      <c r="P295" s="27" t="s">
        <v>365</v>
      </c>
      <c r="Q295" s="27" t="s">
        <v>365</v>
      </c>
      <c r="R295" s="27" t="s">
        <v>365</v>
      </c>
      <c r="S295" s="27" t="s">
        <v>365</v>
      </c>
      <c r="T295" s="27" t="s">
        <v>365</v>
      </c>
      <c r="U295" s="52">
        <f t="shared" si="23"/>
        <v>-5.527497252482406</v>
      </c>
    </row>
    <row r="296" spans="1:21" ht="15" customHeight="1">
      <c r="A296" s="33" t="s">
        <v>277</v>
      </c>
      <c r="B296" s="50">
        <f>'Расчет субсидий'!AB296</f>
        <v>-45.527272727272731</v>
      </c>
      <c r="C296" s="58">
        <f>'Расчет субсидий'!D296-1</f>
        <v>0.23687499999999995</v>
      </c>
      <c r="D296" s="58">
        <f>C296*'Расчет субсидий'!E296</f>
        <v>1.1843749999999997</v>
      </c>
      <c r="E296" s="53">
        <f t="shared" si="22"/>
        <v>4.3933672985599266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8">
        <f>'Расчет субсидий'!P296-1</f>
        <v>-0.67288658121044942</v>
      </c>
      <c r="M296" s="58">
        <f>L296*'Расчет субсидий'!Q296</f>
        <v>-13.457731624208989</v>
      </c>
      <c r="N296" s="53">
        <f t="shared" si="21"/>
        <v>-49.920640025832654</v>
      </c>
      <c r="O296" s="27" t="s">
        <v>365</v>
      </c>
      <c r="P296" s="27" t="s">
        <v>365</v>
      </c>
      <c r="Q296" s="27" t="s">
        <v>365</v>
      </c>
      <c r="R296" s="27" t="s">
        <v>365</v>
      </c>
      <c r="S296" s="27" t="s">
        <v>365</v>
      </c>
      <c r="T296" s="27" t="s">
        <v>365</v>
      </c>
      <c r="U296" s="52">
        <f t="shared" si="23"/>
        <v>-12.27335662420899</v>
      </c>
    </row>
    <row r="297" spans="1:21" ht="15" customHeight="1">
      <c r="A297" s="33" t="s">
        <v>278</v>
      </c>
      <c r="B297" s="50">
        <f>'Расчет субсидий'!AB297</f>
        <v>-2.5727272727272732</v>
      </c>
      <c r="C297" s="58">
        <f>'Расчет субсидий'!D297-1</f>
        <v>0.21053225806451614</v>
      </c>
      <c r="D297" s="58">
        <f>C297*'Расчет субсидий'!E297</f>
        <v>1.0526612903225807</v>
      </c>
      <c r="E297" s="53">
        <f t="shared" si="22"/>
        <v>0.42863062199739888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8">
        <f>'Расчет субсидий'!P297-1</f>
        <v>-0.36854731230564186</v>
      </c>
      <c r="M297" s="58">
        <f>L297*'Расчет субсидий'!Q297</f>
        <v>-7.3709462461128368</v>
      </c>
      <c r="N297" s="53">
        <f t="shared" si="21"/>
        <v>-3.0013578947246717</v>
      </c>
      <c r="O297" s="27" t="s">
        <v>365</v>
      </c>
      <c r="P297" s="27" t="s">
        <v>365</v>
      </c>
      <c r="Q297" s="27" t="s">
        <v>365</v>
      </c>
      <c r="R297" s="27" t="s">
        <v>365</v>
      </c>
      <c r="S297" s="27" t="s">
        <v>365</v>
      </c>
      <c r="T297" s="27" t="s">
        <v>365</v>
      </c>
      <c r="U297" s="52">
        <f t="shared" si="23"/>
        <v>-6.3182849557902561</v>
      </c>
    </row>
    <row r="298" spans="1:21" ht="15" customHeight="1">
      <c r="A298" s="33" t="s">
        <v>279</v>
      </c>
      <c r="B298" s="50">
        <f>'Расчет субсидий'!AB298</f>
        <v>-44.736363636363642</v>
      </c>
      <c r="C298" s="58">
        <f>'Расчет субсидий'!D298-1</f>
        <v>-0.32284362489384932</v>
      </c>
      <c r="D298" s="58">
        <f>C298*'Расчет субсидий'!E298</f>
        <v>-1.6142181244692466</v>
      </c>
      <c r="E298" s="53">
        <f t="shared" si="22"/>
        <v>-6.6903895781949849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8">
        <f>'Расчет субсидий'!P298-1</f>
        <v>-0.45897552130553043</v>
      </c>
      <c r="M298" s="58">
        <f>L298*'Расчет субсидий'!Q298</f>
        <v>-9.1795104261106086</v>
      </c>
      <c r="N298" s="53">
        <f t="shared" si="21"/>
        <v>-38.04597405816866</v>
      </c>
      <c r="O298" s="27" t="s">
        <v>365</v>
      </c>
      <c r="P298" s="27" t="s">
        <v>365</v>
      </c>
      <c r="Q298" s="27" t="s">
        <v>365</v>
      </c>
      <c r="R298" s="27" t="s">
        <v>365</v>
      </c>
      <c r="S298" s="27" t="s">
        <v>365</v>
      </c>
      <c r="T298" s="27" t="s">
        <v>365</v>
      </c>
      <c r="U298" s="52">
        <f t="shared" si="23"/>
        <v>-10.793728550579855</v>
      </c>
    </row>
    <row r="299" spans="1:21" ht="15" customHeight="1">
      <c r="A299" s="33" t="s">
        <v>280</v>
      </c>
      <c r="B299" s="50">
        <f>'Расчет субсидий'!AB299</f>
        <v>-13.636363636363633</v>
      </c>
      <c r="C299" s="58">
        <f>'Расчет субсидий'!D299-1</f>
        <v>-1</v>
      </c>
      <c r="D299" s="58">
        <f>C299*'Расчет субсидий'!E299</f>
        <v>0</v>
      </c>
      <c r="E299" s="53">
        <f t="shared" si="22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8">
        <f>'Расчет субсидий'!P299-1</f>
        <v>-0.38342967244701343</v>
      </c>
      <c r="M299" s="58">
        <f>L299*'Расчет субсидий'!Q299</f>
        <v>-7.6685934489402685</v>
      </c>
      <c r="N299" s="53">
        <f t="shared" si="21"/>
        <v>-13.636363636363635</v>
      </c>
      <c r="O299" s="27" t="s">
        <v>365</v>
      </c>
      <c r="P299" s="27" t="s">
        <v>365</v>
      </c>
      <c r="Q299" s="27" t="s">
        <v>365</v>
      </c>
      <c r="R299" s="27" t="s">
        <v>365</v>
      </c>
      <c r="S299" s="27" t="s">
        <v>365</v>
      </c>
      <c r="T299" s="27" t="s">
        <v>365</v>
      </c>
      <c r="U299" s="52">
        <f t="shared" si="23"/>
        <v>-7.6685934489402685</v>
      </c>
    </row>
    <row r="300" spans="1:21" ht="15" customHeight="1">
      <c r="A300" s="33" t="s">
        <v>281</v>
      </c>
      <c r="B300" s="50">
        <f>'Расчет субсидий'!AB300</f>
        <v>-10.754545454545454</v>
      </c>
      <c r="C300" s="58">
        <f>'Расчет субсидий'!D300-1</f>
        <v>-0.64390243902439026</v>
      </c>
      <c r="D300" s="58">
        <f>C300*'Расчет субсидий'!E300</f>
        <v>-3.2195121951219514</v>
      </c>
      <c r="E300" s="53">
        <f t="shared" si="22"/>
        <v>-3.6704212754051126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8">
        <f>'Расчет субсидий'!P300-1</f>
        <v>-0.31069218592603254</v>
      </c>
      <c r="M300" s="58">
        <f>L300*'Расчет субсидий'!Q300</f>
        <v>-6.2138437185206508</v>
      </c>
      <c r="N300" s="53">
        <f t="shared" si="21"/>
        <v>-7.0841241791403409</v>
      </c>
      <c r="O300" s="27" t="s">
        <v>365</v>
      </c>
      <c r="P300" s="27" t="s">
        <v>365</v>
      </c>
      <c r="Q300" s="27" t="s">
        <v>365</v>
      </c>
      <c r="R300" s="27" t="s">
        <v>365</v>
      </c>
      <c r="S300" s="27" t="s">
        <v>365</v>
      </c>
      <c r="T300" s="27" t="s">
        <v>365</v>
      </c>
      <c r="U300" s="52">
        <f t="shared" si="23"/>
        <v>-9.4333559136426022</v>
      </c>
    </row>
    <row r="301" spans="1:21" ht="15" customHeight="1">
      <c r="A301" s="33" t="s">
        <v>282</v>
      </c>
      <c r="B301" s="50">
        <f>'Расчет субсидий'!AB301</f>
        <v>20.236363636363635</v>
      </c>
      <c r="C301" s="58">
        <f>'Расчет субсидий'!D301-1</f>
        <v>-1</v>
      </c>
      <c r="D301" s="58">
        <f>C301*'Расчет субсидий'!E301</f>
        <v>0</v>
      </c>
      <c r="E301" s="53">
        <f t="shared" si="22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8">
        <f>'Расчет субсидий'!P301-1</f>
        <v>0.18712988551125131</v>
      </c>
      <c r="M301" s="58">
        <f>L301*'Расчет субсидий'!Q301</f>
        <v>3.7425977102250263</v>
      </c>
      <c r="N301" s="53">
        <f t="shared" si="21"/>
        <v>20.236363636363635</v>
      </c>
      <c r="O301" s="27" t="s">
        <v>365</v>
      </c>
      <c r="P301" s="27" t="s">
        <v>365</v>
      </c>
      <c r="Q301" s="27" t="s">
        <v>365</v>
      </c>
      <c r="R301" s="27" t="s">
        <v>365</v>
      </c>
      <c r="S301" s="27" t="s">
        <v>365</v>
      </c>
      <c r="T301" s="27" t="s">
        <v>365</v>
      </c>
      <c r="U301" s="52">
        <f t="shared" si="23"/>
        <v>3.7425977102250263</v>
      </c>
    </row>
    <row r="302" spans="1:21" ht="15" customHeight="1">
      <c r="A302" s="33" t="s">
        <v>283</v>
      </c>
      <c r="B302" s="50">
        <f>'Расчет субсидий'!AB302</f>
        <v>-1.209090909090909</v>
      </c>
      <c r="C302" s="58">
        <f>'Расчет субсидий'!D302-1</f>
        <v>-1</v>
      </c>
      <c r="D302" s="58">
        <f>C302*'Расчет субсидий'!E302</f>
        <v>0</v>
      </c>
      <c r="E302" s="53">
        <f t="shared" si="22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8">
        <f>'Расчет субсидий'!P302-1</f>
        <v>-0.25511916750587449</v>
      </c>
      <c r="M302" s="58">
        <f>L302*'Расчет субсидий'!Q302</f>
        <v>-5.1023833501174902</v>
      </c>
      <c r="N302" s="53">
        <f t="shared" si="21"/>
        <v>-1.209090909090909</v>
      </c>
      <c r="O302" s="27" t="s">
        <v>365</v>
      </c>
      <c r="P302" s="27" t="s">
        <v>365</v>
      </c>
      <c r="Q302" s="27" t="s">
        <v>365</v>
      </c>
      <c r="R302" s="27" t="s">
        <v>365</v>
      </c>
      <c r="S302" s="27" t="s">
        <v>365</v>
      </c>
      <c r="T302" s="27" t="s">
        <v>365</v>
      </c>
      <c r="U302" s="52">
        <f t="shared" si="23"/>
        <v>-5.1023833501174902</v>
      </c>
    </row>
    <row r="303" spans="1:21" ht="15" customHeight="1">
      <c r="A303" s="33" t="s">
        <v>284</v>
      </c>
      <c r="B303" s="50">
        <f>'Расчет субсидий'!AB303</f>
        <v>-44.954545454545453</v>
      </c>
      <c r="C303" s="58">
        <f>'Расчет субсидий'!D303-1</f>
        <v>-1</v>
      </c>
      <c r="D303" s="58">
        <f>C303*'Расчет субсидий'!E303</f>
        <v>0</v>
      </c>
      <c r="E303" s="53">
        <f t="shared" si="22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8">
        <f>'Расчет субсидий'!P303-1</f>
        <v>-0.63855421686746983</v>
      </c>
      <c r="M303" s="58">
        <f>L303*'Расчет субсидий'!Q303</f>
        <v>-12.771084337349397</v>
      </c>
      <c r="N303" s="53">
        <f t="shared" si="21"/>
        <v>-44.95454545454546</v>
      </c>
      <c r="O303" s="27" t="s">
        <v>365</v>
      </c>
      <c r="P303" s="27" t="s">
        <v>365</v>
      </c>
      <c r="Q303" s="27" t="s">
        <v>365</v>
      </c>
      <c r="R303" s="27" t="s">
        <v>365</v>
      </c>
      <c r="S303" s="27" t="s">
        <v>365</v>
      </c>
      <c r="T303" s="27" t="s">
        <v>365</v>
      </c>
      <c r="U303" s="52">
        <f t="shared" si="23"/>
        <v>-12.771084337349397</v>
      </c>
    </row>
    <row r="304" spans="1:21" ht="15" customHeight="1">
      <c r="A304" s="33" t="s">
        <v>285</v>
      </c>
      <c r="B304" s="50">
        <f>'Расчет субсидий'!AB304</f>
        <v>-0.70909090909090899</v>
      </c>
      <c r="C304" s="58">
        <f>'Расчет субсидий'!D304-1</f>
        <v>-1</v>
      </c>
      <c r="D304" s="58">
        <f>C304*'Расчет субсидий'!E304</f>
        <v>0</v>
      </c>
      <c r="E304" s="53">
        <f t="shared" si="22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8">
        <f>'Расчет субсидий'!P304-1</f>
        <v>-0.18442622950819676</v>
      </c>
      <c r="M304" s="58">
        <f>L304*'Расчет субсидий'!Q304</f>
        <v>-3.6885245901639352</v>
      </c>
      <c r="N304" s="53">
        <f t="shared" si="21"/>
        <v>-0.70909090909090899</v>
      </c>
      <c r="O304" s="27" t="s">
        <v>365</v>
      </c>
      <c r="P304" s="27" t="s">
        <v>365</v>
      </c>
      <c r="Q304" s="27" t="s">
        <v>365</v>
      </c>
      <c r="R304" s="27" t="s">
        <v>365</v>
      </c>
      <c r="S304" s="27" t="s">
        <v>365</v>
      </c>
      <c r="T304" s="27" t="s">
        <v>365</v>
      </c>
      <c r="U304" s="52">
        <f t="shared" si="23"/>
        <v>-3.6885245901639352</v>
      </c>
    </row>
    <row r="305" spans="1:21" ht="15" customHeight="1">
      <c r="A305" s="33" t="s">
        <v>286</v>
      </c>
      <c r="B305" s="50">
        <f>'Расчет субсидий'!AB305</f>
        <v>-3.7818181818181813</v>
      </c>
      <c r="C305" s="58">
        <f>'Расчет субсидий'!D305-1</f>
        <v>-0.4949550653594772</v>
      </c>
      <c r="D305" s="58">
        <f>C305*'Расчет субсидий'!E305</f>
        <v>-2.4747753267973858</v>
      </c>
      <c r="E305" s="53">
        <f t="shared" si="22"/>
        <v>-1.2088209292538572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8">
        <f>'Расчет субсидий'!P305-1</f>
        <v>-0.2633802063840025</v>
      </c>
      <c r="M305" s="58">
        <f>L305*'Расчет субсидий'!Q305</f>
        <v>-5.26760412768005</v>
      </c>
      <c r="N305" s="53">
        <f t="shared" si="21"/>
        <v>-2.5729972525643241</v>
      </c>
      <c r="O305" s="27" t="s">
        <v>365</v>
      </c>
      <c r="P305" s="27" t="s">
        <v>365</v>
      </c>
      <c r="Q305" s="27" t="s">
        <v>365</v>
      </c>
      <c r="R305" s="27" t="s">
        <v>365</v>
      </c>
      <c r="S305" s="27" t="s">
        <v>365</v>
      </c>
      <c r="T305" s="27" t="s">
        <v>365</v>
      </c>
      <c r="U305" s="52">
        <f t="shared" si="23"/>
        <v>-7.7423794544774358</v>
      </c>
    </row>
    <row r="306" spans="1:21" ht="15" customHeight="1">
      <c r="A306" s="33" t="s">
        <v>287</v>
      </c>
      <c r="B306" s="50">
        <f>'Расчет субсидий'!AB306</f>
        <v>-1.1909090909090909</v>
      </c>
      <c r="C306" s="58">
        <f>'Расчет субсидий'!D306-1</f>
        <v>-6.7938450195910605E-2</v>
      </c>
      <c r="D306" s="58">
        <f>C306*'Расчет субсидий'!E306</f>
        <v>-0.33969225097955302</v>
      </c>
      <c r="E306" s="53">
        <f t="shared" si="22"/>
        <v>-4.3759103398576325E-2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8">
        <f>'Расчет субсидий'!P306-1</f>
        <v>-0.44525359434271539</v>
      </c>
      <c r="M306" s="58">
        <f>L306*'Расчет субсидий'!Q306</f>
        <v>-8.9050718868543086</v>
      </c>
      <c r="N306" s="53">
        <f t="shared" si="21"/>
        <v>-1.1471499875105144</v>
      </c>
      <c r="O306" s="27" t="s">
        <v>365</v>
      </c>
      <c r="P306" s="27" t="s">
        <v>365</v>
      </c>
      <c r="Q306" s="27" t="s">
        <v>365</v>
      </c>
      <c r="R306" s="27" t="s">
        <v>365</v>
      </c>
      <c r="S306" s="27" t="s">
        <v>365</v>
      </c>
      <c r="T306" s="27" t="s">
        <v>365</v>
      </c>
      <c r="U306" s="52">
        <f t="shared" si="23"/>
        <v>-9.2447641378338616</v>
      </c>
    </row>
    <row r="307" spans="1:21" ht="15" customHeight="1">
      <c r="A307" s="33" t="s">
        <v>288</v>
      </c>
      <c r="B307" s="50">
        <f>'Расчет субсидий'!AB307</f>
        <v>0.22727272727272729</v>
      </c>
      <c r="C307" s="58">
        <f>'Расчет субсидий'!D307-1</f>
        <v>-0.30267037030725452</v>
      </c>
      <c r="D307" s="58">
        <f>C307*'Расчет субсидий'!E307</f>
        <v>-1.5133518515362727</v>
      </c>
      <c r="E307" s="53">
        <f t="shared" si="22"/>
        <v>-8.9953927847890913E-2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8">
        <f>'Расчет субсидий'!P307-1</f>
        <v>0.26684523809523797</v>
      </c>
      <c r="M307" s="58">
        <f>L307*'Расчет субсидий'!Q307</f>
        <v>5.3369047619047594</v>
      </c>
      <c r="N307" s="53">
        <f t="shared" si="21"/>
        <v>0.31722665512061821</v>
      </c>
      <c r="O307" s="27" t="s">
        <v>365</v>
      </c>
      <c r="P307" s="27" t="s">
        <v>365</v>
      </c>
      <c r="Q307" s="27" t="s">
        <v>365</v>
      </c>
      <c r="R307" s="27" t="s">
        <v>365</v>
      </c>
      <c r="S307" s="27" t="s">
        <v>365</v>
      </c>
      <c r="T307" s="27" t="s">
        <v>365</v>
      </c>
      <c r="U307" s="52">
        <f t="shared" si="23"/>
        <v>3.8235529103684867</v>
      </c>
    </row>
    <row r="308" spans="1:21" ht="15" customHeight="1">
      <c r="A308" s="33" t="s">
        <v>289</v>
      </c>
      <c r="B308" s="50">
        <f>'Расчет субсидий'!AB308</f>
        <v>-7.3090909090909051</v>
      </c>
      <c r="C308" s="58">
        <f>'Расчет субсидий'!D308-1</f>
        <v>-1</v>
      </c>
      <c r="D308" s="58">
        <f>C308*'Расчет субсидий'!E308</f>
        <v>0</v>
      </c>
      <c r="E308" s="53">
        <f t="shared" si="22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8">
        <f>'Расчет субсидий'!P308-1</f>
        <v>-0.13862179487179482</v>
      </c>
      <c r="M308" s="58">
        <f>L308*'Расчет субсидий'!Q308</f>
        <v>-2.7724358974358965</v>
      </c>
      <c r="N308" s="53">
        <f t="shared" si="21"/>
        <v>-7.3090909090909051</v>
      </c>
      <c r="O308" s="27" t="s">
        <v>365</v>
      </c>
      <c r="P308" s="27" t="s">
        <v>365</v>
      </c>
      <c r="Q308" s="27" t="s">
        <v>365</v>
      </c>
      <c r="R308" s="27" t="s">
        <v>365</v>
      </c>
      <c r="S308" s="27" t="s">
        <v>365</v>
      </c>
      <c r="T308" s="27" t="s">
        <v>365</v>
      </c>
      <c r="U308" s="52">
        <f t="shared" si="23"/>
        <v>-2.7724358974358965</v>
      </c>
    </row>
    <row r="309" spans="1:21" ht="15" customHeight="1">
      <c r="A309" s="33" t="s">
        <v>290</v>
      </c>
      <c r="B309" s="50">
        <f>'Расчет субсидий'!AB309</f>
        <v>-22.063636363636363</v>
      </c>
      <c r="C309" s="58">
        <f>'Расчет субсидий'!D309-1</f>
        <v>8.357142857142863E-2</v>
      </c>
      <c r="D309" s="58">
        <f>C309*'Расчет субсидий'!E309</f>
        <v>0.41785714285714315</v>
      </c>
      <c r="E309" s="53">
        <f t="shared" si="22"/>
        <v>1.3934227586226469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8">
        <f>'Расчет субсидий'!P309-1</f>
        <v>-0.35171306209850117</v>
      </c>
      <c r="M309" s="58">
        <f>L309*'Расчет субсидий'!Q309</f>
        <v>-7.0342612419700234</v>
      </c>
      <c r="N309" s="53">
        <f t="shared" si="21"/>
        <v>-23.457059122259007</v>
      </c>
      <c r="O309" s="27" t="s">
        <v>365</v>
      </c>
      <c r="P309" s="27" t="s">
        <v>365</v>
      </c>
      <c r="Q309" s="27" t="s">
        <v>365</v>
      </c>
      <c r="R309" s="27" t="s">
        <v>365</v>
      </c>
      <c r="S309" s="27" t="s">
        <v>365</v>
      </c>
      <c r="T309" s="27" t="s">
        <v>365</v>
      </c>
      <c r="U309" s="52">
        <f t="shared" si="23"/>
        <v>-6.6164040991128807</v>
      </c>
    </row>
    <row r="310" spans="1:21" ht="15" customHeight="1">
      <c r="A310" s="33" t="s">
        <v>291</v>
      </c>
      <c r="B310" s="50">
        <f>'Расчет субсидий'!AB310</f>
        <v>-55.163636363636357</v>
      </c>
      <c r="C310" s="58">
        <f>'Расчет субсидий'!D310-1</f>
        <v>-0.13596909640577759</v>
      </c>
      <c r="D310" s="58">
        <f>C310*'Расчет субсидий'!E310</f>
        <v>-0.67984548202888795</v>
      </c>
      <c r="E310" s="53">
        <f t="shared" si="22"/>
        <v>-2.7858642919543302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8">
        <f>'Расчет субсидий'!P310-1</f>
        <v>-0.63909774436090228</v>
      </c>
      <c r="M310" s="58">
        <f>L310*'Расчет субсидий'!Q310</f>
        <v>-12.781954887218046</v>
      </c>
      <c r="N310" s="53">
        <f t="shared" si="21"/>
        <v>-52.377772071682024</v>
      </c>
      <c r="O310" s="27" t="s">
        <v>365</v>
      </c>
      <c r="P310" s="27" t="s">
        <v>365</v>
      </c>
      <c r="Q310" s="27" t="s">
        <v>365</v>
      </c>
      <c r="R310" s="27" t="s">
        <v>365</v>
      </c>
      <c r="S310" s="27" t="s">
        <v>365</v>
      </c>
      <c r="T310" s="27" t="s">
        <v>365</v>
      </c>
      <c r="U310" s="52">
        <f t="shared" si="23"/>
        <v>-13.461800369246934</v>
      </c>
    </row>
    <row r="311" spans="1:21" ht="15" customHeight="1">
      <c r="A311" s="33" t="s">
        <v>292</v>
      </c>
      <c r="B311" s="50">
        <f>'Расчет субсидий'!AB311</f>
        <v>0.55454545454545379</v>
      </c>
      <c r="C311" s="58">
        <f>'Расчет субсидий'!D311-1</f>
        <v>7.1395593207419727E-2</v>
      </c>
      <c r="D311" s="58">
        <f>C311*'Расчет субсидий'!E311</f>
        <v>0.35697796603709864</v>
      </c>
      <c r="E311" s="53">
        <f t="shared" si="22"/>
        <v>7.5460975700921057E-2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8">
        <f>'Расчет субсидий'!P311-1</f>
        <v>0.11331857375903054</v>
      </c>
      <c r="M311" s="58">
        <f>L311*'Расчет субсидий'!Q311</f>
        <v>2.2663714751806108</v>
      </c>
      <c r="N311" s="53">
        <f t="shared" si="21"/>
        <v>0.4790844788445327</v>
      </c>
      <c r="O311" s="27" t="s">
        <v>365</v>
      </c>
      <c r="P311" s="27" t="s">
        <v>365</v>
      </c>
      <c r="Q311" s="27" t="s">
        <v>365</v>
      </c>
      <c r="R311" s="27" t="s">
        <v>365</v>
      </c>
      <c r="S311" s="27" t="s">
        <v>365</v>
      </c>
      <c r="T311" s="27" t="s">
        <v>365</v>
      </c>
      <c r="U311" s="52">
        <f t="shared" si="23"/>
        <v>2.6233494412177096</v>
      </c>
    </row>
    <row r="312" spans="1:21" ht="15" customHeight="1">
      <c r="A312" s="33" t="s">
        <v>293</v>
      </c>
      <c r="B312" s="50">
        <f>'Расчет субсидий'!AB312</f>
        <v>-4.754545454545454</v>
      </c>
      <c r="C312" s="58">
        <f>'Расчет субсидий'!D312-1</f>
        <v>0.30000000000000004</v>
      </c>
      <c r="D312" s="58">
        <f>C312*'Расчет субсидий'!E312</f>
        <v>1.5000000000000002</v>
      </c>
      <c r="E312" s="53">
        <f t="shared" si="22"/>
        <v>1.5937302977232919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8">
        <f>'Расчет субсидий'!P312-1</f>
        <v>-0.29874608150470228</v>
      </c>
      <c r="M312" s="58">
        <f>L312*'Расчет субсидий'!Q312</f>
        <v>-5.9749216300940455</v>
      </c>
      <c r="N312" s="53">
        <f t="shared" si="21"/>
        <v>-6.3482757522687452</v>
      </c>
      <c r="O312" s="27" t="s">
        <v>365</v>
      </c>
      <c r="P312" s="27" t="s">
        <v>365</v>
      </c>
      <c r="Q312" s="27" t="s">
        <v>365</v>
      </c>
      <c r="R312" s="27" t="s">
        <v>365</v>
      </c>
      <c r="S312" s="27" t="s">
        <v>365</v>
      </c>
      <c r="T312" s="27" t="s">
        <v>365</v>
      </c>
      <c r="U312" s="52">
        <f t="shared" si="23"/>
        <v>-4.4749216300940455</v>
      </c>
    </row>
    <row r="313" spans="1:21" ht="15" customHeight="1">
      <c r="A313" s="33" t="s">
        <v>294</v>
      </c>
      <c r="B313" s="50">
        <f>'Расчет субсидий'!AB313</f>
        <v>-6.245454545454546</v>
      </c>
      <c r="C313" s="58">
        <f>'Расчет субсидий'!D313-1</f>
        <v>0.22253929772425107</v>
      </c>
      <c r="D313" s="58">
        <f>C313*'Расчет субсидий'!E313</f>
        <v>1.1126964886212554</v>
      </c>
      <c r="E313" s="53">
        <f t="shared" si="22"/>
        <v>1.2310259318721812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8">
        <f>'Расчет субсидий'!P313-1</f>
        <v>-0.337891077636153</v>
      </c>
      <c r="M313" s="58">
        <f>L313*'Расчет субсидий'!Q313</f>
        <v>-6.7578215527230601</v>
      </c>
      <c r="N313" s="53">
        <f t="shared" ref="N313:N376" si="24">$B313*M313/$U313</f>
        <v>-7.476480477326727</v>
      </c>
      <c r="O313" s="27" t="s">
        <v>365</v>
      </c>
      <c r="P313" s="27" t="s">
        <v>365</v>
      </c>
      <c r="Q313" s="27" t="s">
        <v>365</v>
      </c>
      <c r="R313" s="27" t="s">
        <v>365</v>
      </c>
      <c r="S313" s="27" t="s">
        <v>365</v>
      </c>
      <c r="T313" s="27" t="s">
        <v>365</v>
      </c>
      <c r="U313" s="52">
        <f t="shared" si="23"/>
        <v>-5.6451250641018049</v>
      </c>
    </row>
    <row r="314" spans="1:21" ht="15" customHeight="1">
      <c r="A314" s="33" t="s">
        <v>295</v>
      </c>
      <c r="B314" s="50">
        <f>'Расчет субсидий'!AB314</f>
        <v>-5.4727272727272762</v>
      </c>
      <c r="C314" s="58">
        <f>'Расчет субсидий'!D314-1</f>
        <v>-5.8051099227569791E-2</v>
      </c>
      <c r="D314" s="58">
        <f>C314*'Расчет субсидий'!E314</f>
        <v>-0.29025549613784896</v>
      </c>
      <c r="E314" s="53">
        <f t="shared" ref="E314:E377" si="25">$B314*D314/$U314</f>
        <v>-0.57044769106551751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8">
        <f>'Расчет субсидий'!P314-1</f>
        <v>-0.1247190245896056</v>
      </c>
      <c r="M314" s="58">
        <f>L314*'Расчет субсидий'!Q314</f>
        <v>-2.494380491792112</v>
      </c>
      <c r="N314" s="53">
        <f t="shared" si="24"/>
        <v>-4.9022795816617588</v>
      </c>
      <c r="O314" s="27" t="s">
        <v>365</v>
      </c>
      <c r="P314" s="27" t="s">
        <v>365</v>
      </c>
      <c r="Q314" s="27" t="s">
        <v>365</v>
      </c>
      <c r="R314" s="27" t="s">
        <v>365</v>
      </c>
      <c r="S314" s="27" t="s">
        <v>365</v>
      </c>
      <c r="T314" s="27" t="s">
        <v>365</v>
      </c>
      <c r="U314" s="52">
        <f t="shared" ref="U314:U377" si="26">D314+M314</f>
        <v>-2.7846359879299607</v>
      </c>
    </row>
    <row r="315" spans="1:21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</row>
    <row r="316" spans="1:21" ht="15" customHeight="1">
      <c r="A316" s="33" t="s">
        <v>297</v>
      </c>
      <c r="B316" s="50">
        <f>'Расчет субсидий'!AB316</f>
        <v>1.1818181818181817</v>
      </c>
      <c r="C316" s="58">
        <f>'Расчет субсидий'!D316-1</f>
        <v>-0.15428124999999993</v>
      </c>
      <c r="D316" s="58">
        <f>C316*'Расчет субсидий'!E316</f>
        <v>-0.77140624999999963</v>
      </c>
      <c r="E316" s="53">
        <f t="shared" si="25"/>
        <v>-0.17436082729092903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8">
        <f>'Расчет субсидий'!P316-1</f>
        <v>0.30000000000000004</v>
      </c>
      <c r="M316" s="58">
        <f>L316*'Расчет субсидий'!Q316</f>
        <v>6.0000000000000009</v>
      </c>
      <c r="N316" s="53">
        <f t="shared" si="24"/>
        <v>1.3561790091091106</v>
      </c>
      <c r="O316" s="27" t="s">
        <v>365</v>
      </c>
      <c r="P316" s="27" t="s">
        <v>365</v>
      </c>
      <c r="Q316" s="27" t="s">
        <v>365</v>
      </c>
      <c r="R316" s="27" t="s">
        <v>365</v>
      </c>
      <c r="S316" s="27" t="s">
        <v>365</v>
      </c>
      <c r="T316" s="27" t="s">
        <v>365</v>
      </c>
      <c r="U316" s="52">
        <f t="shared" si="26"/>
        <v>5.2285937500000017</v>
      </c>
    </row>
    <row r="317" spans="1:21" ht="15" customHeight="1">
      <c r="A317" s="33" t="s">
        <v>298</v>
      </c>
      <c r="B317" s="50">
        <f>'Расчет субсидий'!AB317</f>
        <v>-3.5636363636363635</v>
      </c>
      <c r="C317" s="58">
        <f>'Расчет субсидий'!D317-1</f>
        <v>-0.18166737558485757</v>
      </c>
      <c r="D317" s="58">
        <f>C317*'Расчет субсидий'!E317</f>
        <v>-0.90833687792428786</v>
      </c>
      <c r="E317" s="53">
        <f t="shared" si="25"/>
        <v>-0.41515304283323906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8">
        <f>'Расчет субсидий'!P317-1</f>
        <v>-0.34443725743855114</v>
      </c>
      <c r="M317" s="58">
        <f>L317*'Расчет субсидий'!Q317</f>
        <v>-6.8887451487710223</v>
      </c>
      <c r="N317" s="53">
        <f t="shared" si="24"/>
        <v>-3.1484833208031242</v>
      </c>
      <c r="O317" s="27" t="s">
        <v>365</v>
      </c>
      <c r="P317" s="27" t="s">
        <v>365</v>
      </c>
      <c r="Q317" s="27" t="s">
        <v>365</v>
      </c>
      <c r="R317" s="27" t="s">
        <v>365</v>
      </c>
      <c r="S317" s="27" t="s">
        <v>365</v>
      </c>
      <c r="T317" s="27" t="s">
        <v>365</v>
      </c>
      <c r="U317" s="52">
        <f t="shared" si="26"/>
        <v>-7.7970820266953105</v>
      </c>
    </row>
    <row r="318" spans="1:21" ht="15" customHeight="1">
      <c r="A318" s="33" t="s">
        <v>299</v>
      </c>
      <c r="B318" s="50">
        <f>'Расчет субсидий'!AB318</f>
        <v>9.7272727272727337</v>
      </c>
      <c r="C318" s="58">
        <f>'Расчет субсидий'!D318-1</f>
        <v>-0.11699846860643182</v>
      </c>
      <c r="D318" s="58">
        <f>C318*'Расчет субсидий'!E318</f>
        <v>-0.58499234303215908</v>
      </c>
      <c r="E318" s="53">
        <f t="shared" si="25"/>
        <v>-1.5085421500880147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8">
        <f>'Расчет субсидий'!P318-1</f>
        <v>0.21785488958990529</v>
      </c>
      <c r="M318" s="58">
        <f>L318*'Расчет субсидий'!Q318</f>
        <v>4.3570977917981057</v>
      </c>
      <c r="N318" s="53">
        <f t="shared" si="24"/>
        <v>11.235814877360747</v>
      </c>
      <c r="O318" s="27" t="s">
        <v>365</v>
      </c>
      <c r="P318" s="27" t="s">
        <v>365</v>
      </c>
      <c r="Q318" s="27" t="s">
        <v>365</v>
      </c>
      <c r="R318" s="27" t="s">
        <v>365</v>
      </c>
      <c r="S318" s="27" t="s">
        <v>365</v>
      </c>
      <c r="T318" s="27" t="s">
        <v>365</v>
      </c>
      <c r="U318" s="52">
        <f t="shared" si="26"/>
        <v>3.7721054487659469</v>
      </c>
    </row>
    <row r="319" spans="1:21" ht="15" customHeight="1">
      <c r="A319" s="33" t="s">
        <v>300</v>
      </c>
      <c r="B319" s="50">
        <f>'Расчет субсидий'!AB319</f>
        <v>-26</v>
      </c>
      <c r="C319" s="58">
        <f>'Расчет субсидий'!D319-1</f>
        <v>-7.3965517241379231E-2</v>
      </c>
      <c r="D319" s="58">
        <f>C319*'Расчет субсидий'!E319</f>
        <v>-0.36982758620689615</v>
      </c>
      <c r="E319" s="53">
        <f t="shared" si="25"/>
        <v>-1.3441080492237079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8">
        <f>'Расчет субсидий'!P319-1</f>
        <v>-0.33920000000000006</v>
      </c>
      <c r="M319" s="58">
        <f>L319*'Расчет субсидий'!Q319</f>
        <v>-6.7840000000000007</v>
      </c>
      <c r="N319" s="53">
        <f t="shared" si="24"/>
        <v>-24.65589195077629</v>
      </c>
      <c r="O319" s="27" t="s">
        <v>365</v>
      </c>
      <c r="P319" s="27" t="s">
        <v>365</v>
      </c>
      <c r="Q319" s="27" t="s">
        <v>365</v>
      </c>
      <c r="R319" s="27" t="s">
        <v>365</v>
      </c>
      <c r="S319" s="27" t="s">
        <v>365</v>
      </c>
      <c r="T319" s="27" t="s">
        <v>365</v>
      </c>
      <c r="U319" s="52">
        <f t="shared" si="26"/>
        <v>-7.153827586206897</v>
      </c>
    </row>
    <row r="320" spans="1:21" ht="15" customHeight="1">
      <c r="A320" s="33" t="s">
        <v>301</v>
      </c>
      <c r="B320" s="50">
        <f>'Расчет субсидий'!AB320</f>
        <v>2.672727272727272</v>
      </c>
      <c r="C320" s="58">
        <f>'Расчет субсидий'!D320-1</f>
        <v>-1</v>
      </c>
      <c r="D320" s="58">
        <f>C320*'Расчет субсидий'!E320</f>
        <v>-5</v>
      </c>
      <c r="E320" s="53">
        <f t="shared" si="25"/>
        <v>-14.133192389006373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8">
        <f>'Расчет субсидий'!P320-1</f>
        <v>0.29727748691099465</v>
      </c>
      <c r="M320" s="58">
        <f>L320*'Расчет субсидий'!Q320</f>
        <v>5.945549738219893</v>
      </c>
      <c r="N320" s="53">
        <f t="shared" si="24"/>
        <v>16.805919661733643</v>
      </c>
      <c r="O320" s="27" t="s">
        <v>365</v>
      </c>
      <c r="P320" s="27" t="s">
        <v>365</v>
      </c>
      <c r="Q320" s="27" t="s">
        <v>365</v>
      </c>
      <c r="R320" s="27" t="s">
        <v>365</v>
      </c>
      <c r="S320" s="27" t="s">
        <v>365</v>
      </c>
      <c r="T320" s="27" t="s">
        <v>365</v>
      </c>
      <c r="U320" s="52">
        <f t="shared" si="26"/>
        <v>0.94554973821989297</v>
      </c>
    </row>
    <row r="321" spans="1:21" ht="15" customHeight="1">
      <c r="A321" s="33" t="s">
        <v>302</v>
      </c>
      <c r="B321" s="50">
        <f>'Расчет субсидий'!AB321</f>
        <v>7.9909090909090921</v>
      </c>
      <c r="C321" s="58">
        <f>'Расчет субсидий'!D321-1</f>
        <v>-0.26195000000000002</v>
      </c>
      <c r="D321" s="58">
        <f>C321*'Расчет субсидий'!E321</f>
        <v>-1.3097500000000002</v>
      </c>
      <c r="E321" s="53">
        <f t="shared" si="25"/>
        <v>-2.8712610162606302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8">
        <f>'Расчет субсидий'!P321-1</f>
        <v>0.24774353876739563</v>
      </c>
      <c r="M321" s="58">
        <f>L321*'Расчет субсидий'!Q321</f>
        <v>4.9548707753479126</v>
      </c>
      <c r="N321" s="53">
        <f t="shared" si="24"/>
        <v>10.862170107169723</v>
      </c>
      <c r="O321" s="27" t="s">
        <v>365</v>
      </c>
      <c r="P321" s="27" t="s">
        <v>365</v>
      </c>
      <c r="Q321" s="27" t="s">
        <v>365</v>
      </c>
      <c r="R321" s="27" t="s">
        <v>365</v>
      </c>
      <c r="S321" s="27" t="s">
        <v>365</v>
      </c>
      <c r="T321" s="27" t="s">
        <v>365</v>
      </c>
      <c r="U321" s="52">
        <f t="shared" si="26"/>
        <v>3.6451207753479125</v>
      </c>
    </row>
    <row r="322" spans="1:21" ht="15" customHeight="1">
      <c r="A322" s="33" t="s">
        <v>303</v>
      </c>
      <c r="B322" s="50">
        <f>'Расчет субсидий'!AB322</f>
        <v>-0.92727272727272725</v>
      </c>
      <c r="C322" s="58">
        <f>'Расчет субсидий'!D322-1</f>
        <v>0.2057987446851588</v>
      </c>
      <c r="D322" s="58">
        <f>C322*'Расчет субсидий'!E322</f>
        <v>1.028993723425794</v>
      </c>
      <c r="E322" s="53">
        <f t="shared" si="25"/>
        <v>7.1085174000678056E-2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8">
        <f>'Расчет субсидий'!P322-1</f>
        <v>-0.72258669165885658</v>
      </c>
      <c r="M322" s="58">
        <f>L322*'Расчет субсидий'!Q322</f>
        <v>-14.451733833177132</v>
      </c>
      <c r="N322" s="53">
        <f t="shared" si="24"/>
        <v>-0.99835790127340529</v>
      </c>
      <c r="O322" s="27" t="s">
        <v>365</v>
      </c>
      <c r="P322" s="27" t="s">
        <v>365</v>
      </c>
      <c r="Q322" s="27" t="s">
        <v>365</v>
      </c>
      <c r="R322" s="27" t="s">
        <v>365</v>
      </c>
      <c r="S322" s="27" t="s">
        <v>365</v>
      </c>
      <c r="T322" s="27" t="s">
        <v>365</v>
      </c>
      <c r="U322" s="52">
        <f t="shared" si="26"/>
        <v>-13.422740109751338</v>
      </c>
    </row>
    <row r="323" spans="1:21" ht="15" customHeight="1">
      <c r="A323" s="33" t="s">
        <v>304</v>
      </c>
      <c r="B323" s="50">
        <f>'Расчет субсидий'!AB323</f>
        <v>-30.263636363636365</v>
      </c>
      <c r="C323" s="58">
        <f>'Расчет субсидий'!D323-1</f>
        <v>0.30000000000000004</v>
      </c>
      <c r="D323" s="58">
        <f>C323*'Расчет субсидий'!E323</f>
        <v>1.5000000000000002</v>
      </c>
      <c r="E323" s="53">
        <f t="shared" si="25"/>
        <v>3.139852057232019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8">
        <f>'Расчет субсидий'!P323-1</f>
        <v>-0.79789161587876789</v>
      </c>
      <c r="M323" s="58">
        <f>L323*'Расчет субсидий'!Q323</f>
        <v>-15.957832317575358</v>
      </c>
      <c r="N323" s="53">
        <f t="shared" si="24"/>
        <v>-33.403488420868385</v>
      </c>
      <c r="O323" s="27" t="s">
        <v>365</v>
      </c>
      <c r="P323" s="27" t="s">
        <v>365</v>
      </c>
      <c r="Q323" s="27" t="s">
        <v>365</v>
      </c>
      <c r="R323" s="27" t="s">
        <v>365</v>
      </c>
      <c r="S323" s="27" t="s">
        <v>365</v>
      </c>
      <c r="T323" s="27" t="s">
        <v>365</v>
      </c>
      <c r="U323" s="52">
        <f t="shared" si="26"/>
        <v>-14.457832317575358</v>
      </c>
    </row>
    <row r="324" spans="1:21" ht="15" customHeight="1">
      <c r="A324" s="33" t="s">
        <v>305</v>
      </c>
      <c r="B324" s="50">
        <f>'Расчет субсидий'!AB324</f>
        <v>-4.7181818181818187</v>
      </c>
      <c r="C324" s="58">
        <f>'Расчет субсидий'!D324-1</f>
        <v>-1</v>
      </c>
      <c r="D324" s="58">
        <f>C324*'Расчет субсидий'!E324</f>
        <v>0</v>
      </c>
      <c r="E324" s="53">
        <f t="shared" si="25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8">
        <f>'Расчет субсидий'!P324-1</f>
        <v>-4.8327137546468446E-2</v>
      </c>
      <c r="M324" s="58">
        <f>L324*'Расчет субсидий'!Q324</f>
        <v>-0.96654275092936892</v>
      </c>
      <c r="N324" s="53">
        <f t="shared" si="24"/>
        <v>-4.7181818181818187</v>
      </c>
      <c r="O324" s="27" t="s">
        <v>365</v>
      </c>
      <c r="P324" s="27" t="s">
        <v>365</v>
      </c>
      <c r="Q324" s="27" t="s">
        <v>365</v>
      </c>
      <c r="R324" s="27" t="s">
        <v>365</v>
      </c>
      <c r="S324" s="27" t="s">
        <v>365</v>
      </c>
      <c r="T324" s="27" t="s">
        <v>365</v>
      </c>
      <c r="U324" s="52">
        <f t="shared" si="26"/>
        <v>-0.96654275092936892</v>
      </c>
    </row>
    <row r="325" spans="1:21" ht="15" customHeight="1">
      <c r="A325" s="33" t="s">
        <v>306</v>
      </c>
      <c r="B325" s="50">
        <f>'Расчет субсидий'!AB325</f>
        <v>-8.3272727272727263</v>
      </c>
      <c r="C325" s="58">
        <f>'Расчет субсидий'!D325-1</f>
        <v>-1</v>
      </c>
      <c r="D325" s="58">
        <f>C325*'Расчет субсидий'!E325</f>
        <v>0</v>
      </c>
      <c r="E325" s="53">
        <f t="shared" si="25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8">
        <f>'Расчет субсидий'!P325-1</f>
        <v>-0.34992784992784998</v>
      </c>
      <c r="M325" s="58">
        <f>L325*'Расчет субсидий'!Q325</f>
        <v>-6.9985569985569995</v>
      </c>
      <c r="N325" s="53">
        <f t="shared" si="24"/>
        <v>-8.3272727272727263</v>
      </c>
      <c r="O325" s="27" t="s">
        <v>365</v>
      </c>
      <c r="P325" s="27" t="s">
        <v>365</v>
      </c>
      <c r="Q325" s="27" t="s">
        <v>365</v>
      </c>
      <c r="R325" s="27" t="s">
        <v>365</v>
      </c>
      <c r="S325" s="27" t="s">
        <v>365</v>
      </c>
      <c r="T325" s="27" t="s">
        <v>365</v>
      </c>
      <c r="U325" s="52">
        <f t="shared" si="26"/>
        <v>-6.9985569985569995</v>
      </c>
    </row>
    <row r="326" spans="1:21" ht="15" customHeight="1">
      <c r="A326" s="33" t="s">
        <v>307</v>
      </c>
      <c r="B326" s="50">
        <f>'Расчет субсидий'!AB326</f>
        <v>-42.354545454545452</v>
      </c>
      <c r="C326" s="58">
        <f>'Расчет субсидий'!D326-1</f>
        <v>5.4704595185994798E-3</v>
      </c>
      <c r="D326" s="58">
        <f>C326*'Расчет субсидий'!E326</f>
        <v>2.7352297592997399E-2</v>
      </c>
      <c r="E326" s="53">
        <f t="shared" si="25"/>
        <v>0.10561484599806091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8">
        <f>'Расчет субсидий'!P326-1</f>
        <v>-0.54981992797118839</v>
      </c>
      <c r="M326" s="58">
        <f>L326*'Расчет субсидий'!Q326</f>
        <v>-10.996398559423767</v>
      </c>
      <c r="N326" s="53">
        <f t="shared" si="24"/>
        <v>-42.460160300543514</v>
      </c>
      <c r="O326" s="27" t="s">
        <v>365</v>
      </c>
      <c r="P326" s="27" t="s">
        <v>365</v>
      </c>
      <c r="Q326" s="27" t="s">
        <v>365</v>
      </c>
      <c r="R326" s="27" t="s">
        <v>365</v>
      </c>
      <c r="S326" s="27" t="s">
        <v>365</v>
      </c>
      <c r="T326" s="27" t="s">
        <v>365</v>
      </c>
      <c r="U326" s="52">
        <f t="shared" si="26"/>
        <v>-10.969046261830769</v>
      </c>
    </row>
    <row r="327" spans="1:21" ht="15" customHeight="1">
      <c r="A327" s="33" t="s">
        <v>308</v>
      </c>
      <c r="B327" s="50">
        <f>'Расчет субсидий'!AB327</f>
        <v>9.9909090909090992</v>
      </c>
      <c r="C327" s="58">
        <f>'Расчет субсидий'!D327-1</f>
        <v>-0.63850000000000007</v>
      </c>
      <c r="D327" s="58">
        <f>C327*'Расчет субсидий'!E327</f>
        <v>-3.1925000000000003</v>
      </c>
      <c r="E327" s="53">
        <f t="shared" si="25"/>
        <v>-11.360989233384611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8">
        <f>'Расчет субсидий'!P327-1</f>
        <v>0.30000000000000004</v>
      </c>
      <c r="M327" s="58">
        <f>L327*'Расчет субсидий'!Q327</f>
        <v>6.0000000000000009</v>
      </c>
      <c r="N327" s="53">
        <f t="shared" si="24"/>
        <v>21.35189832429371</v>
      </c>
      <c r="O327" s="27" t="s">
        <v>365</v>
      </c>
      <c r="P327" s="27" t="s">
        <v>365</v>
      </c>
      <c r="Q327" s="27" t="s">
        <v>365</v>
      </c>
      <c r="R327" s="27" t="s">
        <v>365</v>
      </c>
      <c r="S327" s="27" t="s">
        <v>365</v>
      </c>
      <c r="T327" s="27" t="s">
        <v>365</v>
      </c>
      <c r="U327" s="52">
        <f t="shared" si="26"/>
        <v>2.8075000000000006</v>
      </c>
    </row>
    <row r="328" spans="1:21" ht="15" customHeight="1">
      <c r="A328" s="33" t="s">
        <v>309</v>
      </c>
      <c r="B328" s="50">
        <f>'Расчет субсидий'!AB328</f>
        <v>-76.981818181818184</v>
      </c>
      <c r="C328" s="58">
        <f>'Расчет субсидий'!D328-1</f>
        <v>-1</v>
      </c>
      <c r="D328" s="58">
        <f>C328*'Расчет субсидий'!E328</f>
        <v>0</v>
      </c>
      <c r="E328" s="53">
        <f t="shared" si="25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8">
        <f>'Расчет субсидий'!P328-1</f>
        <v>-0.73175542406311633</v>
      </c>
      <c r="M328" s="58">
        <f>L328*'Расчет субсидий'!Q328</f>
        <v>-14.635108481262327</v>
      </c>
      <c r="N328" s="53">
        <f t="shared" si="24"/>
        <v>-76.981818181818184</v>
      </c>
      <c r="O328" s="27" t="s">
        <v>365</v>
      </c>
      <c r="P328" s="27" t="s">
        <v>365</v>
      </c>
      <c r="Q328" s="27" t="s">
        <v>365</v>
      </c>
      <c r="R328" s="27" t="s">
        <v>365</v>
      </c>
      <c r="S328" s="27" t="s">
        <v>365</v>
      </c>
      <c r="T328" s="27" t="s">
        <v>365</v>
      </c>
      <c r="U328" s="52">
        <f t="shared" si="26"/>
        <v>-14.635108481262327</v>
      </c>
    </row>
    <row r="329" spans="1:21" ht="15" customHeight="1">
      <c r="A329" s="33" t="s">
        <v>310</v>
      </c>
      <c r="B329" s="50">
        <f>'Расчет субсидий'!AB329</f>
        <v>-2.2636363636363654</v>
      </c>
      <c r="C329" s="58">
        <f>'Расчет субсидий'!D329-1</f>
        <v>0.21274999999999999</v>
      </c>
      <c r="D329" s="58">
        <f>C329*'Расчет субсидий'!E329</f>
        <v>1.06375</v>
      </c>
      <c r="E329" s="53">
        <f t="shared" si="25"/>
        <v>4.2756307365250414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8">
        <f>'Расчет субсидий'!P329-1</f>
        <v>-8.1346423562412284E-2</v>
      </c>
      <c r="M329" s="58">
        <f>L329*'Расчет субсидий'!Q329</f>
        <v>-1.6269284712482457</v>
      </c>
      <c r="N329" s="53">
        <f t="shared" si="24"/>
        <v>-6.5392671001614069</v>
      </c>
      <c r="O329" s="27" t="s">
        <v>365</v>
      </c>
      <c r="P329" s="27" t="s">
        <v>365</v>
      </c>
      <c r="Q329" s="27" t="s">
        <v>365</v>
      </c>
      <c r="R329" s="27" t="s">
        <v>365</v>
      </c>
      <c r="S329" s="27" t="s">
        <v>365</v>
      </c>
      <c r="T329" s="27" t="s">
        <v>365</v>
      </c>
      <c r="U329" s="52">
        <f t="shared" si="26"/>
        <v>-0.56317847124824572</v>
      </c>
    </row>
    <row r="330" spans="1:21" ht="15" customHeight="1">
      <c r="A330" s="33" t="s">
        <v>311</v>
      </c>
      <c r="B330" s="50">
        <f>'Расчет субсидий'!AB330</f>
        <v>-23.281818181818181</v>
      </c>
      <c r="C330" s="58">
        <f>'Расчет субсидий'!D330-1</f>
        <v>-0.11964705882352944</v>
      </c>
      <c r="D330" s="58">
        <f>C330*'Расчет субсидий'!E330</f>
        <v>-0.5982352941176472</v>
      </c>
      <c r="E330" s="53">
        <f t="shared" si="25"/>
        <v>-1.3452290677314931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8">
        <f>'Расчет субсидий'!P330-1</f>
        <v>-0.48776978417266181</v>
      </c>
      <c r="M330" s="58">
        <f>L330*'Расчет субсидий'!Q330</f>
        <v>-9.7553956834532372</v>
      </c>
      <c r="N330" s="53">
        <f t="shared" si="24"/>
        <v>-21.93658911408669</v>
      </c>
      <c r="O330" s="27" t="s">
        <v>365</v>
      </c>
      <c r="P330" s="27" t="s">
        <v>365</v>
      </c>
      <c r="Q330" s="27" t="s">
        <v>365</v>
      </c>
      <c r="R330" s="27" t="s">
        <v>365</v>
      </c>
      <c r="S330" s="27" t="s">
        <v>365</v>
      </c>
      <c r="T330" s="27" t="s">
        <v>365</v>
      </c>
      <c r="U330" s="52">
        <f t="shared" si="26"/>
        <v>-10.353630977570884</v>
      </c>
    </row>
    <row r="331" spans="1:21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</row>
    <row r="332" spans="1:21" ht="15" customHeight="1">
      <c r="A332" s="33" t="s">
        <v>313</v>
      </c>
      <c r="B332" s="50">
        <f>'Расчет субсидий'!AB332</f>
        <v>50.136363636363626</v>
      </c>
      <c r="C332" s="58">
        <f>'Расчет субсидий'!D332-1</f>
        <v>0.23961538461538456</v>
      </c>
      <c r="D332" s="58">
        <f>C332*'Расчет субсидий'!E332</f>
        <v>1.1980769230769228</v>
      </c>
      <c r="E332" s="53">
        <f t="shared" si="25"/>
        <v>8.6403747013705487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8">
        <f>'Расчет субсидий'!P332-1</f>
        <v>0.28769230769230769</v>
      </c>
      <c r="M332" s="58">
        <f>L332*'Расчет субсидий'!Q332</f>
        <v>5.7538461538461538</v>
      </c>
      <c r="N332" s="53">
        <f t="shared" si="24"/>
        <v>41.495988934993079</v>
      </c>
      <c r="O332" s="27" t="s">
        <v>365</v>
      </c>
      <c r="P332" s="27" t="s">
        <v>365</v>
      </c>
      <c r="Q332" s="27" t="s">
        <v>365</v>
      </c>
      <c r="R332" s="27" t="s">
        <v>365</v>
      </c>
      <c r="S332" s="27" t="s">
        <v>365</v>
      </c>
      <c r="T332" s="27" t="s">
        <v>365</v>
      </c>
      <c r="U332" s="52">
        <f t="shared" si="26"/>
        <v>6.9519230769230766</v>
      </c>
    </row>
    <row r="333" spans="1:21" ht="15" customHeight="1">
      <c r="A333" s="33" t="s">
        <v>314</v>
      </c>
      <c r="B333" s="50">
        <f>'Расчет субсидий'!AB333</f>
        <v>-100.94545454545454</v>
      </c>
      <c r="C333" s="58">
        <f>'Расчет субсидий'!D333-1</f>
        <v>2.2784810126582178E-2</v>
      </c>
      <c r="D333" s="58">
        <f>C333*'Расчет субсидий'!E333</f>
        <v>0.11392405063291089</v>
      </c>
      <c r="E333" s="53">
        <f t="shared" si="25"/>
        <v>0.72219611864145294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8">
        <f>'Расчет субсидий'!P333-1</f>
        <v>-0.80188679245283023</v>
      </c>
      <c r="M333" s="58">
        <f>L333*'Расчет субсидий'!Q333</f>
        <v>-16.037735849056606</v>
      </c>
      <c r="N333" s="53">
        <f t="shared" si="24"/>
        <v>-101.66765066409599</v>
      </c>
      <c r="O333" s="27" t="s">
        <v>365</v>
      </c>
      <c r="P333" s="27" t="s">
        <v>365</v>
      </c>
      <c r="Q333" s="27" t="s">
        <v>365</v>
      </c>
      <c r="R333" s="27" t="s">
        <v>365</v>
      </c>
      <c r="S333" s="27" t="s">
        <v>365</v>
      </c>
      <c r="T333" s="27" t="s">
        <v>365</v>
      </c>
      <c r="U333" s="52">
        <f t="shared" si="26"/>
        <v>-15.923811798423696</v>
      </c>
    </row>
    <row r="334" spans="1:21" ht="15" customHeight="1">
      <c r="A334" s="33" t="s">
        <v>267</v>
      </c>
      <c r="B334" s="50">
        <f>'Расчет субсидий'!AB334</f>
        <v>33.23636363636362</v>
      </c>
      <c r="C334" s="58">
        <f>'Расчет субсидий'!D334-1</f>
        <v>8.8888888888889461E-3</v>
      </c>
      <c r="D334" s="58">
        <f>C334*'Расчет субсидий'!E334</f>
        <v>4.4444444444444731E-2</v>
      </c>
      <c r="E334" s="53">
        <f t="shared" si="25"/>
        <v>0.2443850267379693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8">
        <f>'Расчет субсидий'!P334-1</f>
        <v>0.30000000000000004</v>
      </c>
      <c r="M334" s="58">
        <f>L334*'Расчет субсидий'!Q334</f>
        <v>6.0000000000000009</v>
      </c>
      <c r="N334" s="53">
        <f t="shared" si="24"/>
        <v>32.991978609625647</v>
      </c>
      <c r="O334" s="27" t="s">
        <v>365</v>
      </c>
      <c r="P334" s="27" t="s">
        <v>365</v>
      </c>
      <c r="Q334" s="27" t="s">
        <v>365</v>
      </c>
      <c r="R334" s="27" t="s">
        <v>365</v>
      </c>
      <c r="S334" s="27" t="s">
        <v>365</v>
      </c>
      <c r="T334" s="27" t="s">
        <v>365</v>
      </c>
      <c r="U334" s="52">
        <f t="shared" si="26"/>
        <v>6.0444444444444461</v>
      </c>
    </row>
    <row r="335" spans="1:21" ht="15" customHeight="1">
      <c r="A335" s="33" t="s">
        <v>315</v>
      </c>
      <c r="B335" s="50">
        <f>'Расчет субсидий'!AB335</f>
        <v>-55.309090909090912</v>
      </c>
      <c r="C335" s="58">
        <f>'Расчет субсидий'!D335-1</f>
        <v>1.2727272727272698E-2</v>
      </c>
      <c r="D335" s="58">
        <f>C335*'Расчет субсидий'!E335</f>
        <v>6.3636363636363491E-2</v>
      </c>
      <c r="E335" s="53">
        <f t="shared" si="25"/>
        <v>0.56437847866419166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8">
        <f>'Расчет субсидий'!P335-1</f>
        <v>-0.31500000000000006</v>
      </c>
      <c r="M335" s="58">
        <f>L335*'Расчет субсидий'!Q335</f>
        <v>-6.3000000000000007</v>
      </c>
      <c r="N335" s="53">
        <f t="shared" si="24"/>
        <v>-55.873469387755101</v>
      </c>
      <c r="O335" s="27" t="s">
        <v>365</v>
      </c>
      <c r="P335" s="27" t="s">
        <v>365</v>
      </c>
      <c r="Q335" s="27" t="s">
        <v>365</v>
      </c>
      <c r="R335" s="27" t="s">
        <v>365</v>
      </c>
      <c r="S335" s="27" t="s">
        <v>365</v>
      </c>
      <c r="T335" s="27" t="s">
        <v>365</v>
      </c>
      <c r="U335" s="52">
        <f t="shared" si="26"/>
        <v>-6.2363636363636372</v>
      </c>
    </row>
    <row r="336" spans="1:21" ht="15" customHeight="1">
      <c r="A336" s="33" t="s">
        <v>316</v>
      </c>
      <c r="B336" s="50">
        <f>'Расчет субсидий'!AB336</f>
        <v>-10.990909090909099</v>
      </c>
      <c r="C336" s="58">
        <f>'Расчет субсидий'!D336-1</f>
        <v>-1</v>
      </c>
      <c r="D336" s="58">
        <f>C336*'Расчет субсидий'!E336</f>
        <v>0</v>
      </c>
      <c r="E336" s="53">
        <f t="shared" si="25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8">
        <f>'Расчет субсидий'!P336-1</f>
        <v>-4.5086119554204718E-2</v>
      </c>
      <c r="M336" s="58">
        <f>L336*'Расчет субсидий'!Q336</f>
        <v>-0.90172239108409435</v>
      </c>
      <c r="N336" s="53">
        <f t="shared" si="24"/>
        <v>-10.990909090909099</v>
      </c>
      <c r="O336" s="27" t="s">
        <v>365</v>
      </c>
      <c r="P336" s="27" t="s">
        <v>365</v>
      </c>
      <c r="Q336" s="27" t="s">
        <v>365</v>
      </c>
      <c r="R336" s="27" t="s">
        <v>365</v>
      </c>
      <c r="S336" s="27" t="s">
        <v>365</v>
      </c>
      <c r="T336" s="27" t="s">
        <v>365</v>
      </c>
      <c r="U336" s="52">
        <f t="shared" si="26"/>
        <v>-0.90172239108409435</v>
      </c>
    </row>
    <row r="337" spans="1:21" ht="15" customHeight="1">
      <c r="A337" s="33" t="s">
        <v>317</v>
      </c>
      <c r="B337" s="50">
        <f>'Расчет субсидий'!AB337</f>
        <v>-62.054545454545462</v>
      </c>
      <c r="C337" s="58">
        <f>'Расчет субсидий'!D337-1</f>
        <v>1.0526315789473717E-2</v>
      </c>
      <c r="D337" s="58">
        <f>C337*'Расчет субсидий'!E337</f>
        <v>5.2631578947368585E-2</v>
      </c>
      <c r="E337" s="53">
        <f t="shared" si="25"/>
        <v>0.52338498360201668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8">
        <f>'Расчет субсидий'!P337-1</f>
        <v>-0.31464174454828664</v>
      </c>
      <c r="M337" s="58">
        <f>L337*'Расчет субсидий'!Q337</f>
        <v>-6.2928348909657323</v>
      </c>
      <c r="N337" s="53">
        <f t="shared" si="24"/>
        <v>-62.577930438147476</v>
      </c>
      <c r="O337" s="27" t="s">
        <v>365</v>
      </c>
      <c r="P337" s="27" t="s">
        <v>365</v>
      </c>
      <c r="Q337" s="27" t="s">
        <v>365</v>
      </c>
      <c r="R337" s="27" t="s">
        <v>365</v>
      </c>
      <c r="S337" s="27" t="s">
        <v>365</v>
      </c>
      <c r="T337" s="27" t="s">
        <v>365</v>
      </c>
      <c r="U337" s="52">
        <f t="shared" si="26"/>
        <v>-6.2402033120183642</v>
      </c>
    </row>
    <row r="338" spans="1:21" ht="15" customHeight="1">
      <c r="A338" s="33" t="s">
        <v>318</v>
      </c>
      <c r="B338" s="50">
        <f>'Расчет субсидий'!AB338</f>
        <v>-5.6272727272727252</v>
      </c>
      <c r="C338" s="58">
        <f>'Расчет субсидий'!D338-1</f>
        <v>3.1746031746031633E-3</v>
      </c>
      <c r="D338" s="58">
        <f>C338*'Расчет субсидий'!E338</f>
        <v>1.5873015873015817E-2</v>
      </c>
      <c r="E338" s="53">
        <f t="shared" si="25"/>
        <v>0.12577608719070701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8">
        <f>'Расчет субсидий'!P338-1</f>
        <v>-3.6301906503003356E-2</v>
      </c>
      <c r="M338" s="58">
        <f>L338*'Расчет субсидий'!Q338</f>
        <v>-0.72603813006006712</v>
      </c>
      <c r="N338" s="53">
        <f t="shared" si="24"/>
        <v>-5.7530488144634315</v>
      </c>
      <c r="O338" s="27" t="s">
        <v>365</v>
      </c>
      <c r="P338" s="27" t="s">
        <v>365</v>
      </c>
      <c r="Q338" s="27" t="s">
        <v>365</v>
      </c>
      <c r="R338" s="27" t="s">
        <v>365</v>
      </c>
      <c r="S338" s="27" t="s">
        <v>365</v>
      </c>
      <c r="T338" s="27" t="s">
        <v>365</v>
      </c>
      <c r="U338" s="52">
        <f t="shared" si="26"/>
        <v>-0.71016511418705131</v>
      </c>
    </row>
    <row r="339" spans="1:21" ht="15" customHeight="1">
      <c r="A339" s="33" t="s">
        <v>319</v>
      </c>
      <c r="B339" s="50">
        <f>'Расчет субсидий'!AB339</f>
        <v>-61.099999999999994</v>
      </c>
      <c r="C339" s="58">
        <f>'Расчет субсидий'!D339-1</f>
        <v>1.0309278350515427E-2</v>
      </c>
      <c r="D339" s="58">
        <f>C339*'Расчет субсидий'!E339</f>
        <v>5.1546391752577136E-2</v>
      </c>
      <c r="E339" s="53">
        <f t="shared" si="25"/>
        <v>0.30312008128947315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8">
        <f>'Расчет субсидий'!P339-1</f>
        <v>-0.52208835341365456</v>
      </c>
      <c r="M339" s="58">
        <f>L339*'Расчет субсидий'!Q339</f>
        <v>-10.441767068273091</v>
      </c>
      <c r="N339" s="53">
        <f t="shared" si="24"/>
        <v>-61.403120081289472</v>
      </c>
      <c r="O339" s="27" t="s">
        <v>365</v>
      </c>
      <c r="P339" s="27" t="s">
        <v>365</v>
      </c>
      <c r="Q339" s="27" t="s">
        <v>365</v>
      </c>
      <c r="R339" s="27" t="s">
        <v>365</v>
      </c>
      <c r="S339" s="27" t="s">
        <v>365</v>
      </c>
      <c r="T339" s="27" t="s">
        <v>365</v>
      </c>
      <c r="U339" s="52">
        <f t="shared" si="26"/>
        <v>-10.390220676520514</v>
      </c>
    </row>
    <row r="340" spans="1:21" ht="15" customHeight="1">
      <c r="A340" s="33" t="s">
        <v>320</v>
      </c>
      <c r="B340" s="50">
        <f>'Расчет субсидий'!AB340</f>
        <v>-72.036363636363632</v>
      </c>
      <c r="C340" s="58">
        <f>'Расчет субсидий'!D340-1</f>
        <v>1.0416666666666741E-2</v>
      </c>
      <c r="D340" s="58">
        <f>C340*'Расчет субсидий'!E340</f>
        <v>5.2083333333333703E-2</v>
      </c>
      <c r="E340" s="53">
        <f t="shared" si="25"/>
        <v>0.28249554367201618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8">
        <f>'Расчет субсидий'!P340-1</f>
        <v>-0.66666666666666674</v>
      </c>
      <c r="M340" s="58">
        <f>L340*'Расчет субсидий'!Q340</f>
        <v>-13.333333333333336</v>
      </c>
      <c r="N340" s="53">
        <f t="shared" si="24"/>
        <v>-72.318859180035645</v>
      </c>
      <c r="O340" s="27" t="s">
        <v>365</v>
      </c>
      <c r="P340" s="27" t="s">
        <v>365</v>
      </c>
      <c r="Q340" s="27" t="s">
        <v>365</v>
      </c>
      <c r="R340" s="27" t="s">
        <v>365</v>
      </c>
      <c r="S340" s="27" t="s">
        <v>365</v>
      </c>
      <c r="T340" s="27" t="s">
        <v>365</v>
      </c>
      <c r="U340" s="52">
        <f t="shared" si="26"/>
        <v>-13.281250000000002</v>
      </c>
    </row>
    <row r="341" spans="1:21" ht="15" customHeight="1">
      <c r="A341" s="33" t="s">
        <v>321</v>
      </c>
      <c r="B341" s="50">
        <f>'Расчет субсидий'!AB341</f>
        <v>-44.709090909090918</v>
      </c>
      <c r="C341" s="58">
        <f>'Расчет субсидий'!D341-1</f>
        <v>1.6901408450704203E-2</v>
      </c>
      <c r="D341" s="58">
        <f>C341*'Расчет субсидий'!E341</f>
        <v>8.4507042253521014E-2</v>
      </c>
      <c r="E341" s="53">
        <f t="shared" si="25"/>
        <v>0.61117573042580042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8">
        <f>'Расчет субсидий'!P341-1</f>
        <v>-0.31332082551594742</v>
      </c>
      <c r="M341" s="58">
        <f>L341*'Расчет субсидий'!Q341</f>
        <v>-6.2664165103189484</v>
      </c>
      <c r="N341" s="53">
        <f t="shared" si="24"/>
        <v>-45.320266639516717</v>
      </c>
      <c r="O341" s="27" t="s">
        <v>365</v>
      </c>
      <c r="P341" s="27" t="s">
        <v>365</v>
      </c>
      <c r="Q341" s="27" t="s">
        <v>365</v>
      </c>
      <c r="R341" s="27" t="s">
        <v>365</v>
      </c>
      <c r="S341" s="27" t="s">
        <v>365</v>
      </c>
      <c r="T341" s="27" t="s">
        <v>365</v>
      </c>
      <c r="U341" s="52">
        <f t="shared" si="26"/>
        <v>-6.1819094680654274</v>
      </c>
    </row>
    <row r="342" spans="1:21" ht="15" customHeight="1">
      <c r="A342" s="33" t="s">
        <v>322</v>
      </c>
      <c r="B342" s="50">
        <f>'Расчет субсидий'!AB342</f>
        <v>-5.3545454545454163</v>
      </c>
      <c r="C342" s="58">
        <f>'Расчет субсидий'!D342-1</f>
        <v>5.2261776339446397E-2</v>
      </c>
      <c r="D342" s="58">
        <f>C342*'Расчет субсидий'!E342</f>
        <v>0.26130888169723199</v>
      </c>
      <c r="E342" s="53">
        <f t="shared" si="25"/>
        <v>3.7958309804039398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8">
        <f>'Расчет субсидий'!P342-1</f>
        <v>-3.1496062992126039E-2</v>
      </c>
      <c r="M342" s="58">
        <f>L342*'Расчет субсидий'!Q342</f>
        <v>-0.62992125984252079</v>
      </c>
      <c r="N342" s="53">
        <f t="shared" si="24"/>
        <v>-9.1503764349493562</v>
      </c>
      <c r="O342" s="27" t="s">
        <v>365</v>
      </c>
      <c r="P342" s="27" t="s">
        <v>365</v>
      </c>
      <c r="Q342" s="27" t="s">
        <v>365</v>
      </c>
      <c r="R342" s="27" t="s">
        <v>365</v>
      </c>
      <c r="S342" s="27" t="s">
        <v>365</v>
      </c>
      <c r="T342" s="27" t="s">
        <v>365</v>
      </c>
      <c r="U342" s="52">
        <f t="shared" si="26"/>
        <v>-0.3686123781452888</v>
      </c>
    </row>
    <row r="343" spans="1:21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</row>
    <row r="344" spans="1:21" ht="15" customHeight="1">
      <c r="A344" s="33" t="s">
        <v>324</v>
      </c>
      <c r="B344" s="50">
        <f>'Расчет субсидий'!AB344</f>
        <v>-27.454545454545453</v>
      </c>
      <c r="C344" s="58">
        <f>'Расчет субсидий'!D344-1</f>
        <v>-0.1470588235294118</v>
      </c>
      <c r="D344" s="58">
        <f>C344*'Расчет субсидий'!E344</f>
        <v>-0.73529411764705899</v>
      </c>
      <c r="E344" s="53">
        <f t="shared" si="25"/>
        <v>-3.5129824415742559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8">
        <f>'Расчет субсидий'!P344-1</f>
        <v>-0.25055762081784394</v>
      </c>
      <c r="M344" s="58">
        <f>L344*'Расчет субсидий'!Q344</f>
        <v>-5.0111524163568788</v>
      </c>
      <c r="N344" s="53">
        <f t="shared" si="24"/>
        <v>-23.941563012971194</v>
      </c>
      <c r="O344" s="27" t="s">
        <v>365</v>
      </c>
      <c r="P344" s="27" t="s">
        <v>365</v>
      </c>
      <c r="Q344" s="27" t="s">
        <v>365</v>
      </c>
      <c r="R344" s="27" t="s">
        <v>365</v>
      </c>
      <c r="S344" s="27" t="s">
        <v>365</v>
      </c>
      <c r="T344" s="27" t="s">
        <v>365</v>
      </c>
      <c r="U344" s="52">
        <f t="shared" si="26"/>
        <v>-5.7464465340039377</v>
      </c>
    </row>
    <row r="345" spans="1:21" ht="15" customHeight="1">
      <c r="A345" s="33" t="s">
        <v>325</v>
      </c>
      <c r="B345" s="50">
        <f>'Расчет субсидий'!AB345</f>
        <v>-57.718181818181812</v>
      </c>
      <c r="C345" s="58">
        <f>'Расчет субсидий'!D345-1</f>
        <v>0.13478260869565228</v>
      </c>
      <c r="D345" s="58">
        <f>C345*'Расчет субсидий'!E345</f>
        <v>0.67391304347826142</v>
      </c>
      <c r="E345" s="53">
        <f t="shared" si="25"/>
        <v>3.2541091379875651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8">
        <f>'Расчет субсидий'!P345-1</f>
        <v>-0.63135593220338992</v>
      </c>
      <c r="M345" s="58">
        <f>L345*'Расчет субсидий'!Q345</f>
        <v>-12.627118644067799</v>
      </c>
      <c r="N345" s="53">
        <f t="shared" si="24"/>
        <v>-60.972290956169381</v>
      </c>
      <c r="O345" s="27" t="s">
        <v>365</v>
      </c>
      <c r="P345" s="27" t="s">
        <v>365</v>
      </c>
      <c r="Q345" s="27" t="s">
        <v>365</v>
      </c>
      <c r="R345" s="27" t="s">
        <v>365</v>
      </c>
      <c r="S345" s="27" t="s">
        <v>365</v>
      </c>
      <c r="T345" s="27" t="s">
        <v>365</v>
      </c>
      <c r="U345" s="52">
        <f t="shared" si="26"/>
        <v>-11.953205600589538</v>
      </c>
    </row>
    <row r="346" spans="1:21" ht="15" customHeight="1">
      <c r="A346" s="33" t="s">
        <v>326</v>
      </c>
      <c r="B346" s="50">
        <f>'Расчет субсидий'!AB346</f>
        <v>-77.245454545454535</v>
      </c>
      <c r="C346" s="58">
        <f>'Расчет субсидий'!D346-1</f>
        <v>-6.0606060606060996E-3</v>
      </c>
      <c r="D346" s="58">
        <f>C346*'Расчет субсидий'!E346</f>
        <v>-3.0303030303030498E-2</v>
      </c>
      <c r="E346" s="53">
        <f t="shared" si="25"/>
        <v>-0.2042758525947054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8">
        <f>'Расчет субсидий'!P346-1</f>
        <v>-0.5714285714285714</v>
      </c>
      <c r="M346" s="58">
        <f>L346*'Расчет субсидий'!Q346</f>
        <v>-11.428571428571427</v>
      </c>
      <c r="N346" s="53">
        <f t="shared" si="24"/>
        <v>-77.04117869285983</v>
      </c>
      <c r="O346" s="27" t="s">
        <v>365</v>
      </c>
      <c r="P346" s="27" t="s">
        <v>365</v>
      </c>
      <c r="Q346" s="27" t="s">
        <v>365</v>
      </c>
      <c r="R346" s="27" t="s">
        <v>365</v>
      </c>
      <c r="S346" s="27" t="s">
        <v>365</v>
      </c>
      <c r="T346" s="27" t="s">
        <v>365</v>
      </c>
      <c r="U346" s="52">
        <f t="shared" si="26"/>
        <v>-11.458874458874458</v>
      </c>
    </row>
    <row r="347" spans="1:21" ht="15" customHeight="1">
      <c r="A347" s="33" t="s">
        <v>327</v>
      </c>
      <c r="B347" s="50">
        <f>'Расчет субсидий'!AB347</f>
        <v>-58.009090909090901</v>
      </c>
      <c r="C347" s="58">
        <f>'Расчет субсидий'!D347-1</f>
        <v>-0.35064935064935066</v>
      </c>
      <c r="D347" s="58">
        <f>C347*'Расчет субсидий'!E347</f>
        <v>-1.7532467532467533</v>
      </c>
      <c r="E347" s="53">
        <f t="shared" si="25"/>
        <v>-9.7494270435446886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8">
        <f>'Расчет субсидий'!P347-1</f>
        <v>-0.43392857142857144</v>
      </c>
      <c r="M347" s="58">
        <f>L347*'Расчет субсидий'!Q347</f>
        <v>-8.6785714285714288</v>
      </c>
      <c r="N347" s="53">
        <f t="shared" si="24"/>
        <v>-48.259663865546216</v>
      </c>
      <c r="O347" s="27" t="s">
        <v>365</v>
      </c>
      <c r="P347" s="27" t="s">
        <v>365</v>
      </c>
      <c r="Q347" s="27" t="s">
        <v>365</v>
      </c>
      <c r="R347" s="27" t="s">
        <v>365</v>
      </c>
      <c r="S347" s="27" t="s">
        <v>365</v>
      </c>
      <c r="T347" s="27" t="s">
        <v>365</v>
      </c>
      <c r="U347" s="52">
        <f t="shared" si="26"/>
        <v>-10.431818181818182</v>
      </c>
    </row>
    <row r="348" spans="1:21" ht="15" customHeight="1">
      <c r="A348" s="33" t="s">
        <v>328</v>
      </c>
      <c r="B348" s="50">
        <f>'Расчет субсидий'!AB348</f>
        <v>9.4272727272727366</v>
      </c>
      <c r="C348" s="58">
        <f>'Расчет субсидий'!D348-1</f>
        <v>-0.12765957446808507</v>
      </c>
      <c r="D348" s="58">
        <f>C348*'Расчет субсидий'!E348</f>
        <v>-0.63829787234042534</v>
      </c>
      <c r="E348" s="53">
        <f t="shared" si="25"/>
        <v>-2.2540867551169437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8">
        <f>'Расчет субсидий'!P348-1</f>
        <v>0.1653926337734537</v>
      </c>
      <c r="M348" s="58">
        <f>L348*'Расчет субсидий'!Q348</f>
        <v>3.307852675469074</v>
      </c>
      <c r="N348" s="53">
        <f t="shared" si="24"/>
        <v>11.681359482389681</v>
      </c>
      <c r="O348" s="27" t="s">
        <v>365</v>
      </c>
      <c r="P348" s="27" t="s">
        <v>365</v>
      </c>
      <c r="Q348" s="27" t="s">
        <v>365</v>
      </c>
      <c r="R348" s="27" t="s">
        <v>365</v>
      </c>
      <c r="S348" s="27" t="s">
        <v>365</v>
      </c>
      <c r="T348" s="27" t="s">
        <v>365</v>
      </c>
      <c r="U348" s="52">
        <f t="shared" si="26"/>
        <v>2.6695548031286487</v>
      </c>
    </row>
    <row r="349" spans="1:21" ht="15" customHeight="1">
      <c r="A349" s="33" t="s">
        <v>329</v>
      </c>
      <c r="B349" s="50">
        <f>'Расчет субсидий'!AB349</f>
        <v>-38.490909090909099</v>
      </c>
      <c r="C349" s="58">
        <f>'Расчет субсидий'!D349-1</f>
        <v>0</v>
      </c>
      <c r="D349" s="58">
        <f>C349*'Расчет субсидий'!E349</f>
        <v>0</v>
      </c>
      <c r="E349" s="53">
        <f t="shared" si="25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8">
        <f>'Расчет субсидий'!P349-1</f>
        <v>-0.36685641998734975</v>
      </c>
      <c r="M349" s="58">
        <f>L349*'Расчет субсидий'!Q349</f>
        <v>-7.3371283997469945</v>
      </c>
      <c r="N349" s="53">
        <f t="shared" si="24"/>
        <v>-38.490909090909099</v>
      </c>
      <c r="O349" s="27" t="s">
        <v>365</v>
      </c>
      <c r="P349" s="27" t="s">
        <v>365</v>
      </c>
      <c r="Q349" s="27" t="s">
        <v>365</v>
      </c>
      <c r="R349" s="27" t="s">
        <v>365</v>
      </c>
      <c r="S349" s="27" t="s">
        <v>365</v>
      </c>
      <c r="T349" s="27" t="s">
        <v>365</v>
      </c>
      <c r="U349" s="52">
        <f t="shared" si="26"/>
        <v>-7.3371283997469945</v>
      </c>
    </row>
    <row r="350" spans="1:21" ht="15" customHeight="1">
      <c r="A350" s="33" t="s">
        <v>330</v>
      </c>
      <c r="B350" s="50">
        <f>'Расчет субсидий'!AB350</f>
        <v>-39.836363636363643</v>
      </c>
      <c r="C350" s="58">
        <f>'Расчет субсидий'!D350-1</f>
        <v>-1</v>
      </c>
      <c r="D350" s="58">
        <f>C350*'Расчет субсидий'!E350</f>
        <v>0</v>
      </c>
      <c r="E350" s="53">
        <f t="shared" si="25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8">
        <f>'Расчет субсидий'!P350-1</f>
        <v>-0.31985294117647056</v>
      </c>
      <c r="M350" s="58">
        <f>L350*'Расчет субсидий'!Q350</f>
        <v>-6.3970588235294112</v>
      </c>
      <c r="N350" s="53">
        <f t="shared" si="24"/>
        <v>-39.836363636363643</v>
      </c>
      <c r="O350" s="27" t="s">
        <v>365</v>
      </c>
      <c r="P350" s="27" t="s">
        <v>365</v>
      </c>
      <c r="Q350" s="27" t="s">
        <v>365</v>
      </c>
      <c r="R350" s="27" t="s">
        <v>365</v>
      </c>
      <c r="S350" s="27" t="s">
        <v>365</v>
      </c>
      <c r="T350" s="27" t="s">
        <v>365</v>
      </c>
      <c r="U350" s="52">
        <f t="shared" si="26"/>
        <v>-6.3970588235294112</v>
      </c>
    </row>
    <row r="351" spans="1:21" ht="15" customHeight="1">
      <c r="A351" s="33" t="s">
        <v>331</v>
      </c>
      <c r="B351" s="50">
        <f>'Расчет субсидий'!AB351</f>
        <v>13.327272727272728</v>
      </c>
      <c r="C351" s="58">
        <f>'Расчет субсидий'!D351-1</f>
        <v>-0.10526315789473684</v>
      </c>
      <c r="D351" s="58">
        <f>C351*'Расчет субсидий'!E351</f>
        <v>-0.52631578947368418</v>
      </c>
      <c r="E351" s="53">
        <f t="shared" si="25"/>
        <v>-1.8012772927488463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8">
        <f>'Расчет субсидий'!P351-1</f>
        <v>0.22102079395085061</v>
      </c>
      <c r="M351" s="58">
        <f>L351*'Расчет субсидий'!Q351</f>
        <v>4.4204158790170123</v>
      </c>
      <c r="N351" s="53">
        <f t="shared" si="24"/>
        <v>15.128550020021574</v>
      </c>
      <c r="O351" s="27" t="s">
        <v>365</v>
      </c>
      <c r="P351" s="27" t="s">
        <v>365</v>
      </c>
      <c r="Q351" s="27" t="s">
        <v>365</v>
      </c>
      <c r="R351" s="27" t="s">
        <v>365</v>
      </c>
      <c r="S351" s="27" t="s">
        <v>365</v>
      </c>
      <c r="T351" s="27" t="s">
        <v>365</v>
      </c>
      <c r="U351" s="52">
        <f t="shared" si="26"/>
        <v>3.8941000895433282</v>
      </c>
    </row>
    <row r="352" spans="1:21" ht="15" customHeight="1">
      <c r="A352" s="33" t="s">
        <v>332</v>
      </c>
      <c r="B352" s="50">
        <f>'Расчет субсидий'!AB352</f>
        <v>-18.154545454545456</v>
      </c>
      <c r="C352" s="58">
        <f>'Расчет субсидий'!D352-1</f>
        <v>0.22386568756153591</v>
      </c>
      <c r="D352" s="58">
        <f>C352*'Расчет субсидий'!E352</f>
        <v>1.1193284378076795</v>
      </c>
      <c r="E352" s="53">
        <f t="shared" si="25"/>
        <v>7.6377625162825176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8">
        <f>'Расчет субсидий'!P352-1</f>
        <v>-0.18899555810288005</v>
      </c>
      <c r="M352" s="58">
        <f>L352*'Расчет субсидий'!Q352</f>
        <v>-3.7799111620576009</v>
      </c>
      <c r="N352" s="53">
        <f t="shared" si="24"/>
        <v>-25.792307970827974</v>
      </c>
      <c r="O352" s="27" t="s">
        <v>365</v>
      </c>
      <c r="P352" s="27" t="s">
        <v>365</v>
      </c>
      <c r="Q352" s="27" t="s">
        <v>365</v>
      </c>
      <c r="R352" s="27" t="s">
        <v>365</v>
      </c>
      <c r="S352" s="27" t="s">
        <v>365</v>
      </c>
      <c r="T352" s="27" t="s">
        <v>365</v>
      </c>
      <c r="U352" s="52">
        <f t="shared" si="26"/>
        <v>-2.6605827242499211</v>
      </c>
    </row>
    <row r="353" spans="1:21" ht="15" customHeight="1">
      <c r="A353" s="33" t="s">
        <v>333</v>
      </c>
      <c r="B353" s="50">
        <f>'Расчет субсидий'!AB353</f>
        <v>-29.963636363636361</v>
      </c>
      <c r="C353" s="58">
        <f>'Расчет субсидий'!D353-1</f>
        <v>-0.25806451612903225</v>
      </c>
      <c r="D353" s="58">
        <f>C353*'Расчет субсидий'!E353</f>
        <v>-1.2903225806451613</v>
      </c>
      <c r="E353" s="53">
        <f t="shared" si="25"/>
        <v>-4.042178163061644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8">
        <f>'Расчет субсидий'!P353-1</f>
        <v>-0.4137254901960784</v>
      </c>
      <c r="M353" s="58">
        <f>L353*'Расчет субсидий'!Q353</f>
        <v>-8.2745098039215677</v>
      </c>
      <c r="N353" s="53">
        <f t="shared" si="24"/>
        <v>-25.921458200574715</v>
      </c>
      <c r="O353" s="27" t="s">
        <v>365</v>
      </c>
      <c r="P353" s="27" t="s">
        <v>365</v>
      </c>
      <c r="Q353" s="27" t="s">
        <v>365</v>
      </c>
      <c r="R353" s="27" t="s">
        <v>365</v>
      </c>
      <c r="S353" s="27" t="s">
        <v>365</v>
      </c>
      <c r="T353" s="27" t="s">
        <v>365</v>
      </c>
      <c r="U353" s="52">
        <f t="shared" si="26"/>
        <v>-9.5648323845667296</v>
      </c>
    </row>
    <row r="354" spans="1:21" ht="15" customHeight="1">
      <c r="A354" s="33" t="s">
        <v>334</v>
      </c>
      <c r="B354" s="50">
        <f>'Расчет субсидий'!AB354</f>
        <v>-84.127272727272725</v>
      </c>
      <c r="C354" s="58">
        <f>'Расчет субсидий'!D354-1</f>
        <v>-8.333333333333337E-2</v>
      </c>
      <c r="D354" s="58">
        <f>C354*'Расчет субсидий'!E354</f>
        <v>-0.41666666666666685</v>
      </c>
      <c r="E354" s="53">
        <f t="shared" si="25"/>
        <v>-2.1132986735338424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8">
        <f>'Расчет субсидий'!P354-1</f>
        <v>-0.8085106382978724</v>
      </c>
      <c r="M354" s="58">
        <f>L354*'Расчет субсидий'!Q354</f>
        <v>-16.170212765957448</v>
      </c>
      <c r="N354" s="53">
        <f t="shared" si="24"/>
        <v>-82.013974053738878</v>
      </c>
      <c r="O354" s="27" t="s">
        <v>365</v>
      </c>
      <c r="P354" s="27" t="s">
        <v>365</v>
      </c>
      <c r="Q354" s="27" t="s">
        <v>365</v>
      </c>
      <c r="R354" s="27" t="s">
        <v>365</v>
      </c>
      <c r="S354" s="27" t="s">
        <v>365</v>
      </c>
      <c r="T354" s="27" t="s">
        <v>365</v>
      </c>
      <c r="U354" s="52">
        <f t="shared" si="26"/>
        <v>-16.586879432624116</v>
      </c>
    </row>
    <row r="355" spans="1:21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</row>
    <row r="356" spans="1:21" ht="15" customHeight="1">
      <c r="A356" s="33" t="s">
        <v>336</v>
      </c>
      <c r="B356" s="50">
        <f>'Расчет субсидий'!AB356</f>
        <v>-9.7272727272727337</v>
      </c>
      <c r="C356" s="58">
        <f>'Расчет субсидий'!D356-1</f>
        <v>6.2500000000000888E-3</v>
      </c>
      <c r="D356" s="58">
        <f>C356*'Расчет субсидий'!E356</f>
        <v>3.1250000000000444E-2</v>
      </c>
      <c r="E356" s="53">
        <f t="shared" si="25"/>
        <v>0.10756857676289114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8">
        <f>'Расчет субсидий'!P356-1</f>
        <v>-0.1428571428571429</v>
      </c>
      <c r="M356" s="58">
        <f>L356*'Расчет субсидий'!Q356</f>
        <v>-2.8571428571428581</v>
      </c>
      <c r="N356" s="53">
        <f t="shared" si="24"/>
        <v>-9.8348413040356242</v>
      </c>
      <c r="O356" s="27" t="s">
        <v>365</v>
      </c>
      <c r="P356" s="27" t="s">
        <v>365</v>
      </c>
      <c r="Q356" s="27" t="s">
        <v>365</v>
      </c>
      <c r="R356" s="27" t="s">
        <v>365</v>
      </c>
      <c r="S356" s="27" t="s">
        <v>365</v>
      </c>
      <c r="T356" s="27" t="s">
        <v>365</v>
      </c>
      <c r="U356" s="52">
        <f t="shared" si="26"/>
        <v>-2.8258928571428577</v>
      </c>
    </row>
    <row r="357" spans="1:21" ht="15" customHeight="1">
      <c r="A357" s="33" t="s">
        <v>51</v>
      </c>
      <c r="B357" s="50">
        <f>'Расчет субсидий'!AB357</f>
        <v>43.954545454545467</v>
      </c>
      <c r="C357" s="58">
        <f>'Расчет субсидий'!D357-1</f>
        <v>3.4482758620690834E-3</v>
      </c>
      <c r="D357" s="58">
        <f>C357*'Расчет субсидий'!E357</f>
        <v>1.7241379310345417E-2</v>
      </c>
      <c r="E357" s="53">
        <f t="shared" si="25"/>
        <v>0.1695153459741626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8">
        <f>'Расчет субсидий'!P357-1</f>
        <v>0.22266842800528397</v>
      </c>
      <c r="M357" s="58">
        <f>L357*'Расчет субсидий'!Q357</f>
        <v>4.4533685601056794</v>
      </c>
      <c r="N357" s="53">
        <f t="shared" si="24"/>
        <v>43.785030108571306</v>
      </c>
      <c r="O357" s="27" t="s">
        <v>365</v>
      </c>
      <c r="P357" s="27" t="s">
        <v>365</v>
      </c>
      <c r="Q357" s="27" t="s">
        <v>365</v>
      </c>
      <c r="R357" s="27" t="s">
        <v>365</v>
      </c>
      <c r="S357" s="27" t="s">
        <v>365</v>
      </c>
      <c r="T357" s="27" t="s">
        <v>365</v>
      </c>
      <c r="U357" s="52">
        <f t="shared" si="26"/>
        <v>4.4706099394160246</v>
      </c>
    </row>
    <row r="358" spans="1:21" ht="15" customHeight="1">
      <c r="A358" s="33" t="s">
        <v>337</v>
      </c>
      <c r="B358" s="50">
        <f>'Расчет субсидий'!AB358</f>
        <v>-2.7818181818181813</v>
      </c>
      <c r="C358" s="58">
        <f>'Расчет субсидий'!D358-1</f>
        <v>1.2820512820512775E-3</v>
      </c>
      <c r="D358" s="58">
        <f>C358*'Расчет субсидий'!E358</f>
        <v>6.4102564102563875E-3</v>
      </c>
      <c r="E358" s="53">
        <f t="shared" si="25"/>
        <v>2.3981191222570458E-2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8">
        <f>'Расчет субсидий'!P358-1</f>
        <v>-3.7499999999999978E-2</v>
      </c>
      <c r="M358" s="58">
        <f>L358*'Расчет субсидий'!Q358</f>
        <v>-0.74999999999999956</v>
      </c>
      <c r="N358" s="53">
        <f t="shared" si="24"/>
        <v>-2.8057993730407516</v>
      </c>
      <c r="O358" s="27" t="s">
        <v>365</v>
      </c>
      <c r="P358" s="27" t="s">
        <v>365</v>
      </c>
      <c r="Q358" s="27" t="s">
        <v>365</v>
      </c>
      <c r="R358" s="27" t="s">
        <v>365</v>
      </c>
      <c r="S358" s="27" t="s">
        <v>365</v>
      </c>
      <c r="T358" s="27" t="s">
        <v>365</v>
      </c>
      <c r="U358" s="52">
        <f t="shared" si="26"/>
        <v>-0.74358974358974317</v>
      </c>
    </row>
    <row r="359" spans="1:21" ht="15" customHeight="1">
      <c r="A359" s="33" t="s">
        <v>338</v>
      </c>
      <c r="B359" s="50">
        <f>'Расчет субсидий'!AB359</f>
        <v>-19.36363636363636</v>
      </c>
      <c r="C359" s="58">
        <f>'Расчет субсидий'!D359-1</f>
        <v>0.27935451837140013</v>
      </c>
      <c r="D359" s="58">
        <f>C359*'Расчет субсидий'!E359</f>
        <v>1.3967725918570006</v>
      </c>
      <c r="E359" s="53">
        <f t="shared" si="25"/>
        <v>5.1649542298229196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8">
        <f>'Расчет субсидий'!P359-1</f>
        <v>-0.33166666666666667</v>
      </c>
      <c r="M359" s="58">
        <f>L359*'Расчет субсидий'!Q359</f>
        <v>-6.6333333333333329</v>
      </c>
      <c r="N359" s="53">
        <f t="shared" si="24"/>
        <v>-24.528590593459281</v>
      </c>
      <c r="O359" s="27" t="s">
        <v>365</v>
      </c>
      <c r="P359" s="27" t="s">
        <v>365</v>
      </c>
      <c r="Q359" s="27" t="s">
        <v>365</v>
      </c>
      <c r="R359" s="27" t="s">
        <v>365</v>
      </c>
      <c r="S359" s="27" t="s">
        <v>365</v>
      </c>
      <c r="T359" s="27" t="s">
        <v>365</v>
      </c>
      <c r="U359" s="52">
        <f t="shared" si="26"/>
        <v>-5.2365607414763318</v>
      </c>
    </row>
    <row r="360" spans="1:21" ht="15" customHeight="1">
      <c r="A360" s="33" t="s">
        <v>339</v>
      </c>
      <c r="B360" s="50">
        <f>'Расчет субсидий'!AB360</f>
        <v>-12.345454545454544</v>
      </c>
      <c r="C360" s="58">
        <f>'Расчет субсидий'!D360-1</f>
        <v>-5.708993844310073E-2</v>
      </c>
      <c r="D360" s="58">
        <f>C360*'Расчет субсидий'!E360</f>
        <v>-0.28544969221550365</v>
      </c>
      <c r="E360" s="53">
        <f t="shared" si="25"/>
        <v>-1.0472032149451502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8">
        <f>'Расчет субсидий'!P360-1</f>
        <v>-0.15398550724637683</v>
      </c>
      <c r="M360" s="58">
        <f>L360*'Расчет субсидий'!Q360</f>
        <v>-3.0797101449275366</v>
      </c>
      <c r="N360" s="53">
        <f t="shared" si="24"/>
        <v>-11.298251330509391</v>
      </c>
      <c r="O360" s="27" t="s">
        <v>365</v>
      </c>
      <c r="P360" s="27" t="s">
        <v>365</v>
      </c>
      <c r="Q360" s="27" t="s">
        <v>365</v>
      </c>
      <c r="R360" s="27" t="s">
        <v>365</v>
      </c>
      <c r="S360" s="27" t="s">
        <v>365</v>
      </c>
      <c r="T360" s="27" t="s">
        <v>365</v>
      </c>
      <c r="U360" s="52">
        <f t="shared" si="26"/>
        <v>-3.3651598371430405</v>
      </c>
    </row>
    <row r="361" spans="1:21" ht="15" customHeight="1">
      <c r="A361" s="33" t="s">
        <v>340</v>
      </c>
      <c r="B361" s="50">
        <f>'Расчет субсидий'!AB361</f>
        <v>13.854545454545459</v>
      </c>
      <c r="C361" s="58">
        <f>'Расчет субсидий'!D361-1</f>
        <v>0</v>
      </c>
      <c r="D361" s="58">
        <f>C361*'Расчет субсидий'!E361</f>
        <v>0</v>
      </c>
      <c r="E361" s="53">
        <f t="shared" si="25"/>
        <v>0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8">
        <f>'Расчет субсидий'!P361-1</f>
        <v>0.30000000000000004</v>
      </c>
      <c r="M361" s="58">
        <f>L361*'Расчет субсидий'!Q361</f>
        <v>6.0000000000000009</v>
      </c>
      <c r="N361" s="53">
        <f t="shared" si="24"/>
        <v>13.854545454545459</v>
      </c>
      <c r="O361" s="27" t="s">
        <v>365</v>
      </c>
      <c r="P361" s="27" t="s">
        <v>365</v>
      </c>
      <c r="Q361" s="27" t="s">
        <v>365</v>
      </c>
      <c r="R361" s="27" t="s">
        <v>365</v>
      </c>
      <c r="S361" s="27" t="s">
        <v>365</v>
      </c>
      <c r="T361" s="27" t="s">
        <v>365</v>
      </c>
      <c r="U361" s="52">
        <f t="shared" si="26"/>
        <v>6.0000000000000009</v>
      </c>
    </row>
    <row r="362" spans="1:21" ht="15" customHeight="1">
      <c r="A362" s="33" t="s">
        <v>341</v>
      </c>
      <c r="B362" s="50">
        <f>'Расчет субсидий'!AB362</f>
        <v>-1.4000000000000057</v>
      </c>
      <c r="C362" s="58">
        <f>'Расчет субсидий'!D362-1</f>
        <v>1.0714285714285676E-2</v>
      </c>
      <c r="D362" s="58">
        <f>C362*'Расчет субсидий'!E362</f>
        <v>5.3571428571428381E-2</v>
      </c>
      <c r="E362" s="53">
        <f t="shared" si="25"/>
        <v>0.23902439024390246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8">
        <f>'Расчет субсидий'!P362-1</f>
        <v>-1.8367346938775508E-2</v>
      </c>
      <c r="M362" s="58">
        <f>L362*'Расчет субсидий'!Q362</f>
        <v>-0.36734693877551017</v>
      </c>
      <c r="N362" s="53">
        <f t="shared" si="24"/>
        <v>-1.6390243902439081</v>
      </c>
      <c r="O362" s="27" t="s">
        <v>365</v>
      </c>
      <c r="P362" s="27" t="s">
        <v>365</v>
      </c>
      <c r="Q362" s="27" t="s">
        <v>365</v>
      </c>
      <c r="R362" s="27" t="s">
        <v>365</v>
      </c>
      <c r="S362" s="27" t="s">
        <v>365</v>
      </c>
      <c r="T362" s="27" t="s">
        <v>365</v>
      </c>
      <c r="U362" s="52">
        <f t="shared" si="26"/>
        <v>-0.31377551020408179</v>
      </c>
    </row>
    <row r="363" spans="1:21" ht="15" customHeight="1">
      <c r="A363" s="33" t="s">
        <v>342</v>
      </c>
      <c r="B363" s="50">
        <f>'Расчет субсидий'!AB363</f>
        <v>-67.5</v>
      </c>
      <c r="C363" s="58">
        <f>'Расчет субсидий'!D363-1</f>
        <v>3.4482758620689724E-2</v>
      </c>
      <c r="D363" s="58">
        <f>C363*'Расчет субсидий'!E363</f>
        <v>0.17241379310344862</v>
      </c>
      <c r="E363" s="53">
        <f t="shared" si="25"/>
        <v>0.83417178853430907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8">
        <f>'Расчет субсидий'!P363-1</f>
        <v>-0.70619469026548676</v>
      </c>
      <c r="M363" s="58">
        <f>L363*'Расчет субсидий'!Q363</f>
        <v>-14.123893805309734</v>
      </c>
      <c r="N363" s="53">
        <f t="shared" si="24"/>
        <v>-68.334171788534306</v>
      </c>
      <c r="O363" s="27" t="s">
        <v>365</v>
      </c>
      <c r="P363" s="27" t="s">
        <v>365</v>
      </c>
      <c r="Q363" s="27" t="s">
        <v>365</v>
      </c>
      <c r="R363" s="27" t="s">
        <v>365</v>
      </c>
      <c r="S363" s="27" t="s">
        <v>365</v>
      </c>
      <c r="T363" s="27" t="s">
        <v>365</v>
      </c>
      <c r="U363" s="52">
        <f t="shared" si="26"/>
        <v>-13.951480012206286</v>
      </c>
    </row>
    <row r="364" spans="1:21" ht="15" customHeight="1">
      <c r="A364" s="33" t="s">
        <v>343</v>
      </c>
      <c r="B364" s="50">
        <f>'Расчет субсидий'!AB364</f>
        <v>16.645454545454541</v>
      </c>
      <c r="C364" s="58">
        <f>'Расчет субсидий'!D364-1</f>
        <v>0</v>
      </c>
      <c r="D364" s="58">
        <f>C364*'Расчет субсидий'!E364</f>
        <v>0</v>
      </c>
      <c r="E364" s="53">
        <f t="shared" si="25"/>
        <v>0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8">
        <f>'Расчет субсидий'!P364-1</f>
        <v>0.25210884353741503</v>
      </c>
      <c r="M364" s="58">
        <f>L364*'Расчет субсидий'!Q364</f>
        <v>5.0421768707483006</v>
      </c>
      <c r="N364" s="53">
        <f t="shared" si="24"/>
        <v>16.645454545454541</v>
      </c>
      <c r="O364" s="27" t="s">
        <v>365</v>
      </c>
      <c r="P364" s="27" t="s">
        <v>365</v>
      </c>
      <c r="Q364" s="27" t="s">
        <v>365</v>
      </c>
      <c r="R364" s="27" t="s">
        <v>365</v>
      </c>
      <c r="S364" s="27" t="s">
        <v>365</v>
      </c>
      <c r="T364" s="27" t="s">
        <v>365</v>
      </c>
      <c r="U364" s="52">
        <f t="shared" si="26"/>
        <v>5.0421768707483006</v>
      </c>
    </row>
    <row r="365" spans="1:21" ht="15" customHeight="1">
      <c r="A365" s="33" t="s">
        <v>344</v>
      </c>
      <c r="B365" s="50">
        <f>'Расчет субсидий'!AB365</f>
        <v>27.409090909090907</v>
      </c>
      <c r="C365" s="58">
        <f>'Расчет субсидий'!D365-1</f>
        <v>-1.1703614939085338E-2</v>
      </c>
      <c r="D365" s="58">
        <f>C365*'Расчет субсидий'!E365</f>
        <v>-5.8518074695426692E-2</v>
      </c>
      <c r="E365" s="53">
        <f t="shared" si="25"/>
        <v>-0.37761189784485233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8">
        <f>'Расчет субсидий'!P365-1</f>
        <v>0.21530364372469624</v>
      </c>
      <c r="M365" s="58">
        <f>L365*'Расчет субсидий'!Q365</f>
        <v>4.3060728744939247</v>
      </c>
      <c r="N365" s="53">
        <f t="shared" si="24"/>
        <v>27.786702806935761</v>
      </c>
      <c r="O365" s="27" t="s">
        <v>365</v>
      </c>
      <c r="P365" s="27" t="s">
        <v>365</v>
      </c>
      <c r="Q365" s="27" t="s">
        <v>365</v>
      </c>
      <c r="R365" s="27" t="s">
        <v>365</v>
      </c>
      <c r="S365" s="27" t="s">
        <v>365</v>
      </c>
      <c r="T365" s="27" t="s">
        <v>365</v>
      </c>
      <c r="U365" s="52">
        <f t="shared" si="26"/>
        <v>4.2475547997984977</v>
      </c>
    </row>
    <row r="366" spans="1:21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</row>
    <row r="367" spans="1:21" ht="15" customHeight="1">
      <c r="A367" s="33" t="s">
        <v>346</v>
      </c>
      <c r="B367" s="50">
        <f>'Расчет субсидий'!AB367</f>
        <v>-31.918181818181807</v>
      </c>
      <c r="C367" s="58">
        <f>'Расчет субсидий'!D367-1</f>
        <v>-5.9808612440190867E-3</v>
      </c>
      <c r="D367" s="58">
        <f>C367*'Расчет субсидий'!E367</f>
        <v>-2.9904306220095433E-2</v>
      </c>
      <c r="E367" s="53">
        <f t="shared" si="25"/>
        <v>-0.20802146766431048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8">
        <f>'Расчет субсидий'!P367-1</f>
        <v>-0.22792607802874743</v>
      </c>
      <c r="M367" s="58">
        <f>L367*'Расчет субсидий'!Q367</f>
        <v>-4.5585215605749489</v>
      </c>
      <c r="N367" s="53">
        <f t="shared" si="24"/>
        <v>-31.710160350517498</v>
      </c>
      <c r="O367" s="27" t="s">
        <v>365</v>
      </c>
      <c r="P367" s="27" t="s">
        <v>365</v>
      </c>
      <c r="Q367" s="27" t="s">
        <v>365</v>
      </c>
      <c r="R367" s="27" t="s">
        <v>365</v>
      </c>
      <c r="S367" s="27" t="s">
        <v>365</v>
      </c>
      <c r="T367" s="27" t="s">
        <v>365</v>
      </c>
      <c r="U367" s="52">
        <f t="shared" si="26"/>
        <v>-4.5884258667950446</v>
      </c>
    </row>
    <row r="368" spans="1:21" ht="15" customHeight="1">
      <c r="A368" s="33" t="s">
        <v>347</v>
      </c>
      <c r="B368" s="50">
        <f>'Расчет субсидий'!AB368</f>
        <v>-104.84545454545453</v>
      </c>
      <c r="C368" s="58">
        <f>'Расчет субсидий'!D368-1</f>
        <v>-1</v>
      </c>
      <c r="D368" s="58">
        <f>C368*'Расчет субсидий'!E368</f>
        <v>0</v>
      </c>
      <c r="E368" s="53">
        <f t="shared" si="25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8">
        <f>'Расчет субсидий'!P368-1</f>
        <v>-0.72560975609756095</v>
      </c>
      <c r="M368" s="58">
        <f>L368*'Расчет субсидий'!Q368</f>
        <v>-14.512195121951219</v>
      </c>
      <c r="N368" s="53">
        <f t="shared" si="24"/>
        <v>-104.84545454545453</v>
      </c>
      <c r="O368" s="27" t="s">
        <v>365</v>
      </c>
      <c r="P368" s="27" t="s">
        <v>365</v>
      </c>
      <c r="Q368" s="27" t="s">
        <v>365</v>
      </c>
      <c r="R368" s="27" t="s">
        <v>365</v>
      </c>
      <c r="S368" s="27" t="s">
        <v>365</v>
      </c>
      <c r="T368" s="27" t="s">
        <v>365</v>
      </c>
      <c r="U368" s="52">
        <f t="shared" si="26"/>
        <v>-14.512195121951219</v>
      </c>
    </row>
    <row r="369" spans="1:22" ht="15" customHeight="1">
      <c r="A369" s="33" t="s">
        <v>348</v>
      </c>
      <c r="B369" s="50">
        <f>'Расчет субсидий'!AB369</f>
        <v>0.26363636363636345</v>
      </c>
      <c r="C369" s="58">
        <f>'Расчет субсидий'!D369-1</f>
        <v>-0.1189447236180905</v>
      </c>
      <c r="D369" s="58">
        <f>C369*'Расчет субсидий'!E369</f>
        <v>-0.59472361809045249</v>
      </c>
      <c r="E369" s="53">
        <f t="shared" si="25"/>
        <v>-4.2160649124400783E-2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8">
        <f>'Расчет субсидий'!P369-1</f>
        <v>0.21568062827225121</v>
      </c>
      <c r="M369" s="58">
        <f>L369*'Расчет субсидий'!Q369</f>
        <v>4.3136125654450241</v>
      </c>
      <c r="N369" s="53">
        <f t="shared" si="24"/>
        <v>0.30579701276076421</v>
      </c>
      <c r="O369" s="27" t="s">
        <v>365</v>
      </c>
      <c r="P369" s="27" t="s">
        <v>365</v>
      </c>
      <c r="Q369" s="27" t="s">
        <v>365</v>
      </c>
      <c r="R369" s="27" t="s">
        <v>365</v>
      </c>
      <c r="S369" s="27" t="s">
        <v>365</v>
      </c>
      <c r="T369" s="27" t="s">
        <v>365</v>
      </c>
      <c r="U369" s="52">
        <f t="shared" si="26"/>
        <v>3.7188889473545714</v>
      </c>
    </row>
    <row r="370" spans="1:22" ht="15" customHeight="1">
      <c r="A370" s="33" t="s">
        <v>349</v>
      </c>
      <c r="B370" s="50">
        <f>'Расчет субсидий'!AB370</f>
        <v>-86.881818181818176</v>
      </c>
      <c r="C370" s="58">
        <f>'Расчет субсидий'!D370-1</f>
        <v>-1</v>
      </c>
      <c r="D370" s="58">
        <f>C370*'Расчет субсидий'!E370</f>
        <v>0</v>
      </c>
      <c r="E370" s="53">
        <f t="shared" si="25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8">
        <f>'Расчет субсидий'!P370-1</f>
        <v>-0.33027522935779818</v>
      </c>
      <c r="M370" s="58">
        <f>L370*'Расчет субсидий'!Q370</f>
        <v>-6.6055045871559637</v>
      </c>
      <c r="N370" s="53">
        <f t="shared" si="24"/>
        <v>-86.881818181818176</v>
      </c>
      <c r="O370" s="27" t="s">
        <v>365</v>
      </c>
      <c r="P370" s="27" t="s">
        <v>365</v>
      </c>
      <c r="Q370" s="27" t="s">
        <v>365</v>
      </c>
      <c r="R370" s="27" t="s">
        <v>365</v>
      </c>
      <c r="S370" s="27" t="s">
        <v>365</v>
      </c>
      <c r="T370" s="27" t="s">
        <v>365</v>
      </c>
      <c r="U370" s="52">
        <f t="shared" si="26"/>
        <v>-6.6055045871559637</v>
      </c>
    </row>
    <row r="371" spans="1:22" ht="15" customHeight="1">
      <c r="A371" s="33" t="s">
        <v>350</v>
      </c>
      <c r="B371" s="50">
        <f>'Расчет субсидий'!AB371</f>
        <v>52.736363636363649</v>
      </c>
      <c r="C371" s="58">
        <f>'Расчет субсидий'!D371-1</f>
        <v>0.2253099999999999</v>
      </c>
      <c r="D371" s="58">
        <f>C371*'Расчет субсидий'!E371</f>
        <v>1.1265499999999995</v>
      </c>
      <c r="E371" s="53">
        <f t="shared" si="25"/>
        <v>10.822665988564246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8">
        <f>'Расчет субсидий'!P371-1</f>
        <v>0.21814345991561179</v>
      </c>
      <c r="M371" s="58">
        <f>L371*'Расчет субсидий'!Q371</f>
        <v>4.3628691983122359</v>
      </c>
      <c r="N371" s="53">
        <f t="shared" si="24"/>
        <v>41.913697647799403</v>
      </c>
      <c r="O371" s="27" t="s">
        <v>365</v>
      </c>
      <c r="P371" s="27" t="s">
        <v>365</v>
      </c>
      <c r="Q371" s="27" t="s">
        <v>365</v>
      </c>
      <c r="R371" s="27" t="s">
        <v>365</v>
      </c>
      <c r="S371" s="27" t="s">
        <v>365</v>
      </c>
      <c r="T371" s="27" t="s">
        <v>365</v>
      </c>
      <c r="U371" s="52">
        <f t="shared" si="26"/>
        <v>5.4894191983122358</v>
      </c>
    </row>
    <row r="372" spans="1:22" ht="15" customHeight="1">
      <c r="A372" s="33" t="s">
        <v>351</v>
      </c>
      <c r="B372" s="50">
        <f>'Расчет субсидий'!AB372</f>
        <v>-82.145454545454527</v>
      </c>
      <c r="C372" s="58">
        <f>'Расчет субсидий'!D372-1</f>
        <v>0.1383333333333332</v>
      </c>
      <c r="D372" s="58">
        <f>C372*'Расчет субсидий'!E372</f>
        <v>0.69166666666666599</v>
      </c>
      <c r="E372" s="53">
        <f t="shared" si="25"/>
        <v>6.4330110649560632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8">
        <f>'Расчет субсидий'!P372-1</f>
        <v>-0.47619047619047616</v>
      </c>
      <c r="M372" s="58">
        <f>L372*'Расчет субсидий'!Q372</f>
        <v>-9.5238095238095237</v>
      </c>
      <c r="N372" s="53">
        <f t="shared" si="24"/>
        <v>-88.578465610410603</v>
      </c>
      <c r="O372" s="27" t="s">
        <v>365</v>
      </c>
      <c r="P372" s="27" t="s">
        <v>365</v>
      </c>
      <c r="Q372" s="27" t="s">
        <v>365</v>
      </c>
      <c r="R372" s="27" t="s">
        <v>365</v>
      </c>
      <c r="S372" s="27" t="s">
        <v>365</v>
      </c>
      <c r="T372" s="27" t="s">
        <v>365</v>
      </c>
      <c r="U372" s="52">
        <f t="shared" si="26"/>
        <v>-8.8321428571428573</v>
      </c>
    </row>
    <row r="373" spans="1:22" ht="15" customHeight="1">
      <c r="A373" s="33" t="s">
        <v>352</v>
      </c>
      <c r="B373" s="50">
        <f>'Расчет субсидий'!AB373</f>
        <v>-25.309090909090912</v>
      </c>
      <c r="C373" s="58">
        <f>'Расчет субсидий'!D373-1</f>
        <v>-1</v>
      </c>
      <c r="D373" s="58">
        <f>C373*'Расчет субсидий'!E373</f>
        <v>0</v>
      </c>
      <c r="E373" s="53">
        <f t="shared" si="25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8">
        <f>'Расчет субсидий'!P373-1</f>
        <v>-0.16993464052287577</v>
      </c>
      <c r="M373" s="58">
        <f>L373*'Расчет субсидий'!Q373</f>
        <v>-3.3986928104575154</v>
      </c>
      <c r="N373" s="53">
        <f t="shared" si="24"/>
        <v>-25.309090909090912</v>
      </c>
      <c r="O373" s="27" t="s">
        <v>365</v>
      </c>
      <c r="P373" s="27" t="s">
        <v>365</v>
      </c>
      <c r="Q373" s="27" t="s">
        <v>365</v>
      </c>
      <c r="R373" s="27" t="s">
        <v>365</v>
      </c>
      <c r="S373" s="27" t="s">
        <v>365</v>
      </c>
      <c r="T373" s="27" t="s">
        <v>365</v>
      </c>
      <c r="U373" s="52">
        <f t="shared" si="26"/>
        <v>-3.3986928104575154</v>
      </c>
    </row>
    <row r="374" spans="1:22" ht="15" customHeight="1">
      <c r="A374" s="33" t="s">
        <v>353</v>
      </c>
      <c r="B374" s="50">
        <f>'Расчет субсидий'!AB374</f>
        <v>-58.127272727272739</v>
      </c>
      <c r="C374" s="58">
        <f>'Расчет субсидий'!D374-1</f>
        <v>-1</v>
      </c>
      <c r="D374" s="58">
        <f>C374*'Расчет субсидий'!E374</f>
        <v>0</v>
      </c>
      <c r="E374" s="53">
        <f t="shared" si="25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8">
        <f>'Расчет субсидий'!P374-1</f>
        <v>-0.46236559139784938</v>
      </c>
      <c r="M374" s="58">
        <f>L374*'Расчет субсидий'!Q374</f>
        <v>-9.2473118279569881</v>
      </c>
      <c r="N374" s="53">
        <f t="shared" si="24"/>
        <v>-58.127272727272747</v>
      </c>
      <c r="O374" s="27" t="s">
        <v>365</v>
      </c>
      <c r="P374" s="27" t="s">
        <v>365</v>
      </c>
      <c r="Q374" s="27" t="s">
        <v>365</v>
      </c>
      <c r="R374" s="27" t="s">
        <v>365</v>
      </c>
      <c r="S374" s="27" t="s">
        <v>365</v>
      </c>
      <c r="T374" s="27" t="s">
        <v>365</v>
      </c>
      <c r="U374" s="52">
        <f t="shared" si="26"/>
        <v>-9.2473118279569881</v>
      </c>
    </row>
    <row r="375" spans="1:22" ht="15" customHeight="1">
      <c r="A375" s="33" t="s">
        <v>354</v>
      </c>
      <c r="B375" s="50">
        <f>'Расчет субсидий'!AB375</f>
        <v>-1.1727272727272862</v>
      </c>
      <c r="C375" s="58">
        <f>'Расчет субсидий'!D375-1</f>
        <v>-1</v>
      </c>
      <c r="D375" s="58">
        <f>C375*'Расчет субсидий'!E375</f>
        <v>0</v>
      </c>
      <c r="E375" s="53">
        <f t="shared" si="25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8">
        <f>'Расчет субсидий'!P375-1</f>
        <v>-6.8493150684931781E-3</v>
      </c>
      <c r="M375" s="58">
        <f>L375*'Расчет субсидий'!Q375</f>
        <v>-0.13698630136986356</v>
      </c>
      <c r="N375" s="53">
        <f t="shared" si="24"/>
        <v>-1.1727272727272862</v>
      </c>
      <c r="O375" s="27" t="s">
        <v>365</v>
      </c>
      <c r="P375" s="27" t="s">
        <v>365</v>
      </c>
      <c r="Q375" s="27" t="s">
        <v>365</v>
      </c>
      <c r="R375" s="27" t="s">
        <v>365</v>
      </c>
      <c r="S375" s="27" t="s">
        <v>365</v>
      </c>
      <c r="T375" s="27" t="s">
        <v>365</v>
      </c>
      <c r="U375" s="52">
        <f t="shared" si="26"/>
        <v>-0.13698630136986356</v>
      </c>
    </row>
    <row r="376" spans="1:22" ht="15" customHeight="1">
      <c r="A376" s="33" t="s">
        <v>355</v>
      </c>
      <c r="B376" s="50">
        <f>'Расчет субсидий'!AB376</f>
        <v>31.890909090909105</v>
      </c>
      <c r="C376" s="58">
        <f>'Расчет субсидий'!D376-1</f>
        <v>-1</v>
      </c>
      <c r="D376" s="58">
        <f>C376*'Расчет субсидий'!E376</f>
        <v>0</v>
      </c>
      <c r="E376" s="53">
        <f t="shared" si="25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8">
        <f>'Расчет субсидий'!P376-1</f>
        <v>0.20867383512544802</v>
      </c>
      <c r="M376" s="58">
        <f>L376*'Расчет субсидий'!Q376</f>
        <v>4.1734767025089603</v>
      </c>
      <c r="N376" s="53">
        <f t="shared" si="24"/>
        <v>31.890909090909101</v>
      </c>
      <c r="O376" s="27" t="s">
        <v>365</v>
      </c>
      <c r="P376" s="27" t="s">
        <v>365</v>
      </c>
      <c r="Q376" s="27" t="s">
        <v>365</v>
      </c>
      <c r="R376" s="27" t="s">
        <v>365</v>
      </c>
      <c r="S376" s="27" t="s">
        <v>365</v>
      </c>
      <c r="T376" s="27" t="s">
        <v>365</v>
      </c>
      <c r="U376" s="52">
        <f t="shared" si="26"/>
        <v>4.1734767025089603</v>
      </c>
    </row>
    <row r="377" spans="1:22" ht="15" customHeight="1">
      <c r="A377" s="33" t="s">
        <v>356</v>
      </c>
      <c r="B377" s="50">
        <f>'Расчет субсидий'!AB377</f>
        <v>-16.672727272727286</v>
      </c>
      <c r="C377" s="58">
        <f>'Расчет субсидий'!D377-1</f>
        <v>-8.4615384615384093E-3</v>
      </c>
      <c r="D377" s="58">
        <f>C377*'Расчет субсидий'!E377</f>
        <v>-4.2307692307692046E-2</v>
      </c>
      <c r="E377" s="53">
        <f t="shared" si="25"/>
        <v>-0.21868407835258538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8">
        <f>'Расчет субсидий'!P377-1</f>
        <v>-0.15916398713826374</v>
      </c>
      <c r="M377" s="58">
        <f>L377*'Расчет субсидий'!Q377</f>
        <v>-3.1832797427652748</v>
      </c>
      <c r="N377" s="53">
        <f t="shared" ref="N377:N378" si="27">$B377*M377/$U377</f>
        <v>-16.454043194374698</v>
      </c>
      <c r="O377" s="27" t="s">
        <v>365</v>
      </c>
      <c r="P377" s="27" t="s">
        <v>365</v>
      </c>
      <c r="Q377" s="27" t="s">
        <v>365</v>
      </c>
      <c r="R377" s="27" t="s">
        <v>365</v>
      </c>
      <c r="S377" s="27" t="s">
        <v>365</v>
      </c>
      <c r="T377" s="27" t="s">
        <v>365</v>
      </c>
      <c r="U377" s="52">
        <f t="shared" si="26"/>
        <v>-3.225587435072967</v>
      </c>
    </row>
    <row r="378" spans="1:22" ht="15" customHeight="1">
      <c r="A378" s="33" t="s">
        <v>357</v>
      </c>
      <c r="B378" s="50">
        <f>'Расчет субсидий'!AB378</f>
        <v>19.436363636363637</v>
      </c>
      <c r="C378" s="58">
        <f>'Расчет субсидий'!D378-1</f>
        <v>-7.078571428571423E-2</v>
      </c>
      <c r="D378" s="58">
        <f>C378*'Расчет субсидий'!E378</f>
        <v>-0.35392857142857115</v>
      </c>
      <c r="E378" s="53">
        <f t="shared" ref="E378" si="28">$B378*D378/$U378</f>
        <v>-1.8205893663452153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8">
        <f>'Расчет субсидий'!P378-1</f>
        <v>0.20662108513453892</v>
      </c>
      <c r="M378" s="58">
        <f>L378*'Расчет субсидий'!Q378</f>
        <v>4.1324217026907784</v>
      </c>
      <c r="N378" s="53">
        <f t="shared" si="27"/>
        <v>21.256953002708851</v>
      </c>
      <c r="O378" s="27" t="s">
        <v>365</v>
      </c>
      <c r="P378" s="27" t="s">
        <v>365</v>
      </c>
      <c r="Q378" s="27" t="s">
        <v>365</v>
      </c>
      <c r="R378" s="27" t="s">
        <v>365</v>
      </c>
      <c r="S378" s="27" t="s">
        <v>365</v>
      </c>
      <c r="T378" s="27" t="s">
        <v>365</v>
      </c>
      <c r="U378" s="52">
        <f t="shared" ref="U378" si="29">D378+M378</f>
        <v>3.7784931312622074</v>
      </c>
    </row>
    <row r="379" spans="1:22" s="48" customFormat="1" ht="15" customHeight="1">
      <c r="A379" s="47" t="s">
        <v>367</v>
      </c>
      <c r="B379" s="51">
        <f>SUM(B6:B378)-B6-B17-B27-B55</f>
        <v>-7343.9454545454646</v>
      </c>
      <c r="C379" s="51"/>
      <c r="D379" s="51"/>
      <c r="E379" s="51">
        <f>E6+E27+E55</f>
        <v>1353.1951295568942</v>
      </c>
      <c r="F379" s="51"/>
      <c r="G379" s="51"/>
      <c r="H379" s="51">
        <f>H6+H27</f>
        <v>0</v>
      </c>
      <c r="I379" s="51"/>
      <c r="J379" s="51"/>
      <c r="K379" s="51">
        <f>K6+K27</f>
        <v>6297.7963136572735</v>
      </c>
      <c r="L379" s="51"/>
      <c r="M379" s="51"/>
      <c r="N379" s="51">
        <f>N6+N27+N55</f>
        <v>-7282.4581520351385</v>
      </c>
      <c r="O379" s="51"/>
      <c r="P379" s="51"/>
      <c r="Q379" s="51">
        <f>Q17</f>
        <v>-333.59090909090912</v>
      </c>
      <c r="R379" s="51"/>
      <c r="S379" s="51"/>
      <c r="T379" s="51">
        <f>T6+T27</f>
        <v>-7378.8878366335821</v>
      </c>
      <c r="U379" s="51"/>
      <c r="V37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2017-08-22T05:12:19Z</cp:lastPrinted>
  <dcterms:created xsi:type="dcterms:W3CDTF">2010-02-05T14:48:49Z</dcterms:created>
  <dcterms:modified xsi:type="dcterms:W3CDTF">2018-03-01T07:37:47Z</dcterms:modified>
</cp:coreProperties>
</file>