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-36" yWindow="312" windowWidth="13020" windowHeight="8280"/>
  </bookViews>
  <sheets>
    <sheet name="Расчет субсидий" sheetId="7" r:id="rId1"/>
    <sheet name="Плюсы и минусы" sheetId="8" r:id="rId2"/>
  </sheets>
  <definedNames>
    <definedName name="_xlnm._FilterDatabase" localSheetId="0" hidden="1">'Расчет субсидий'!$A$1:$AA$350</definedName>
    <definedName name="_xlnm.Print_Titles" localSheetId="1">'Плюсы и минусы'!$3:$4</definedName>
    <definedName name="_xlnm.Print_Titles" localSheetId="0">'Расчет субсидий'!$A:$A,'Расчет субсидий'!$3:$5</definedName>
    <definedName name="_xlnm.Print_Area" localSheetId="0">'Расчет субсидий'!$A$1:$CA$377</definedName>
  </definedNames>
  <calcPr calcId="125725"/>
</workbook>
</file>

<file path=xl/calcChain.xml><?xml version="1.0" encoding="utf-8"?>
<calcChain xmlns="http://schemas.openxmlformats.org/spreadsheetml/2006/main">
  <c r="CA7" i="7"/>
  <c r="BZ7"/>
  <c r="CA376"/>
  <c r="CA375"/>
  <c r="CA374"/>
  <c r="CA373"/>
  <c r="CA372"/>
  <c r="CA371"/>
  <c r="CA370"/>
  <c r="CA369"/>
  <c r="CA368"/>
  <c r="CA367"/>
  <c r="CA366"/>
  <c r="CA365"/>
  <c r="CA363"/>
  <c r="CA362"/>
  <c r="CA361"/>
  <c r="CA360"/>
  <c r="CA359"/>
  <c r="CA358"/>
  <c r="CA357"/>
  <c r="CA356"/>
  <c r="CA355"/>
  <c r="CA354"/>
  <c r="CA353"/>
  <c r="CA351"/>
  <c r="CA350"/>
  <c r="CA349"/>
  <c r="CA348"/>
  <c r="CA347"/>
  <c r="CA346"/>
  <c r="CA345"/>
  <c r="CA344"/>
  <c r="CA343"/>
  <c r="CA342"/>
  <c r="CA341"/>
  <c r="CA339"/>
  <c r="CA338"/>
  <c r="CA337"/>
  <c r="CA336"/>
  <c r="CA335"/>
  <c r="CA334"/>
  <c r="CA333"/>
  <c r="CA332"/>
  <c r="CA331"/>
  <c r="CA330"/>
  <c r="CA329"/>
  <c r="CA327"/>
  <c r="CA326"/>
  <c r="CA325"/>
  <c r="CA324"/>
  <c r="CA323"/>
  <c r="CA322"/>
  <c r="CA321"/>
  <c r="CA320"/>
  <c r="CA319"/>
  <c r="CA318"/>
  <c r="CA317"/>
  <c r="CA316"/>
  <c r="CA315"/>
  <c r="CA314"/>
  <c r="CA313"/>
  <c r="CA311"/>
  <c r="CA310"/>
  <c r="CA309"/>
  <c r="CA308"/>
  <c r="CA307"/>
  <c r="CA306"/>
  <c r="CA305"/>
  <c r="CA304"/>
  <c r="CA303"/>
  <c r="CA302"/>
  <c r="CA301"/>
  <c r="CA300"/>
  <c r="CA299"/>
  <c r="CA298"/>
  <c r="CA297"/>
  <c r="CA296"/>
  <c r="CA295"/>
  <c r="CA294"/>
  <c r="CA293"/>
  <c r="CA292"/>
  <c r="CA291"/>
  <c r="CA290"/>
  <c r="CA289"/>
  <c r="CA288"/>
  <c r="CA286"/>
  <c r="CA285"/>
  <c r="CA284"/>
  <c r="CA283"/>
  <c r="CA282"/>
  <c r="CA281"/>
  <c r="CA280"/>
  <c r="CA279"/>
  <c r="CA278"/>
  <c r="CA277"/>
  <c r="CA276"/>
  <c r="CA275"/>
  <c r="CA274"/>
  <c r="CA273"/>
  <c r="CA272"/>
  <c r="CA271"/>
  <c r="CA270"/>
  <c r="CA268"/>
  <c r="CA267"/>
  <c r="CA266"/>
  <c r="CA265"/>
  <c r="CA264"/>
  <c r="CA263"/>
  <c r="CA262"/>
  <c r="CA260"/>
  <c r="CA259"/>
  <c r="CA258"/>
  <c r="CA257"/>
  <c r="CA256"/>
  <c r="CA255"/>
  <c r="CA254"/>
  <c r="CA253"/>
  <c r="CA252"/>
  <c r="CA251"/>
  <c r="CA250"/>
  <c r="CA249"/>
  <c r="CA248"/>
  <c r="CA247"/>
  <c r="CA246"/>
  <c r="CA244"/>
  <c r="CA243"/>
  <c r="CA242"/>
  <c r="CA241"/>
  <c r="CA240"/>
  <c r="CA239"/>
  <c r="CA238"/>
  <c r="CA237"/>
  <c r="CA235"/>
  <c r="CA234"/>
  <c r="CA233"/>
  <c r="CA232"/>
  <c r="CA231"/>
  <c r="CA230"/>
  <c r="CA229"/>
  <c r="CA228"/>
  <c r="CA227"/>
  <c r="CA225"/>
  <c r="CA224"/>
  <c r="CA223"/>
  <c r="CA222"/>
  <c r="CA221"/>
  <c r="CA220"/>
  <c r="CA219"/>
  <c r="CA218"/>
  <c r="CA217"/>
  <c r="CA216"/>
  <c r="CA215"/>
  <c r="CA214"/>
  <c r="CA213"/>
  <c r="CA211"/>
  <c r="CA210"/>
  <c r="CA209"/>
  <c r="CA208"/>
  <c r="CA207"/>
  <c r="CA206"/>
  <c r="CA205"/>
  <c r="CA204"/>
  <c r="CA203"/>
  <c r="CA202"/>
  <c r="CA201"/>
  <c r="CA200"/>
  <c r="CA198"/>
  <c r="CA197"/>
  <c r="CA196"/>
  <c r="CA195"/>
  <c r="CA194"/>
  <c r="CA193"/>
  <c r="CA192"/>
  <c r="CA191"/>
  <c r="CA190"/>
  <c r="CA189"/>
  <c r="CA188"/>
  <c r="CA187"/>
  <c r="CA186"/>
  <c r="CA184"/>
  <c r="CA183"/>
  <c r="CA182"/>
  <c r="CA181"/>
  <c r="CA180"/>
  <c r="CA179"/>
  <c r="CA178"/>
  <c r="CA177"/>
  <c r="CA176"/>
  <c r="CA175"/>
  <c r="CA174"/>
  <c r="CA172"/>
  <c r="CA171"/>
  <c r="CA170"/>
  <c r="CA169"/>
  <c r="CA168"/>
  <c r="CA167"/>
  <c r="CA166"/>
  <c r="CA165"/>
  <c r="CA164"/>
  <c r="CA163"/>
  <c r="CA162"/>
  <c r="CA161"/>
  <c r="CA160"/>
  <c r="CA158"/>
  <c r="CA157"/>
  <c r="CA156"/>
  <c r="CA155"/>
  <c r="CA154"/>
  <c r="CA153"/>
  <c r="CA152"/>
  <c r="CA151"/>
  <c r="CA150"/>
  <c r="CA149"/>
  <c r="CA148"/>
  <c r="CA147"/>
  <c r="CA145"/>
  <c r="CA144"/>
  <c r="CA143"/>
  <c r="CA142"/>
  <c r="CA141"/>
  <c r="CA140"/>
  <c r="CA138"/>
  <c r="CA137"/>
  <c r="CA136"/>
  <c r="CA135"/>
  <c r="CA134"/>
  <c r="CA133"/>
  <c r="CA132"/>
  <c r="CA131"/>
  <c r="CA130"/>
  <c r="CA128"/>
  <c r="CA127"/>
  <c r="CA126"/>
  <c r="CA125"/>
  <c r="CA124"/>
  <c r="CA123"/>
  <c r="CA122"/>
  <c r="CA120"/>
  <c r="CA119"/>
  <c r="CA118"/>
  <c r="CA117"/>
  <c r="CA116"/>
  <c r="CA115"/>
  <c r="CA114"/>
  <c r="CA113"/>
  <c r="CA112"/>
  <c r="CA111"/>
  <c r="CA110"/>
  <c r="CA109"/>
  <c r="CA108"/>
  <c r="CA107"/>
  <c r="CA106"/>
  <c r="CA104"/>
  <c r="CA103"/>
  <c r="CA102"/>
  <c r="CA101"/>
  <c r="CA100"/>
  <c r="CA99"/>
  <c r="CA98"/>
  <c r="CA97"/>
  <c r="CA96"/>
  <c r="CA95"/>
  <c r="CA94"/>
  <c r="CA93"/>
  <c r="CA92"/>
  <c r="CA90"/>
  <c r="CA89"/>
  <c r="CA88"/>
  <c r="CA87"/>
  <c r="CA86"/>
  <c r="CA85"/>
  <c r="CA84"/>
  <c r="CA83"/>
  <c r="CA82"/>
  <c r="CA80"/>
  <c r="CA79"/>
  <c r="CA78"/>
  <c r="CA77"/>
  <c r="CA76"/>
  <c r="CA75"/>
  <c r="CA74"/>
  <c r="CA73"/>
  <c r="CA71"/>
  <c r="CA70"/>
  <c r="CA69"/>
  <c r="CA68"/>
  <c r="CA67"/>
  <c r="CA65"/>
  <c r="CA64"/>
  <c r="CA63"/>
  <c r="CA62"/>
  <c r="CA61"/>
  <c r="CA60"/>
  <c r="CA59"/>
  <c r="CA58"/>
  <c r="CA57"/>
  <c r="CA56"/>
  <c r="CA55"/>
  <c r="CA54"/>
  <c r="CA53"/>
  <c r="CA51"/>
  <c r="CA50"/>
  <c r="CA49"/>
  <c r="CA48"/>
  <c r="CA47"/>
  <c r="CA44"/>
  <c r="CA43"/>
  <c r="CA42"/>
  <c r="CA41"/>
  <c r="CA40"/>
  <c r="CA39"/>
  <c r="CA38"/>
  <c r="CA37"/>
  <c r="CA36"/>
  <c r="CA35"/>
  <c r="CA34"/>
  <c r="CA33"/>
  <c r="CA32"/>
  <c r="CA31"/>
  <c r="CA30"/>
  <c r="CA29"/>
  <c r="CA28"/>
  <c r="CA27"/>
  <c r="CA26"/>
  <c r="CA25"/>
  <c r="CA24"/>
  <c r="CA23"/>
  <c r="CA22"/>
  <c r="CA21"/>
  <c r="CA20"/>
  <c r="CA19"/>
  <c r="CA18"/>
  <c r="CA16"/>
  <c r="CA15"/>
  <c r="CA14"/>
  <c r="CA13"/>
  <c r="CA12"/>
  <c r="CA11"/>
  <c r="CA9"/>
  <c r="CA8"/>
  <c r="BX376"/>
  <c r="BX375"/>
  <c r="BX374"/>
  <c r="BX373"/>
  <c r="BX372"/>
  <c r="BX371"/>
  <c r="BX370"/>
  <c r="BX369"/>
  <c r="BX368"/>
  <c r="BX367"/>
  <c r="BX366"/>
  <c r="BX365"/>
  <c r="BX363"/>
  <c r="BX362"/>
  <c r="BX361"/>
  <c r="BX360"/>
  <c r="BX359"/>
  <c r="BX358"/>
  <c r="BX357"/>
  <c r="BX356"/>
  <c r="BX355"/>
  <c r="BX354"/>
  <c r="BX353"/>
  <c r="BX351"/>
  <c r="BX350"/>
  <c r="BX349"/>
  <c r="BX348"/>
  <c r="BX347"/>
  <c r="BX346"/>
  <c r="BX345"/>
  <c r="BX344"/>
  <c r="BX343"/>
  <c r="BX342"/>
  <c r="BX341"/>
  <c r="BX339"/>
  <c r="BX338"/>
  <c r="BX337"/>
  <c r="BX336"/>
  <c r="BX335"/>
  <c r="BX334"/>
  <c r="BX333"/>
  <c r="BX332"/>
  <c r="BX331"/>
  <c r="BX330"/>
  <c r="BX329"/>
  <c r="BX327"/>
  <c r="BX326"/>
  <c r="BX325"/>
  <c r="BX324"/>
  <c r="BX323"/>
  <c r="BX322"/>
  <c r="BX321"/>
  <c r="BX320"/>
  <c r="BX319"/>
  <c r="BX318"/>
  <c r="BX317"/>
  <c r="BX316"/>
  <c r="BX315"/>
  <c r="BX314"/>
  <c r="BX313"/>
  <c r="BX311"/>
  <c r="BX310"/>
  <c r="BX309"/>
  <c r="BX308"/>
  <c r="BX307"/>
  <c r="BX306"/>
  <c r="BX305"/>
  <c r="BX304"/>
  <c r="BX303"/>
  <c r="BX302"/>
  <c r="BX301"/>
  <c r="BX300"/>
  <c r="BX299"/>
  <c r="BX298"/>
  <c r="BX297"/>
  <c r="BX296"/>
  <c r="BX295"/>
  <c r="BX294"/>
  <c r="BX293"/>
  <c r="BX292"/>
  <c r="BX291"/>
  <c r="BX290"/>
  <c r="BX289"/>
  <c r="BX288"/>
  <c r="BX286"/>
  <c r="BX285"/>
  <c r="BX284"/>
  <c r="BX283"/>
  <c r="BX282"/>
  <c r="BX281"/>
  <c r="BX280"/>
  <c r="BX279"/>
  <c r="BX278"/>
  <c r="BX277"/>
  <c r="BX276"/>
  <c r="BX275"/>
  <c r="BX274"/>
  <c r="BX273"/>
  <c r="BX272"/>
  <c r="BX271"/>
  <c r="BX270"/>
  <c r="BX268"/>
  <c r="BX267"/>
  <c r="BX266"/>
  <c r="BX265"/>
  <c r="BX264"/>
  <c r="BX263"/>
  <c r="BX262"/>
  <c r="BX260"/>
  <c r="BX259"/>
  <c r="BX258"/>
  <c r="BX257"/>
  <c r="BX256"/>
  <c r="BX255"/>
  <c r="BX254"/>
  <c r="BX253"/>
  <c r="BX252"/>
  <c r="BX251"/>
  <c r="BX250"/>
  <c r="BX249"/>
  <c r="BX248"/>
  <c r="BX247"/>
  <c r="BX246"/>
  <c r="BX244"/>
  <c r="BX243"/>
  <c r="BX242"/>
  <c r="BX241"/>
  <c r="BX240"/>
  <c r="BX239"/>
  <c r="BX238"/>
  <c r="BX237"/>
  <c r="BX235"/>
  <c r="BX234"/>
  <c r="BX233"/>
  <c r="BX232"/>
  <c r="BX231"/>
  <c r="BX230"/>
  <c r="BX229"/>
  <c r="BX228"/>
  <c r="BX227"/>
  <c r="BX225"/>
  <c r="BX224"/>
  <c r="BX223"/>
  <c r="BX222"/>
  <c r="BX221"/>
  <c r="BX220"/>
  <c r="BX219"/>
  <c r="BX218"/>
  <c r="BX217"/>
  <c r="BX216"/>
  <c r="BX215"/>
  <c r="BX214"/>
  <c r="BX213"/>
  <c r="BX211"/>
  <c r="BX210"/>
  <c r="BX209"/>
  <c r="BX208"/>
  <c r="BX207"/>
  <c r="BX206"/>
  <c r="BX205"/>
  <c r="BX204"/>
  <c r="BX203"/>
  <c r="BX202"/>
  <c r="BX201"/>
  <c r="BX200"/>
  <c r="BX198"/>
  <c r="BX197"/>
  <c r="BX196"/>
  <c r="BX195"/>
  <c r="BX194"/>
  <c r="BX193"/>
  <c r="BX192"/>
  <c r="BX191"/>
  <c r="BX190"/>
  <c r="BX189"/>
  <c r="BX188"/>
  <c r="BX187"/>
  <c r="BX186"/>
  <c r="BX184"/>
  <c r="BX183"/>
  <c r="BX182"/>
  <c r="BX181"/>
  <c r="BX180"/>
  <c r="BX179"/>
  <c r="BX178"/>
  <c r="BX177"/>
  <c r="BX176"/>
  <c r="BX175"/>
  <c r="BX174"/>
  <c r="BX172"/>
  <c r="BX171"/>
  <c r="BX170"/>
  <c r="BX169"/>
  <c r="BX168"/>
  <c r="BX167"/>
  <c r="BX166"/>
  <c r="BX165"/>
  <c r="BX164"/>
  <c r="BX163"/>
  <c r="BX162"/>
  <c r="BX161"/>
  <c r="BX160"/>
  <c r="BX158"/>
  <c r="BX157"/>
  <c r="BX156"/>
  <c r="BX155"/>
  <c r="BX154"/>
  <c r="BX153"/>
  <c r="BX152"/>
  <c r="BX151"/>
  <c r="BX150"/>
  <c r="BX149"/>
  <c r="BX148"/>
  <c r="BX147"/>
  <c r="BX145"/>
  <c r="BX144"/>
  <c r="BX143"/>
  <c r="BX142"/>
  <c r="BX141"/>
  <c r="BX140"/>
  <c r="BX138"/>
  <c r="BX137"/>
  <c r="BX136"/>
  <c r="BX135"/>
  <c r="BX134"/>
  <c r="BX133"/>
  <c r="BX132"/>
  <c r="BX131"/>
  <c r="BX130"/>
  <c r="BX128"/>
  <c r="BX127"/>
  <c r="BX126"/>
  <c r="BX125"/>
  <c r="BX124"/>
  <c r="BX123"/>
  <c r="BX122"/>
  <c r="BX120"/>
  <c r="BX119"/>
  <c r="BX118"/>
  <c r="BX117"/>
  <c r="BX116"/>
  <c r="BX115"/>
  <c r="BX114"/>
  <c r="BX113"/>
  <c r="BX112"/>
  <c r="BX111"/>
  <c r="BX110"/>
  <c r="BX109"/>
  <c r="BX108"/>
  <c r="BX107"/>
  <c r="BX106"/>
  <c r="BX104"/>
  <c r="BX103"/>
  <c r="BX102"/>
  <c r="BX101"/>
  <c r="BX100"/>
  <c r="BX99"/>
  <c r="BX98"/>
  <c r="BX97"/>
  <c r="BX96"/>
  <c r="BX95"/>
  <c r="BX94"/>
  <c r="BX93"/>
  <c r="BX92"/>
  <c r="BX90"/>
  <c r="BX89"/>
  <c r="BX88"/>
  <c r="BX87"/>
  <c r="BX86"/>
  <c r="BX85"/>
  <c r="BX84"/>
  <c r="BX83"/>
  <c r="BX82"/>
  <c r="BX80"/>
  <c r="BX79"/>
  <c r="BX78"/>
  <c r="BX77"/>
  <c r="BX76"/>
  <c r="BX75"/>
  <c r="BX74"/>
  <c r="BX73"/>
  <c r="BX71"/>
  <c r="BX70"/>
  <c r="BX69"/>
  <c r="BX68"/>
  <c r="BX67"/>
  <c r="BX65"/>
  <c r="BX64"/>
  <c r="BX63"/>
  <c r="BX62"/>
  <c r="BX61"/>
  <c r="BX60"/>
  <c r="BX59"/>
  <c r="BX58"/>
  <c r="BX57"/>
  <c r="BX56"/>
  <c r="BX55"/>
  <c r="BX54"/>
  <c r="BX53"/>
  <c r="BX51"/>
  <c r="BX50"/>
  <c r="BX49"/>
  <c r="BX48"/>
  <c r="BX47"/>
  <c r="BX44"/>
  <c r="BX43"/>
  <c r="BX42"/>
  <c r="BX41"/>
  <c r="BX40"/>
  <c r="BX39"/>
  <c r="BX38"/>
  <c r="BX37"/>
  <c r="BX36"/>
  <c r="BX35"/>
  <c r="BX34"/>
  <c r="BX33"/>
  <c r="BX32"/>
  <c r="BX31"/>
  <c r="BX30"/>
  <c r="BX29"/>
  <c r="BX28"/>
  <c r="BX27"/>
  <c r="BX26"/>
  <c r="BX25"/>
  <c r="BX24"/>
  <c r="BX23"/>
  <c r="BX22"/>
  <c r="BX21"/>
  <c r="BX20"/>
  <c r="BX19"/>
  <c r="BX18"/>
  <c r="BX16"/>
  <c r="BX15"/>
  <c r="BX14"/>
  <c r="BX13"/>
  <c r="BX12"/>
  <c r="BX11"/>
  <c r="BX9"/>
  <c r="BX8"/>
  <c r="BX7"/>
  <c r="AT376" i="8"/>
  <c r="AT375"/>
  <c r="AT374"/>
  <c r="AT373"/>
  <c r="AT372"/>
  <c r="AT371"/>
  <c r="AT370"/>
  <c r="AT369"/>
  <c r="AT368"/>
  <c r="AT367"/>
  <c r="AT366"/>
  <c r="AT365"/>
  <c r="AT363"/>
  <c r="AT362"/>
  <c r="AT361"/>
  <c r="AT360"/>
  <c r="AT359"/>
  <c r="AT358"/>
  <c r="AT357"/>
  <c r="AT356"/>
  <c r="AT355"/>
  <c r="AT354"/>
  <c r="AT353"/>
  <c r="AT351"/>
  <c r="AT350"/>
  <c r="AT349"/>
  <c r="AT348"/>
  <c r="AT347"/>
  <c r="AT346"/>
  <c r="AT345"/>
  <c r="AT344"/>
  <c r="AT343"/>
  <c r="AT342"/>
  <c r="AT341"/>
  <c r="AT339"/>
  <c r="AT338"/>
  <c r="AT337"/>
  <c r="AT336"/>
  <c r="AT335"/>
  <c r="AT334"/>
  <c r="AT333"/>
  <c r="AT332"/>
  <c r="AT331"/>
  <c r="AT330"/>
  <c r="AT329"/>
  <c r="AT327"/>
  <c r="AT326"/>
  <c r="AT325"/>
  <c r="AT324"/>
  <c r="AT323"/>
  <c r="AT322"/>
  <c r="AT321"/>
  <c r="AT320"/>
  <c r="AT319"/>
  <c r="AT318"/>
  <c r="AT317"/>
  <c r="AT316"/>
  <c r="AT315"/>
  <c r="AT314"/>
  <c r="AT313"/>
  <c r="AT311"/>
  <c r="AT310"/>
  <c r="AT309"/>
  <c r="AT308"/>
  <c r="AT307"/>
  <c r="AT306"/>
  <c r="AT305"/>
  <c r="AT304"/>
  <c r="AT303"/>
  <c r="AT302"/>
  <c r="AT301"/>
  <c r="AT300"/>
  <c r="AT299"/>
  <c r="AT298"/>
  <c r="AT297"/>
  <c r="AT296"/>
  <c r="AT295"/>
  <c r="AT294"/>
  <c r="AT293"/>
  <c r="AT292"/>
  <c r="AT291"/>
  <c r="AT290"/>
  <c r="AT289"/>
  <c r="AT288"/>
  <c r="AT286"/>
  <c r="AT285"/>
  <c r="AT284"/>
  <c r="AT283"/>
  <c r="AT282"/>
  <c r="AT281"/>
  <c r="AT280"/>
  <c r="AT279"/>
  <c r="AT278"/>
  <c r="AT277"/>
  <c r="AT276"/>
  <c r="AT275"/>
  <c r="AT274"/>
  <c r="AT273"/>
  <c r="AT272"/>
  <c r="AT271"/>
  <c r="AT270"/>
  <c r="AT268"/>
  <c r="AT267"/>
  <c r="AT266"/>
  <c r="AT265"/>
  <c r="AT264"/>
  <c r="AT263"/>
  <c r="AT262"/>
  <c r="AT260"/>
  <c r="AT259"/>
  <c r="AT258"/>
  <c r="AT257"/>
  <c r="AT256"/>
  <c r="AT255"/>
  <c r="AT254"/>
  <c r="AT253"/>
  <c r="AT252"/>
  <c r="AT251"/>
  <c r="AT250"/>
  <c r="AT249"/>
  <c r="AT248"/>
  <c r="AT247"/>
  <c r="AT246"/>
  <c r="AT244"/>
  <c r="AT243"/>
  <c r="AT242"/>
  <c r="AT241"/>
  <c r="AT240"/>
  <c r="AT239"/>
  <c r="AT238"/>
  <c r="AT237"/>
  <c r="AT235"/>
  <c r="AT234"/>
  <c r="AT233"/>
  <c r="AT232"/>
  <c r="AT231"/>
  <c r="AT230"/>
  <c r="AT229"/>
  <c r="AT228"/>
  <c r="AT227"/>
  <c r="AT225"/>
  <c r="AT224"/>
  <c r="AT223"/>
  <c r="AT222"/>
  <c r="AT221"/>
  <c r="AT220"/>
  <c r="AT219"/>
  <c r="AT218"/>
  <c r="AT217"/>
  <c r="AT216"/>
  <c r="AT215"/>
  <c r="AT214"/>
  <c r="AT213"/>
  <c r="AT211"/>
  <c r="AT210"/>
  <c r="AT209"/>
  <c r="AT208"/>
  <c r="AT207"/>
  <c r="AT206"/>
  <c r="AT205"/>
  <c r="AT204"/>
  <c r="AT203"/>
  <c r="AT202"/>
  <c r="AT201"/>
  <c r="AT200"/>
  <c r="AT198"/>
  <c r="AT197"/>
  <c r="AT196"/>
  <c r="AT195"/>
  <c r="AT194"/>
  <c r="AT193"/>
  <c r="AT192"/>
  <c r="AT191"/>
  <c r="AT190"/>
  <c r="AT189"/>
  <c r="AT188"/>
  <c r="AT187"/>
  <c r="AT186"/>
  <c r="AT184"/>
  <c r="AT183"/>
  <c r="AT182"/>
  <c r="AT181"/>
  <c r="AT180"/>
  <c r="AT179"/>
  <c r="AT178"/>
  <c r="AT177"/>
  <c r="AT176"/>
  <c r="AT175"/>
  <c r="AT174"/>
  <c r="AT172"/>
  <c r="AT171"/>
  <c r="AT170"/>
  <c r="AT169"/>
  <c r="AT168"/>
  <c r="AT167"/>
  <c r="AT166"/>
  <c r="AT165"/>
  <c r="AT164"/>
  <c r="AT163"/>
  <c r="AT162"/>
  <c r="AT161"/>
  <c r="AT160"/>
  <c r="AT158"/>
  <c r="AT157"/>
  <c r="AT156"/>
  <c r="AT155"/>
  <c r="AT154"/>
  <c r="AT153"/>
  <c r="AT152"/>
  <c r="AT151"/>
  <c r="AT150"/>
  <c r="AT149"/>
  <c r="AT148"/>
  <c r="AT147"/>
  <c r="AT145"/>
  <c r="AT144"/>
  <c r="AT143"/>
  <c r="AT142"/>
  <c r="AT141"/>
  <c r="AT140"/>
  <c r="AT138"/>
  <c r="AT137"/>
  <c r="AT136"/>
  <c r="AT135"/>
  <c r="AT134"/>
  <c r="AT133"/>
  <c r="AT132"/>
  <c r="AT131"/>
  <c r="AT130"/>
  <c r="AT128"/>
  <c r="AT127"/>
  <c r="AT126"/>
  <c r="AT125"/>
  <c r="AT124"/>
  <c r="AT123"/>
  <c r="AT122"/>
  <c r="AT120"/>
  <c r="AT119"/>
  <c r="AT118"/>
  <c r="AT117"/>
  <c r="AT116"/>
  <c r="AT115"/>
  <c r="AT114"/>
  <c r="AT113"/>
  <c r="AT112"/>
  <c r="AT111"/>
  <c r="AT110"/>
  <c r="AT109"/>
  <c r="AT108"/>
  <c r="AT107"/>
  <c r="AT106"/>
  <c r="AT104"/>
  <c r="AT103"/>
  <c r="AT102"/>
  <c r="AT101"/>
  <c r="AT100"/>
  <c r="AT99"/>
  <c r="AT98"/>
  <c r="AT97"/>
  <c r="AT96"/>
  <c r="AT95"/>
  <c r="AT94"/>
  <c r="AT93"/>
  <c r="AT92"/>
  <c r="AT90"/>
  <c r="AT89"/>
  <c r="AT88"/>
  <c r="AT87"/>
  <c r="AT86"/>
  <c r="AT85"/>
  <c r="AT84"/>
  <c r="AT83"/>
  <c r="AT82"/>
  <c r="AT80"/>
  <c r="AT79"/>
  <c r="AT78"/>
  <c r="AT77"/>
  <c r="AT76"/>
  <c r="AT75"/>
  <c r="AT74"/>
  <c r="AT73"/>
  <c r="AT71"/>
  <c r="AT70"/>
  <c r="AT69"/>
  <c r="AT68"/>
  <c r="AT67"/>
  <c r="AT65"/>
  <c r="AT64"/>
  <c r="AT63"/>
  <c r="AT62"/>
  <c r="AT61"/>
  <c r="AT60"/>
  <c r="AT59"/>
  <c r="AT58"/>
  <c r="AT57"/>
  <c r="AT56"/>
  <c r="AT55"/>
  <c r="AT54"/>
  <c r="AT53"/>
  <c r="AT51"/>
  <c r="AT50"/>
  <c r="AT49"/>
  <c r="AT48"/>
  <c r="AT47"/>
  <c r="AT44"/>
  <c r="AT43"/>
  <c r="AT42"/>
  <c r="AT41"/>
  <c r="AT40"/>
  <c r="AT39"/>
  <c r="AT38"/>
  <c r="AT37"/>
  <c r="AT36"/>
  <c r="AT35"/>
  <c r="AT34"/>
  <c r="AT33"/>
  <c r="AT32"/>
  <c r="AT31"/>
  <c r="AT30"/>
  <c r="AT29"/>
  <c r="AT28"/>
  <c r="AT27"/>
  <c r="AT26"/>
  <c r="AT25"/>
  <c r="AT24"/>
  <c r="AT23"/>
  <c r="AT22"/>
  <c r="AT21"/>
  <c r="AT20"/>
  <c r="AT19"/>
  <c r="AT18"/>
  <c r="AT16"/>
  <c r="AT15"/>
  <c r="AT14"/>
  <c r="AT13"/>
  <c r="AT12"/>
  <c r="AT11"/>
  <c r="AT10"/>
  <c r="AT9"/>
  <c r="AT8"/>
  <c r="BU45" i="7" l="1"/>
  <c r="BU17"/>
  <c r="BU6"/>
  <c r="BU377" l="1"/>
  <c r="BJ45" l="1"/>
  <c r="BK45"/>
  <c r="BL45"/>
  <c r="BM45"/>
  <c r="BN45"/>
  <c r="BO45"/>
  <c r="BP45"/>
  <c r="BQ45"/>
  <c r="BR45"/>
  <c r="BS45"/>
  <c r="BT45"/>
  <c r="BJ17"/>
  <c r="BK17"/>
  <c r="BL17"/>
  <c r="BM17"/>
  <c r="BN17"/>
  <c r="BO17"/>
  <c r="BP17"/>
  <c r="BQ17"/>
  <c r="BR17"/>
  <c r="BS17"/>
  <c r="BT17"/>
  <c r="BJ6"/>
  <c r="BK6"/>
  <c r="BL6"/>
  <c r="BM6"/>
  <c r="BN6"/>
  <c r="BO6"/>
  <c r="BP6"/>
  <c r="BQ6"/>
  <c r="BR6"/>
  <c r="BS6"/>
  <c r="BT6"/>
  <c r="BP377" l="1"/>
  <c r="BN377"/>
  <c r="BL377"/>
  <c r="BJ377"/>
  <c r="BQ377"/>
  <c r="BO377"/>
  <c r="BM377"/>
  <c r="BK377"/>
  <c r="BT377"/>
  <c r="BS377"/>
  <c r="BR377"/>
  <c r="BB44" l="1"/>
  <c r="AP44" i="8" s="1"/>
  <c r="AQ44" s="1"/>
  <c r="BB43" i="7"/>
  <c r="AP43" i="8" s="1"/>
  <c r="AQ43" s="1"/>
  <c r="BB42" i="7"/>
  <c r="AP42" i="8" s="1"/>
  <c r="AQ42" s="1"/>
  <c r="BB41" i="7"/>
  <c r="AP41" i="8" s="1"/>
  <c r="AQ41" s="1"/>
  <c r="BB40" i="7"/>
  <c r="AP40" i="8" s="1"/>
  <c r="AQ40" s="1"/>
  <c r="BB39" i="7"/>
  <c r="AP39" i="8" s="1"/>
  <c r="AQ39" s="1"/>
  <c r="BB38" i="7"/>
  <c r="AP38" i="8" s="1"/>
  <c r="AQ38" s="1"/>
  <c r="BB37" i="7"/>
  <c r="AP37" i="8" s="1"/>
  <c r="AQ37" s="1"/>
  <c r="BB36" i="7"/>
  <c r="AP36" i="8" s="1"/>
  <c r="AQ36" s="1"/>
  <c r="BB35" i="7"/>
  <c r="AP35" i="8" s="1"/>
  <c r="AQ35" s="1"/>
  <c r="BB34" i="7"/>
  <c r="AP34" i="8" s="1"/>
  <c r="AQ34" s="1"/>
  <c r="BB33" i="7"/>
  <c r="AP33" i="8" s="1"/>
  <c r="AQ33" s="1"/>
  <c r="BB32" i="7"/>
  <c r="AP32" i="8" s="1"/>
  <c r="AQ32" s="1"/>
  <c r="BB31" i="7"/>
  <c r="AP31" i="8" s="1"/>
  <c r="AQ31" s="1"/>
  <c r="BB30" i="7"/>
  <c r="AP30" i="8" s="1"/>
  <c r="AQ30" s="1"/>
  <c r="BB29" i="7"/>
  <c r="AP29" i="8" s="1"/>
  <c r="AQ29" s="1"/>
  <c r="BB28" i="7"/>
  <c r="AP28" i="8" s="1"/>
  <c r="AQ28" s="1"/>
  <c r="BB27" i="7"/>
  <c r="AP27" i="8" s="1"/>
  <c r="AQ27" s="1"/>
  <c r="BB26" i="7"/>
  <c r="AP26" i="8" s="1"/>
  <c r="AQ26" s="1"/>
  <c r="BB25" i="7"/>
  <c r="AP25" i="8" s="1"/>
  <c r="AQ25" s="1"/>
  <c r="BB24" i="7"/>
  <c r="AP24" i="8" s="1"/>
  <c r="AQ24" s="1"/>
  <c r="BB23" i="7"/>
  <c r="AP23" i="8" s="1"/>
  <c r="AQ23" s="1"/>
  <c r="BB22" i="7"/>
  <c r="AP22" i="8" s="1"/>
  <c r="AQ22" s="1"/>
  <c r="BB21" i="7"/>
  <c r="AP21" i="8" s="1"/>
  <c r="AQ21" s="1"/>
  <c r="BB20" i="7"/>
  <c r="AP20" i="8" s="1"/>
  <c r="AQ20" s="1"/>
  <c r="BB19" i="7"/>
  <c r="AP19" i="8" s="1"/>
  <c r="AQ19" s="1"/>
  <c r="BB18" i="7"/>
  <c r="AP18" i="8" s="1"/>
  <c r="AQ18" s="1"/>
  <c r="BB16" i="7"/>
  <c r="AP16" i="8" s="1"/>
  <c r="AQ16" s="1"/>
  <c r="BB15" i="7"/>
  <c r="AP15" i="8" s="1"/>
  <c r="AQ15" s="1"/>
  <c r="BB14" i="7"/>
  <c r="AP14" i="8" s="1"/>
  <c r="AQ14" s="1"/>
  <c r="BB13" i="7"/>
  <c r="AP13" i="8" s="1"/>
  <c r="AQ13" s="1"/>
  <c r="BB12" i="7"/>
  <c r="AP12" i="8" s="1"/>
  <c r="AQ12" s="1"/>
  <c r="BB11" i="7"/>
  <c r="AP11" i="8" s="1"/>
  <c r="AQ11" s="1"/>
  <c r="BB10" i="7"/>
  <c r="AP10" i="8" s="1"/>
  <c r="AQ10" s="1"/>
  <c r="BB9" i="7"/>
  <c r="AP9" i="8" s="1"/>
  <c r="AQ9" s="1"/>
  <c r="BB8" i="7"/>
  <c r="AP8" i="8" s="1"/>
  <c r="AQ8" s="1"/>
  <c r="BB7" i="7"/>
  <c r="AP7" i="8" s="1"/>
  <c r="AQ7" s="1"/>
  <c r="AX19" i="7"/>
  <c r="AM19" i="8" s="1"/>
  <c r="AN19" s="1"/>
  <c r="AX20" i="7"/>
  <c r="AM20" i="8" s="1"/>
  <c r="AN20" s="1"/>
  <c r="AX21" i="7"/>
  <c r="AM21" i="8" s="1"/>
  <c r="AN21" s="1"/>
  <c r="AX22" i="7"/>
  <c r="AM22" i="8" s="1"/>
  <c r="AN22" s="1"/>
  <c r="AX23" i="7"/>
  <c r="AM23" i="8" s="1"/>
  <c r="AN23" s="1"/>
  <c r="AX24" i="7"/>
  <c r="AM24" i="8" s="1"/>
  <c r="AN24" s="1"/>
  <c r="AX25" i="7"/>
  <c r="AM25" i="8" s="1"/>
  <c r="AN25" s="1"/>
  <c r="AX26" i="7"/>
  <c r="AM26" i="8" s="1"/>
  <c r="AN26" s="1"/>
  <c r="AX27" i="7"/>
  <c r="AM27" i="8" s="1"/>
  <c r="AN27" s="1"/>
  <c r="AX28" i="7"/>
  <c r="AM28" i="8" s="1"/>
  <c r="AN28" s="1"/>
  <c r="AX29" i="7"/>
  <c r="AM29" i="8" s="1"/>
  <c r="AN29" s="1"/>
  <c r="AX30" i="7"/>
  <c r="AM30" i="8" s="1"/>
  <c r="AN30" s="1"/>
  <c r="AX31" i="7"/>
  <c r="AM31" i="8" s="1"/>
  <c r="AN31" s="1"/>
  <c r="AX32" i="7"/>
  <c r="AM32" i="8" s="1"/>
  <c r="AN32" s="1"/>
  <c r="AX33" i="7"/>
  <c r="AM33" i="8" s="1"/>
  <c r="AN33" s="1"/>
  <c r="AX34" i="7"/>
  <c r="AM34" i="8" s="1"/>
  <c r="AN34" s="1"/>
  <c r="AX35" i="7"/>
  <c r="AM35" i="8" s="1"/>
  <c r="AN35" s="1"/>
  <c r="AX36" i="7"/>
  <c r="AM36" i="8" s="1"/>
  <c r="AN36" s="1"/>
  <c r="AX37" i="7"/>
  <c r="AM37" i="8" s="1"/>
  <c r="AN37" s="1"/>
  <c r="AX38" i="7"/>
  <c r="AM38" i="8" s="1"/>
  <c r="AN38" s="1"/>
  <c r="AX39" i="7"/>
  <c r="AM39" i="8" s="1"/>
  <c r="AN39" s="1"/>
  <c r="AX40" i="7"/>
  <c r="AM40" i="8" s="1"/>
  <c r="AN40" s="1"/>
  <c r="AX41" i="7"/>
  <c r="AM41" i="8" s="1"/>
  <c r="AN41" s="1"/>
  <c r="AX42" i="7"/>
  <c r="AM42" i="8" s="1"/>
  <c r="AN42" s="1"/>
  <c r="AX43" i="7"/>
  <c r="AM43" i="8" s="1"/>
  <c r="AN43" s="1"/>
  <c r="AX44" i="7"/>
  <c r="AM44" i="8" s="1"/>
  <c r="AN44" s="1"/>
  <c r="AX18" i="7"/>
  <c r="AM18" i="8" s="1"/>
  <c r="AN18" s="1"/>
  <c r="AT376" i="7"/>
  <c r="AJ376" i="8" s="1"/>
  <c r="AK376" s="1"/>
  <c r="AT375" i="7"/>
  <c r="AJ375" i="8" s="1"/>
  <c r="AK375" s="1"/>
  <c r="AT374" i="7"/>
  <c r="AJ374" i="8" s="1"/>
  <c r="AK374" s="1"/>
  <c r="AT373" i="7"/>
  <c r="AJ373" i="8" s="1"/>
  <c r="AK373" s="1"/>
  <c r="AT372" i="7"/>
  <c r="AJ372" i="8" s="1"/>
  <c r="AK372" s="1"/>
  <c r="AT371" i="7"/>
  <c r="AJ371" i="8" s="1"/>
  <c r="AK371" s="1"/>
  <c r="AT370" i="7"/>
  <c r="AJ370" i="8" s="1"/>
  <c r="AK370" s="1"/>
  <c r="AT369" i="7"/>
  <c r="AJ369" i="8" s="1"/>
  <c r="AK369" s="1"/>
  <c r="AT368" i="7"/>
  <c r="AJ368" i="8" s="1"/>
  <c r="AK368" s="1"/>
  <c r="AT367" i="7"/>
  <c r="AJ367" i="8" s="1"/>
  <c r="AK367" s="1"/>
  <c r="AT366" i="7"/>
  <c r="AJ366" i="8" s="1"/>
  <c r="AK366" s="1"/>
  <c r="AT365" i="7"/>
  <c r="AJ365" i="8" s="1"/>
  <c r="AK365" s="1"/>
  <c r="AT363" i="7"/>
  <c r="AJ363" i="8" s="1"/>
  <c r="AK363" s="1"/>
  <c r="AT362" i="7"/>
  <c r="AJ362" i="8" s="1"/>
  <c r="AK362" s="1"/>
  <c r="AT361" i="7"/>
  <c r="AJ361" i="8" s="1"/>
  <c r="AK361" s="1"/>
  <c r="AT360" i="7"/>
  <c r="AJ360" i="8" s="1"/>
  <c r="AK360" s="1"/>
  <c r="AT359" i="7"/>
  <c r="AJ359" i="8" s="1"/>
  <c r="AK359" s="1"/>
  <c r="AT358" i="7"/>
  <c r="AJ358" i="8" s="1"/>
  <c r="AK358" s="1"/>
  <c r="AT357" i="7"/>
  <c r="AJ357" i="8" s="1"/>
  <c r="AK357" s="1"/>
  <c r="AT356" i="7"/>
  <c r="AJ356" i="8" s="1"/>
  <c r="AK356" s="1"/>
  <c r="AT355" i="7"/>
  <c r="AJ355" i="8" s="1"/>
  <c r="AK355" s="1"/>
  <c r="AT354" i="7"/>
  <c r="AJ354" i="8" s="1"/>
  <c r="AK354" s="1"/>
  <c r="AT353" i="7"/>
  <c r="AJ353" i="8" s="1"/>
  <c r="AK353" s="1"/>
  <c r="AT351" i="7"/>
  <c r="AJ351" i="8" s="1"/>
  <c r="AK351" s="1"/>
  <c r="AT350" i="7"/>
  <c r="AJ350" i="8" s="1"/>
  <c r="AK350" s="1"/>
  <c r="AT349" i="7"/>
  <c r="AJ349" i="8" s="1"/>
  <c r="AK349" s="1"/>
  <c r="AT348" i="7"/>
  <c r="AJ348" i="8" s="1"/>
  <c r="AK348" s="1"/>
  <c r="AT347" i="7"/>
  <c r="AJ347" i="8" s="1"/>
  <c r="AK347" s="1"/>
  <c r="AT346" i="7"/>
  <c r="AJ346" i="8" s="1"/>
  <c r="AK346" s="1"/>
  <c r="AT345" i="7"/>
  <c r="AJ345" i="8" s="1"/>
  <c r="AK345" s="1"/>
  <c r="AT344" i="7"/>
  <c r="AJ344" i="8" s="1"/>
  <c r="AK344" s="1"/>
  <c r="AT343" i="7"/>
  <c r="AJ343" i="8" s="1"/>
  <c r="AK343" s="1"/>
  <c r="AT342" i="7"/>
  <c r="AJ342" i="8" s="1"/>
  <c r="AK342" s="1"/>
  <c r="AT341" i="7"/>
  <c r="AJ341" i="8" s="1"/>
  <c r="AK341" s="1"/>
  <c r="AT339" i="7"/>
  <c r="AJ339" i="8" s="1"/>
  <c r="AK339" s="1"/>
  <c r="AT338" i="7"/>
  <c r="AJ338" i="8" s="1"/>
  <c r="AK338" s="1"/>
  <c r="AT337" i="7"/>
  <c r="AJ337" i="8" s="1"/>
  <c r="AK337" s="1"/>
  <c r="AT336" i="7"/>
  <c r="AJ336" i="8" s="1"/>
  <c r="AK336" s="1"/>
  <c r="AT335" i="7"/>
  <c r="AJ335" i="8" s="1"/>
  <c r="AK335" s="1"/>
  <c r="AT334" i="7"/>
  <c r="AJ334" i="8" s="1"/>
  <c r="AK334" s="1"/>
  <c r="AT333" i="7"/>
  <c r="AJ333" i="8" s="1"/>
  <c r="AK333" s="1"/>
  <c r="AT332" i="7"/>
  <c r="AJ332" i="8" s="1"/>
  <c r="AK332" s="1"/>
  <c r="AT331" i="7"/>
  <c r="AJ331" i="8" s="1"/>
  <c r="AK331" s="1"/>
  <c r="AT330" i="7"/>
  <c r="AJ330" i="8" s="1"/>
  <c r="AK330" s="1"/>
  <c r="AT329" i="7"/>
  <c r="AJ329" i="8" s="1"/>
  <c r="AK329" s="1"/>
  <c r="AT327" i="7"/>
  <c r="AJ327" i="8" s="1"/>
  <c r="AK327" s="1"/>
  <c r="AT326" i="7"/>
  <c r="AJ326" i="8" s="1"/>
  <c r="AK326" s="1"/>
  <c r="AT325" i="7"/>
  <c r="AJ325" i="8" s="1"/>
  <c r="AK325" s="1"/>
  <c r="AT324" i="7"/>
  <c r="AJ324" i="8" s="1"/>
  <c r="AK324" s="1"/>
  <c r="AT323" i="7"/>
  <c r="AJ323" i="8" s="1"/>
  <c r="AK323" s="1"/>
  <c r="AT322" i="7"/>
  <c r="AJ322" i="8" s="1"/>
  <c r="AK322" s="1"/>
  <c r="AT321" i="7"/>
  <c r="AJ321" i="8" s="1"/>
  <c r="AK321" s="1"/>
  <c r="AT320" i="7"/>
  <c r="AJ320" i="8" s="1"/>
  <c r="AK320" s="1"/>
  <c r="AT319" i="7"/>
  <c r="AJ319" i="8" s="1"/>
  <c r="AK319" s="1"/>
  <c r="AT318" i="7"/>
  <c r="AJ318" i="8" s="1"/>
  <c r="AK318" s="1"/>
  <c r="AT317" i="7"/>
  <c r="AJ317" i="8" s="1"/>
  <c r="AK317" s="1"/>
  <c r="AT316" i="7"/>
  <c r="AJ316" i="8" s="1"/>
  <c r="AK316" s="1"/>
  <c r="AT315" i="7"/>
  <c r="AJ315" i="8" s="1"/>
  <c r="AK315" s="1"/>
  <c r="AT314" i="7"/>
  <c r="AJ314" i="8" s="1"/>
  <c r="AK314" s="1"/>
  <c r="AT313" i="7"/>
  <c r="AJ313" i="8" s="1"/>
  <c r="AK313" s="1"/>
  <c r="AT311" i="7"/>
  <c r="AJ311" i="8" s="1"/>
  <c r="AK311" s="1"/>
  <c r="AT310" i="7"/>
  <c r="AJ310" i="8" s="1"/>
  <c r="AK310" s="1"/>
  <c r="AT309" i="7"/>
  <c r="AJ309" i="8" s="1"/>
  <c r="AK309" s="1"/>
  <c r="AT308" i="7"/>
  <c r="AJ308" i="8" s="1"/>
  <c r="AK308" s="1"/>
  <c r="AT307" i="7"/>
  <c r="AJ307" i="8" s="1"/>
  <c r="AK307" s="1"/>
  <c r="AT306" i="7"/>
  <c r="AJ306" i="8" s="1"/>
  <c r="AK306" s="1"/>
  <c r="AT305" i="7"/>
  <c r="AJ305" i="8" s="1"/>
  <c r="AK305" s="1"/>
  <c r="AT304" i="7"/>
  <c r="AJ304" i="8" s="1"/>
  <c r="AK304" s="1"/>
  <c r="AT303" i="7"/>
  <c r="AJ303" i="8" s="1"/>
  <c r="AK303" s="1"/>
  <c r="AT302" i="7"/>
  <c r="AJ302" i="8" s="1"/>
  <c r="AK302" s="1"/>
  <c r="AT301" i="7"/>
  <c r="AJ301" i="8" s="1"/>
  <c r="AK301" s="1"/>
  <c r="AT300" i="7"/>
  <c r="AJ300" i="8" s="1"/>
  <c r="AK300" s="1"/>
  <c r="AT299" i="7"/>
  <c r="AJ299" i="8" s="1"/>
  <c r="AK299" s="1"/>
  <c r="AT298" i="7"/>
  <c r="AJ298" i="8" s="1"/>
  <c r="AK298" s="1"/>
  <c r="AT297" i="7"/>
  <c r="AJ297" i="8" s="1"/>
  <c r="AK297" s="1"/>
  <c r="AT296" i="7"/>
  <c r="AJ296" i="8" s="1"/>
  <c r="AK296" s="1"/>
  <c r="AT295" i="7"/>
  <c r="AJ295" i="8" s="1"/>
  <c r="AK295" s="1"/>
  <c r="AT294" i="7"/>
  <c r="AJ294" i="8" s="1"/>
  <c r="AK294" s="1"/>
  <c r="AT293" i="7"/>
  <c r="AJ293" i="8" s="1"/>
  <c r="AK293" s="1"/>
  <c r="AT292" i="7"/>
  <c r="AJ292" i="8" s="1"/>
  <c r="AK292" s="1"/>
  <c r="AT291" i="7"/>
  <c r="AJ291" i="8" s="1"/>
  <c r="AK291" s="1"/>
  <c r="AT290" i="7"/>
  <c r="AJ290" i="8" s="1"/>
  <c r="AK290" s="1"/>
  <c r="AT289" i="7"/>
  <c r="AJ289" i="8" s="1"/>
  <c r="AK289" s="1"/>
  <c r="AT288" i="7"/>
  <c r="AJ288" i="8" s="1"/>
  <c r="AK288" s="1"/>
  <c r="AT286" i="7"/>
  <c r="AJ286" i="8" s="1"/>
  <c r="AK286" s="1"/>
  <c r="AT285" i="7"/>
  <c r="AJ285" i="8" s="1"/>
  <c r="AK285" s="1"/>
  <c r="AT284" i="7"/>
  <c r="AJ284" i="8" s="1"/>
  <c r="AK284" s="1"/>
  <c r="AT283" i="7"/>
  <c r="AJ283" i="8" s="1"/>
  <c r="AK283" s="1"/>
  <c r="AT282" i="7"/>
  <c r="AJ282" i="8" s="1"/>
  <c r="AK282" s="1"/>
  <c r="AT281" i="7"/>
  <c r="AJ281" i="8" s="1"/>
  <c r="AK281" s="1"/>
  <c r="AT280" i="7"/>
  <c r="AJ280" i="8" s="1"/>
  <c r="AK280" s="1"/>
  <c r="AT279" i="7"/>
  <c r="AJ279" i="8" s="1"/>
  <c r="AK279" s="1"/>
  <c r="AT278" i="7"/>
  <c r="AJ278" i="8" s="1"/>
  <c r="AK278" s="1"/>
  <c r="AT277" i="7"/>
  <c r="AJ277" i="8" s="1"/>
  <c r="AK277" s="1"/>
  <c r="AT276" i="7"/>
  <c r="AJ276" i="8" s="1"/>
  <c r="AK276" s="1"/>
  <c r="AT275" i="7"/>
  <c r="AJ275" i="8" s="1"/>
  <c r="AK275" s="1"/>
  <c r="AT274" i="7"/>
  <c r="AJ274" i="8" s="1"/>
  <c r="AK274" s="1"/>
  <c r="AT273" i="7"/>
  <c r="AJ273" i="8" s="1"/>
  <c r="AK273" s="1"/>
  <c r="AT272" i="7"/>
  <c r="AJ272" i="8" s="1"/>
  <c r="AK272" s="1"/>
  <c r="AT271" i="7"/>
  <c r="AJ271" i="8" s="1"/>
  <c r="AK271" s="1"/>
  <c r="AT270" i="7"/>
  <c r="AJ270" i="8" s="1"/>
  <c r="AK270" s="1"/>
  <c r="AT268" i="7"/>
  <c r="AJ268" i="8" s="1"/>
  <c r="AK268" s="1"/>
  <c r="AT267" i="7"/>
  <c r="AJ267" i="8" s="1"/>
  <c r="AK267" s="1"/>
  <c r="AT266" i="7"/>
  <c r="AJ266" i="8" s="1"/>
  <c r="AK266" s="1"/>
  <c r="AT265" i="7"/>
  <c r="AJ265" i="8" s="1"/>
  <c r="AK265" s="1"/>
  <c r="AT264" i="7"/>
  <c r="AJ264" i="8" s="1"/>
  <c r="AK264" s="1"/>
  <c r="AT263" i="7"/>
  <c r="AJ263" i="8" s="1"/>
  <c r="AK263" s="1"/>
  <c r="AT262" i="7"/>
  <c r="AJ262" i="8" s="1"/>
  <c r="AK262" s="1"/>
  <c r="AT260" i="7"/>
  <c r="AJ260" i="8" s="1"/>
  <c r="AK260" s="1"/>
  <c r="AT259" i="7"/>
  <c r="AJ259" i="8" s="1"/>
  <c r="AK259" s="1"/>
  <c r="AT258" i="7"/>
  <c r="AJ258" i="8" s="1"/>
  <c r="AK258" s="1"/>
  <c r="AT257" i="7"/>
  <c r="AJ257" i="8" s="1"/>
  <c r="AK257" s="1"/>
  <c r="AT256" i="7"/>
  <c r="AJ256" i="8" s="1"/>
  <c r="AK256" s="1"/>
  <c r="AT255" i="7"/>
  <c r="AJ255" i="8" s="1"/>
  <c r="AK255" s="1"/>
  <c r="AT254" i="7"/>
  <c r="AJ254" i="8" s="1"/>
  <c r="AK254" s="1"/>
  <c r="AT253" i="7"/>
  <c r="AJ253" i="8" s="1"/>
  <c r="AK253" s="1"/>
  <c r="AT252" i="7"/>
  <c r="AJ252" i="8" s="1"/>
  <c r="AK252" s="1"/>
  <c r="AT251" i="7"/>
  <c r="AJ251" i="8" s="1"/>
  <c r="AK251" s="1"/>
  <c r="AT250" i="7"/>
  <c r="AJ250" i="8" s="1"/>
  <c r="AK250" s="1"/>
  <c r="AT249" i="7"/>
  <c r="AJ249" i="8" s="1"/>
  <c r="AK249" s="1"/>
  <c r="AT248" i="7"/>
  <c r="AJ248" i="8" s="1"/>
  <c r="AK248" s="1"/>
  <c r="AT247" i="7"/>
  <c r="AJ247" i="8" s="1"/>
  <c r="AK247" s="1"/>
  <c r="AT246" i="7"/>
  <c r="AJ246" i="8" s="1"/>
  <c r="AK246" s="1"/>
  <c r="AT244" i="7"/>
  <c r="AJ244" i="8" s="1"/>
  <c r="AK244" s="1"/>
  <c r="AT243" i="7"/>
  <c r="AJ243" i="8" s="1"/>
  <c r="AK243" s="1"/>
  <c r="AT242" i="7"/>
  <c r="AJ242" i="8" s="1"/>
  <c r="AK242" s="1"/>
  <c r="AT241" i="7"/>
  <c r="AJ241" i="8" s="1"/>
  <c r="AK241" s="1"/>
  <c r="AT240" i="7"/>
  <c r="AJ240" i="8" s="1"/>
  <c r="AK240" s="1"/>
  <c r="AT239" i="7"/>
  <c r="AJ239" i="8" s="1"/>
  <c r="AK239" s="1"/>
  <c r="AT238" i="7"/>
  <c r="AJ238" i="8" s="1"/>
  <c r="AK238" s="1"/>
  <c r="AT237" i="7"/>
  <c r="AJ237" i="8" s="1"/>
  <c r="AK237" s="1"/>
  <c r="AT235" i="7"/>
  <c r="AJ235" i="8" s="1"/>
  <c r="AK235" s="1"/>
  <c r="AT234" i="7"/>
  <c r="AJ234" i="8" s="1"/>
  <c r="AK234" s="1"/>
  <c r="AT233" i="7"/>
  <c r="AJ233" i="8" s="1"/>
  <c r="AK233" s="1"/>
  <c r="AT232" i="7"/>
  <c r="AJ232" i="8" s="1"/>
  <c r="AK232" s="1"/>
  <c r="AT231" i="7"/>
  <c r="AJ231" i="8" s="1"/>
  <c r="AK231" s="1"/>
  <c r="AT230" i="7"/>
  <c r="AJ230" i="8" s="1"/>
  <c r="AK230" s="1"/>
  <c r="AT229" i="7"/>
  <c r="AJ229" i="8" s="1"/>
  <c r="AK229" s="1"/>
  <c r="AT228" i="7"/>
  <c r="AJ228" i="8" s="1"/>
  <c r="AK228" s="1"/>
  <c r="AT227" i="7"/>
  <c r="AJ227" i="8" s="1"/>
  <c r="AK227" s="1"/>
  <c r="AT225" i="7"/>
  <c r="AJ225" i="8" s="1"/>
  <c r="AK225" s="1"/>
  <c r="AT224" i="7"/>
  <c r="AJ224" i="8" s="1"/>
  <c r="AK224" s="1"/>
  <c r="AT223" i="7"/>
  <c r="AJ223" i="8" s="1"/>
  <c r="AK223" s="1"/>
  <c r="AT222" i="7"/>
  <c r="AJ222" i="8" s="1"/>
  <c r="AK222" s="1"/>
  <c r="AT221" i="7"/>
  <c r="AJ221" i="8" s="1"/>
  <c r="AK221" s="1"/>
  <c r="AT220" i="7"/>
  <c r="AJ220" i="8" s="1"/>
  <c r="AK220" s="1"/>
  <c r="AT219" i="7"/>
  <c r="AJ219" i="8" s="1"/>
  <c r="AK219" s="1"/>
  <c r="AT218" i="7"/>
  <c r="AJ218" i="8" s="1"/>
  <c r="AK218" s="1"/>
  <c r="AT217" i="7"/>
  <c r="AJ217" i="8" s="1"/>
  <c r="AK217" s="1"/>
  <c r="AT216" i="7"/>
  <c r="AJ216" i="8" s="1"/>
  <c r="AK216" s="1"/>
  <c r="AT215" i="7"/>
  <c r="AJ215" i="8" s="1"/>
  <c r="AK215" s="1"/>
  <c r="AT214" i="7"/>
  <c r="AJ214" i="8" s="1"/>
  <c r="AK214" s="1"/>
  <c r="AT213" i="7"/>
  <c r="AJ213" i="8" s="1"/>
  <c r="AK213" s="1"/>
  <c r="AT211" i="7"/>
  <c r="AJ211" i="8" s="1"/>
  <c r="AK211" s="1"/>
  <c r="AT210" i="7"/>
  <c r="AJ210" i="8" s="1"/>
  <c r="AK210" s="1"/>
  <c r="AT209" i="7"/>
  <c r="AJ209" i="8" s="1"/>
  <c r="AK209" s="1"/>
  <c r="AT208" i="7"/>
  <c r="AJ208" i="8" s="1"/>
  <c r="AK208" s="1"/>
  <c r="AT207" i="7"/>
  <c r="AJ207" i="8" s="1"/>
  <c r="AK207" s="1"/>
  <c r="AT206" i="7"/>
  <c r="AJ206" i="8" s="1"/>
  <c r="AK206" s="1"/>
  <c r="AT205" i="7"/>
  <c r="AJ205" i="8" s="1"/>
  <c r="AK205" s="1"/>
  <c r="AT204" i="7"/>
  <c r="AJ204" i="8" s="1"/>
  <c r="AK204" s="1"/>
  <c r="AT203" i="7"/>
  <c r="AJ203" i="8" s="1"/>
  <c r="AK203" s="1"/>
  <c r="AT202" i="7"/>
  <c r="AJ202" i="8" s="1"/>
  <c r="AK202" s="1"/>
  <c r="AT201" i="7"/>
  <c r="AJ201" i="8" s="1"/>
  <c r="AK201" s="1"/>
  <c r="AT200" i="7"/>
  <c r="AJ200" i="8" s="1"/>
  <c r="AK200" s="1"/>
  <c r="AT198" i="7"/>
  <c r="AJ198" i="8" s="1"/>
  <c r="AK198" s="1"/>
  <c r="AT197" i="7"/>
  <c r="AJ197" i="8" s="1"/>
  <c r="AK197" s="1"/>
  <c r="AT196" i="7"/>
  <c r="AJ196" i="8" s="1"/>
  <c r="AK196" s="1"/>
  <c r="AT195" i="7"/>
  <c r="AJ195" i="8" s="1"/>
  <c r="AK195" s="1"/>
  <c r="AT194" i="7"/>
  <c r="AJ194" i="8" s="1"/>
  <c r="AK194" s="1"/>
  <c r="AT193" i="7"/>
  <c r="AJ193" i="8" s="1"/>
  <c r="AK193" s="1"/>
  <c r="AT192" i="7"/>
  <c r="AJ192" i="8" s="1"/>
  <c r="AK192" s="1"/>
  <c r="AT191" i="7"/>
  <c r="AJ191" i="8" s="1"/>
  <c r="AK191" s="1"/>
  <c r="AT190" i="7"/>
  <c r="AJ190" i="8" s="1"/>
  <c r="AK190" s="1"/>
  <c r="AT189" i="7"/>
  <c r="AJ189" i="8" s="1"/>
  <c r="AK189" s="1"/>
  <c r="AT188" i="7"/>
  <c r="AJ188" i="8" s="1"/>
  <c r="AK188" s="1"/>
  <c r="AT187" i="7"/>
  <c r="AJ187" i="8" s="1"/>
  <c r="AK187" s="1"/>
  <c r="AT186" i="7"/>
  <c r="AJ186" i="8" s="1"/>
  <c r="AK186" s="1"/>
  <c r="AT184" i="7"/>
  <c r="AJ184" i="8" s="1"/>
  <c r="AK184" s="1"/>
  <c r="AT183" i="7"/>
  <c r="AJ183" i="8" s="1"/>
  <c r="AK183" s="1"/>
  <c r="AT182" i="7"/>
  <c r="AJ182" i="8" s="1"/>
  <c r="AK182" s="1"/>
  <c r="AT181" i="7"/>
  <c r="AJ181" i="8" s="1"/>
  <c r="AK181" s="1"/>
  <c r="AT180" i="7"/>
  <c r="AJ180" i="8" s="1"/>
  <c r="AK180" s="1"/>
  <c r="AT179" i="7"/>
  <c r="AJ179" i="8" s="1"/>
  <c r="AK179" s="1"/>
  <c r="AT178" i="7"/>
  <c r="AJ178" i="8" s="1"/>
  <c r="AK178" s="1"/>
  <c r="AT177" i="7"/>
  <c r="AJ177" i="8" s="1"/>
  <c r="AK177" s="1"/>
  <c r="AT176" i="7"/>
  <c r="AJ176" i="8" s="1"/>
  <c r="AK176" s="1"/>
  <c r="AT175" i="7"/>
  <c r="AJ175" i="8" s="1"/>
  <c r="AK175" s="1"/>
  <c r="AT174" i="7"/>
  <c r="AJ174" i="8" s="1"/>
  <c r="AK174" s="1"/>
  <c r="AT172" i="7"/>
  <c r="AJ172" i="8" s="1"/>
  <c r="AK172" s="1"/>
  <c r="AT171" i="7"/>
  <c r="AJ171" i="8" s="1"/>
  <c r="AK171" s="1"/>
  <c r="AT170" i="7"/>
  <c r="AJ170" i="8" s="1"/>
  <c r="AK170" s="1"/>
  <c r="AT169" i="7"/>
  <c r="AJ169" i="8" s="1"/>
  <c r="AK169" s="1"/>
  <c r="AT168" i="7"/>
  <c r="AJ168" i="8" s="1"/>
  <c r="AK168" s="1"/>
  <c r="AT167" i="7"/>
  <c r="AJ167" i="8" s="1"/>
  <c r="AK167" s="1"/>
  <c r="AT166" i="7"/>
  <c r="AJ166" i="8" s="1"/>
  <c r="AK166" s="1"/>
  <c r="AT165" i="7"/>
  <c r="AJ165" i="8" s="1"/>
  <c r="AK165" s="1"/>
  <c r="AT164" i="7"/>
  <c r="AJ164" i="8" s="1"/>
  <c r="AK164" s="1"/>
  <c r="AT163" i="7"/>
  <c r="AJ163" i="8" s="1"/>
  <c r="AK163" s="1"/>
  <c r="AT162" i="7"/>
  <c r="AJ162" i="8" s="1"/>
  <c r="AK162" s="1"/>
  <c r="AT161" i="7"/>
  <c r="AJ161" i="8" s="1"/>
  <c r="AK161" s="1"/>
  <c r="AT160" i="7"/>
  <c r="AJ160" i="8" s="1"/>
  <c r="AK160" s="1"/>
  <c r="AT158" i="7"/>
  <c r="AJ158" i="8" s="1"/>
  <c r="AK158" s="1"/>
  <c r="AT157" i="7"/>
  <c r="AJ157" i="8" s="1"/>
  <c r="AK157" s="1"/>
  <c r="AT156" i="7"/>
  <c r="AJ156" i="8" s="1"/>
  <c r="AK156" s="1"/>
  <c r="AT155" i="7"/>
  <c r="AJ155" i="8" s="1"/>
  <c r="AK155" s="1"/>
  <c r="AT154" i="7"/>
  <c r="AJ154" i="8" s="1"/>
  <c r="AK154" s="1"/>
  <c r="AT153" i="7"/>
  <c r="AJ153" i="8" s="1"/>
  <c r="AK153" s="1"/>
  <c r="AT152" i="7"/>
  <c r="AJ152" i="8" s="1"/>
  <c r="AK152" s="1"/>
  <c r="AT151" i="7"/>
  <c r="AJ151" i="8" s="1"/>
  <c r="AK151" s="1"/>
  <c r="AT150" i="7"/>
  <c r="AJ150" i="8" s="1"/>
  <c r="AK150" s="1"/>
  <c r="AT149" i="7"/>
  <c r="AJ149" i="8" s="1"/>
  <c r="AK149" s="1"/>
  <c r="AT148" i="7"/>
  <c r="AJ148" i="8" s="1"/>
  <c r="AK148" s="1"/>
  <c r="AT147" i="7"/>
  <c r="AJ147" i="8" s="1"/>
  <c r="AK147" s="1"/>
  <c r="AT145" i="7"/>
  <c r="AJ145" i="8" s="1"/>
  <c r="AK145" s="1"/>
  <c r="AT144" i="7"/>
  <c r="AJ144" i="8" s="1"/>
  <c r="AK144" s="1"/>
  <c r="AT143" i="7"/>
  <c r="AJ143" i="8" s="1"/>
  <c r="AK143" s="1"/>
  <c r="AT142" i="7"/>
  <c r="AJ142" i="8" s="1"/>
  <c r="AK142" s="1"/>
  <c r="AT141" i="7"/>
  <c r="AJ141" i="8" s="1"/>
  <c r="AK141" s="1"/>
  <c r="AT140" i="7"/>
  <c r="AJ140" i="8" s="1"/>
  <c r="AK140" s="1"/>
  <c r="AT138" i="7"/>
  <c r="AJ138" i="8" s="1"/>
  <c r="AK138" s="1"/>
  <c r="AT137" i="7"/>
  <c r="AJ137" i="8" s="1"/>
  <c r="AK137" s="1"/>
  <c r="AT136" i="7"/>
  <c r="AJ136" i="8" s="1"/>
  <c r="AK136" s="1"/>
  <c r="AT135" i="7"/>
  <c r="AJ135" i="8" s="1"/>
  <c r="AK135" s="1"/>
  <c r="AT134" i="7"/>
  <c r="AJ134" i="8" s="1"/>
  <c r="AK134" s="1"/>
  <c r="AT133" i="7"/>
  <c r="AJ133" i="8" s="1"/>
  <c r="AK133" s="1"/>
  <c r="AT132" i="7"/>
  <c r="AJ132" i="8" s="1"/>
  <c r="AK132" s="1"/>
  <c r="AT131" i="7"/>
  <c r="AJ131" i="8" s="1"/>
  <c r="AK131" s="1"/>
  <c r="AT130" i="7"/>
  <c r="AJ130" i="8" s="1"/>
  <c r="AK130" s="1"/>
  <c r="AT128" i="7"/>
  <c r="AJ128" i="8" s="1"/>
  <c r="AK128" s="1"/>
  <c r="AT127" i="7"/>
  <c r="AJ127" i="8" s="1"/>
  <c r="AK127" s="1"/>
  <c r="AT126" i="7"/>
  <c r="AJ126" i="8" s="1"/>
  <c r="AK126" s="1"/>
  <c r="AT125" i="7"/>
  <c r="AJ125" i="8" s="1"/>
  <c r="AK125" s="1"/>
  <c r="AT124" i="7"/>
  <c r="AJ124" i="8" s="1"/>
  <c r="AK124" s="1"/>
  <c r="AT123" i="7"/>
  <c r="AJ123" i="8" s="1"/>
  <c r="AK123" s="1"/>
  <c r="AT122" i="7"/>
  <c r="AJ122" i="8" s="1"/>
  <c r="AK122" s="1"/>
  <c r="AT120" i="7"/>
  <c r="AJ120" i="8" s="1"/>
  <c r="AK120" s="1"/>
  <c r="AT119" i="7"/>
  <c r="AJ119" i="8" s="1"/>
  <c r="AK119" s="1"/>
  <c r="AT118" i="7"/>
  <c r="AJ118" i="8" s="1"/>
  <c r="AK118" s="1"/>
  <c r="AT117" i="7"/>
  <c r="AJ117" i="8" s="1"/>
  <c r="AK117" s="1"/>
  <c r="AT116" i="7"/>
  <c r="AJ116" i="8" s="1"/>
  <c r="AK116" s="1"/>
  <c r="AT115" i="7"/>
  <c r="AJ115" i="8" s="1"/>
  <c r="AK115" s="1"/>
  <c r="AT114" i="7"/>
  <c r="AJ114" i="8" s="1"/>
  <c r="AK114" s="1"/>
  <c r="AT113" i="7"/>
  <c r="AJ113" i="8" s="1"/>
  <c r="AK113" s="1"/>
  <c r="AT112" i="7"/>
  <c r="AJ112" i="8" s="1"/>
  <c r="AK112" s="1"/>
  <c r="AT111" i="7"/>
  <c r="AJ111" i="8" s="1"/>
  <c r="AK111" s="1"/>
  <c r="AT110" i="7"/>
  <c r="AJ110" i="8" s="1"/>
  <c r="AK110" s="1"/>
  <c r="AT109" i="7"/>
  <c r="AJ109" i="8" s="1"/>
  <c r="AK109" s="1"/>
  <c r="AT108" i="7"/>
  <c r="AJ108" i="8" s="1"/>
  <c r="AK108" s="1"/>
  <c r="AT107" i="7"/>
  <c r="AJ107" i="8" s="1"/>
  <c r="AK107" s="1"/>
  <c r="AT106" i="7"/>
  <c r="AJ106" i="8" s="1"/>
  <c r="AK106" s="1"/>
  <c r="AT104" i="7"/>
  <c r="AJ104" i="8" s="1"/>
  <c r="AK104" s="1"/>
  <c r="AT103" i="7"/>
  <c r="AJ103" i="8" s="1"/>
  <c r="AK103" s="1"/>
  <c r="AT102" i="7"/>
  <c r="AJ102" i="8" s="1"/>
  <c r="AK102" s="1"/>
  <c r="AT101" i="7"/>
  <c r="AJ101" i="8" s="1"/>
  <c r="AK101" s="1"/>
  <c r="AT100" i="7"/>
  <c r="AJ100" i="8" s="1"/>
  <c r="AK100" s="1"/>
  <c r="AT99" i="7"/>
  <c r="AJ99" i="8" s="1"/>
  <c r="AK99" s="1"/>
  <c r="AT98" i="7"/>
  <c r="AJ98" i="8" s="1"/>
  <c r="AK98" s="1"/>
  <c r="AT97" i="7"/>
  <c r="AJ97" i="8" s="1"/>
  <c r="AK97" s="1"/>
  <c r="AT96" i="7"/>
  <c r="AJ96" i="8" s="1"/>
  <c r="AK96" s="1"/>
  <c r="AT95" i="7"/>
  <c r="AJ95" i="8" s="1"/>
  <c r="AK95" s="1"/>
  <c r="AT94" i="7"/>
  <c r="AJ94" i="8" s="1"/>
  <c r="AK94" s="1"/>
  <c r="AT93" i="7"/>
  <c r="AJ93" i="8" s="1"/>
  <c r="AK93" s="1"/>
  <c r="AT92" i="7"/>
  <c r="AJ92" i="8" s="1"/>
  <c r="AK92" s="1"/>
  <c r="AT90" i="7"/>
  <c r="AJ90" i="8" s="1"/>
  <c r="AK90" s="1"/>
  <c r="AT89" i="7"/>
  <c r="AJ89" i="8" s="1"/>
  <c r="AK89" s="1"/>
  <c r="AT88" i="7"/>
  <c r="AJ88" i="8" s="1"/>
  <c r="AK88" s="1"/>
  <c r="AT87" i="7"/>
  <c r="AJ87" i="8" s="1"/>
  <c r="AK87" s="1"/>
  <c r="AT86" i="7"/>
  <c r="AJ86" i="8" s="1"/>
  <c r="AK86" s="1"/>
  <c r="AT85" i="7"/>
  <c r="AJ85" i="8" s="1"/>
  <c r="AK85" s="1"/>
  <c r="AT84" i="7"/>
  <c r="AJ84" i="8" s="1"/>
  <c r="AK84" s="1"/>
  <c r="AT83" i="7"/>
  <c r="AJ83" i="8" s="1"/>
  <c r="AK83" s="1"/>
  <c r="AT82" i="7"/>
  <c r="AJ82" i="8" s="1"/>
  <c r="AK82" s="1"/>
  <c r="AT80" i="7"/>
  <c r="AJ80" i="8" s="1"/>
  <c r="AK80" s="1"/>
  <c r="AT79" i="7"/>
  <c r="AJ79" i="8" s="1"/>
  <c r="AK79" s="1"/>
  <c r="AT78" i="7"/>
  <c r="AJ78" i="8" s="1"/>
  <c r="AK78" s="1"/>
  <c r="AT77" i="7"/>
  <c r="AJ77" i="8" s="1"/>
  <c r="AK77" s="1"/>
  <c r="AT76" i="7"/>
  <c r="AJ76" i="8" s="1"/>
  <c r="AK76" s="1"/>
  <c r="AT75" i="7"/>
  <c r="AJ75" i="8" s="1"/>
  <c r="AK75" s="1"/>
  <c r="AT74" i="7"/>
  <c r="AJ74" i="8" s="1"/>
  <c r="AK74" s="1"/>
  <c r="AT73" i="7"/>
  <c r="AJ73" i="8" s="1"/>
  <c r="AK73" s="1"/>
  <c r="AT71" i="7"/>
  <c r="AJ71" i="8" s="1"/>
  <c r="AK71" s="1"/>
  <c r="AT70" i="7"/>
  <c r="AJ70" i="8" s="1"/>
  <c r="AK70" s="1"/>
  <c r="AT69" i="7"/>
  <c r="AJ69" i="8" s="1"/>
  <c r="AK69" s="1"/>
  <c r="AT68" i="7"/>
  <c r="AJ68" i="8" s="1"/>
  <c r="AK68" s="1"/>
  <c r="AT67" i="7"/>
  <c r="AJ67" i="8" s="1"/>
  <c r="AK67" s="1"/>
  <c r="AT65" i="7"/>
  <c r="AJ65" i="8" s="1"/>
  <c r="AK65" s="1"/>
  <c r="AT64" i="7"/>
  <c r="AJ64" i="8" s="1"/>
  <c r="AK64" s="1"/>
  <c r="AT63" i="7"/>
  <c r="AJ63" i="8" s="1"/>
  <c r="AK63" s="1"/>
  <c r="AT62" i="7"/>
  <c r="AJ62" i="8" s="1"/>
  <c r="AK62" s="1"/>
  <c r="AT61" i="7"/>
  <c r="AJ61" i="8" s="1"/>
  <c r="AK61" s="1"/>
  <c r="AT60" i="7"/>
  <c r="AJ60" i="8" s="1"/>
  <c r="AK60" s="1"/>
  <c r="AT59" i="7"/>
  <c r="AJ59" i="8" s="1"/>
  <c r="AK59" s="1"/>
  <c r="AT58" i="7"/>
  <c r="AJ58" i="8" s="1"/>
  <c r="AK58" s="1"/>
  <c r="AT57" i="7"/>
  <c r="AJ57" i="8" s="1"/>
  <c r="AK57" s="1"/>
  <c r="AT56" i="7"/>
  <c r="AJ56" i="8" s="1"/>
  <c r="AK56" s="1"/>
  <c r="AT55" i="7"/>
  <c r="AJ55" i="8" s="1"/>
  <c r="AK55" s="1"/>
  <c r="AT54" i="7"/>
  <c r="AJ54" i="8" s="1"/>
  <c r="AK54" s="1"/>
  <c r="AT53" i="7"/>
  <c r="AJ53" i="8" s="1"/>
  <c r="AK53" s="1"/>
  <c r="AT51" i="7"/>
  <c r="AJ51" i="8" s="1"/>
  <c r="AK51" s="1"/>
  <c r="AT50" i="7"/>
  <c r="AJ50" i="8" s="1"/>
  <c r="AK50" s="1"/>
  <c r="AT49" i="7"/>
  <c r="AJ49" i="8" s="1"/>
  <c r="AK49" s="1"/>
  <c r="AT48" i="7"/>
  <c r="AJ48" i="8" s="1"/>
  <c r="AK48" s="1"/>
  <c r="AT47" i="7"/>
  <c r="AJ47" i="8" s="1"/>
  <c r="AK47" s="1"/>
  <c r="AT44" i="7"/>
  <c r="AJ44" i="8" s="1"/>
  <c r="AK44" s="1"/>
  <c r="AT43" i="7"/>
  <c r="AJ43" i="8" s="1"/>
  <c r="AK43" s="1"/>
  <c r="AT42" i="7"/>
  <c r="AJ42" i="8" s="1"/>
  <c r="AK42" s="1"/>
  <c r="AT41" i="7"/>
  <c r="AJ41" i="8" s="1"/>
  <c r="AK41" s="1"/>
  <c r="AT40" i="7"/>
  <c r="AJ40" i="8" s="1"/>
  <c r="AK40" s="1"/>
  <c r="AT39" i="7"/>
  <c r="AJ39" i="8" s="1"/>
  <c r="AK39" s="1"/>
  <c r="AT38" i="7"/>
  <c r="AJ38" i="8" s="1"/>
  <c r="AK38" s="1"/>
  <c r="AT37" i="7"/>
  <c r="AJ37" i="8" s="1"/>
  <c r="AK37" s="1"/>
  <c r="AT36" i="7"/>
  <c r="AJ36" i="8" s="1"/>
  <c r="AK36" s="1"/>
  <c r="AT35" i="7"/>
  <c r="AJ35" i="8" s="1"/>
  <c r="AK35" s="1"/>
  <c r="AT34" i="7"/>
  <c r="AJ34" i="8" s="1"/>
  <c r="AK34" s="1"/>
  <c r="AT33" i="7"/>
  <c r="AJ33" i="8" s="1"/>
  <c r="AK33" s="1"/>
  <c r="AT32" i="7"/>
  <c r="AJ32" i="8" s="1"/>
  <c r="AK32" s="1"/>
  <c r="AT31" i="7"/>
  <c r="AJ31" i="8" s="1"/>
  <c r="AK31" s="1"/>
  <c r="AT30" i="7"/>
  <c r="AJ30" i="8" s="1"/>
  <c r="AK30" s="1"/>
  <c r="AT29" i="7"/>
  <c r="AJ29" i="8" s="1"/>
  <c r="AK29" s="1"/>
  <c r="AT28" i="7"/>
  <c r="AJ28" i="8" s="1"/>
  <c r="AK28" s="1"/>
  <c r="AT27" i="7"/>
  <c r="AJ27" i="8" s="1"/>
  <c r="AK27" s="1"/>
  <c r="AT26" i="7"/>
  <c r="AJ26" i="8" s="1"/>
  <c r="AK26" s="1"/>
  <c r="AT25" i="7"/>
  <c r="AJ25" i="8" s="1"/>
  <c r="AK25" s="1"/>
  <c r="AT24" i="7"/>
  <c r="AJ24" i="8" s="1"/>
  <c r="AK24" s="1"/>
  <c r="AT23" i="7"/>
  <c r="AJ23" i="8" s="1"/>
  <c r="AK23" s="1"/>
  <c r="AT22" i="7"/>
  <c r="AJ22" i="8" s="1"/>
  <c r="AK22" s="1"/>
  <c r="AT21" i="7"/>
  <c r="AJ21" i="8" s="1"/>
  <c r="AK21" s="1"/>
  <c r="AT20" i="7"/>
  <c r="AJ20" i="8" s="1"/>
  <c r="AK20" s="1"/>
  <c r="AT19" i="7"/>
  <c r="AJ19" i="8" s="1"/>
  <c r="AK19" s="1"/>
  <c r="AT18" i="7"/>
  <c r="AJ18" i="8" s="1"/>
  <c r="AK18" s="1"/>
  <c r="AT16" i="7"/>
  <c r="AJ16" i="8" s="1"/>
  <c r="AK16" s="1"/>
  <c r="AT15" i="7"/>
  <c r="AJ15" i="8" s="1"/>
  <c r="AK15" s="1"/>
  <c r="AT14" i="7"/>
  <c r="AJ14" i="8" s="1"/>
  <c r="AK14" s="1"/>
  <c r="AT13" i="7"/>
  <c r="AJ13" i="8" s="1"/>
  <c r="AK13" s="1"/>
  <c r="AT12" i="7"/>
  <c r="AJ12" i="8" s="1"/>
  <c r="AK12" s="1"/>
  <c r="AT11" i="7"/>
  <c r="AJ11" i="8" s="1"/>
  <c r="AK11" s="1"/>
  <c r="AT10" i="7"/>
  <c r="AJ10" i="8" s="1"/>
  <c r="AK10" s="1"/>
  <c r="AT9" i="7"/>
  <c r="AJ9" i="8" s="1"/>
  <c r="AK9" s="1"/>
  <c r="AT8" i="7"/>
  <c r="AJ8" i="8" s="1"/>
  <c r="AK8" s="1"/>
  <c r="AT7" i="7"/>
  <c r="AJ7" i="8" s="1"/>
  <c r="AK7" s="1"/>
  <c r="AP44" i="7"/>
  <c r="AG44" i="8" s="1"/>
  <c r="AH44" s="1"/>
  <c r="AP43" i="7"/>
  <c r="AG43" i="8" s="1"/>
  <c r="AH43" s="1"/>
  <c r="AP42" i="7"/>
  <c r="AG42" i="8" s="1"/>
  <c r="AH42" s="1"/>
  <c r="AP41" i="7"/>
  <c r="AG41" i="8" s="1"/>
  <c r="AH41" s="1"/>
  <c r="AP40" i="7"/>
  <c r="AG40" i="8" s="1"/>
  <c r="AH40" s="1"/>
  <c r="AP39" i="7"/>
  <c r="AG39" i="8" s="1"/>
  <c r="AH39" s="1"/>
  <c r="AP38" i="7"/>
  <c r="AG38" i="8" s="1"/>
  <c r="AH38" s="1"/>
  <c r="AP37" i="7"/>
  <c r="AG37" i="8" s="1"/>
  <c r="AH37" s="1"/>
  <c r="AP36" i="7"/>
  <c r="AG36" i="8" s="1"/>
  <c r="AH36" s="1"/>
  <c r="AP35" i="7"/>
  <c r="AG35" i="8" s="1"/>
  <c r="AH35" s="1"/>
  <c r="AP34" i="7"/>
  <c r="AG34" i="8" s="1"/>
  <c r="AH34" s="1"/>
  <c r="AP33" i="7"/>
  <c r="AG33" i="8" s="1"/>
  <c r="AH33" s="1"/>
  <c r="AP32" i="7"/>
  <c r="AG32" i="8" s="1"/>
  <c r="AH32" s="1"/>
  <c r="AP31" i="7"/>
  <c r="AG31" i="8" s="1"/>
  <c r="AH31" s="1"/>
  <c r="AP30" i="7"/>
  <c r="AG30" i="8" s="1"/>
  <c r="AH30" s="1"/>
  <c r="AP29" i="7"/>
  <c r="AG29" i="8" s="1"/>
  <c r="AH29" s="1"/>
  <c r="AP28" i="7"/>
  <c r="AG28" i="8" s="1"/>
  <c r="AH28" s="1"/>
  <c r="AP27" i="7"/>
  <c r="AG27" i="8" s="1"/>
  <c r="AH27" s="1"/>
  <c r="AP26" i="7"/>
  <c r="AG26" i="8" s="1"/>
  <c r="AH26" s="1"/>
  <c r="AP25" i="7"/>
  <c r="AG25" i="8" s="1"/>
  <c r="AH25" s="1"/>
  <c r="AP24" i="7"/>
  <c r="AG24" i="8" s="1"/>
  <c r="AH24" s="1"/>
  <c r="AP23" i="7"/>
  <c r="AG23" i="8" s="1"/>
  <c r="AH23" s="1"/>
  <c r="AP22" i="7"/>
  <c r="AG22" i="8" s="1"/>
  <c r="AH22" s="1"/>
  <c r="AP21" i="7"/>
  <c r="AG21" i="8" s="1"/>
  <c r="AH21" s="1"/>
  <c r="AP20" i="7"/>
  <c r="AG20" i="8" s="1"/>
  <c r="AH20" s="1"/>
  <c r="AP19" i="7"/>
  <c r="AG19" i="8" s="1"/>
  <c r="AH19" s="1"/>
  <c r="AP18" i="7"/>
  <c r="AG18" i="8" s="1"/>
  <c r="AH18" s="1"/>
  <c r="AP16" i="7"/>
  <c r="AG16" i="8" s="1"/>
  <c r="AH16" s="1"/>
  <c r="AP15" i="7"/>
  <c r="AG15" i="8" s="1"/>
  <c r="AH15" s="1"/>
  <c r="AP14" i="7"/>
  <c r="AG14" i="8" s="1"/>
  <c r="AH14" s="1"/>
  <c r="AP13" i="7"/>
  <c r="AG13" i="8" s="1"/>
  <c r="AH13" s="1"/>
  <c r="AP12" i="7"/>
  <c r="AG12" i="8" s="1"/>
  <c r="AH12" s="1"/>
  <c r="AP11" i="7"/>
  <c r="AG11" i="8" s="1"/>
  <c r="AH11" s="1"/>
  <c r="AP10" i="7"/>
  <c r="AG10" i="8" s="1"/>
  <c r="AH10" s="1"/>
  <c r="AP9" i="7"/>
  <c r="AG9" i="8" s="1"/>
  <c r="AH9" s="1"/>
  <c r="AP8" i="7"/>
  <c r="AG8" i="8" s="1"/>
  <c r="AH8" s="1"/>
  <c r="AP7" i="7"/>
  <c r="AG7" i="8" s="1"/>
  <c r="AH7" s="1"/>
  <c r="AL376" i="7"/>
  <c r="AL375"/>
  <c r="AL374"/>
  <c r="AL373"/>
  <c r="AL372"/>
  <c r="AL371"/>
  <c r="AL370"/>
  <c r="AL369"/>
  <c r="AL368"/>
  <c r="AL367"/>
  <c r="AL366"/>
  <c r="AL365"/>
  <c r="AL363"/>
  <c r="AL362"/>
  <c r="AL361"/>
  <c r="AL360"/>
  <c r="AL359"/>
  <c r="AL358"/>
  <c r="AL357"/>
  <c r="AL356"/>
  <c r="AL355"/>
  <c r="AL354"/>
  <c r="AL353"/>
  <c r="AL351"/>
  <c r="AL350"/>
  <c r="AL349"/>
  <c r="AL348"/>
  <c r="AL347"/>
  <c r="AL346"/>
  <c r="AL345"/>
  <c r="AL344"/>
  <c r="AL343"/>
  <c r="AL342"/>
  <c r="AL341"/>
  <c r="AL339"/>
  <c r="AL338"/>
  <c r="AL337"/>
  <c r="AL336"/>
  <c r="AL335"/>
  <c r="AL334"/>
  <c r="AL333"/>
  <c r="AL332"/>
  <c r="AL331"/>
  <c r="AL330"/>
  <c r="AL329"/>
  <c r="AL327"/>
  <c r="AL326"/>
  <c r="AL325"/>
  <c r="AL324"/>
  <c r="AL323"/>
  <c r="AL322"/>
  <c r="AL321"/>
  <c r="AL320"/>
  <c r="AL319"/>
  <c r="AL318"/>
  <c r="AL317"/>
  <c r="AL316"/>
  <c r="AL315"/>
  <c r="AL314"/>
  <c r="AL313"/>
  <c r="AL311"/>
  <c r="AL310"/>
  <c r="AL309"/>
  <c r="AL308"/>
  <c r="AL307"/>
  <c r="AL306"/>
  <c r="AL305"/>
  <c r="AL304"/>
  <c r="AL303"/>
  <c r="AL302"/>
  <c r="AL301"/>
  <c r="AL300"/>
  <c r="AL299"/>
  <c r="AL298"/>
  <c r="AL297"/>
  <c r="AL296"/>
  <c r="AL295"/>
  <c r="AL294"/>
  <c r="AL293"/>
  <c r="AL292"/>
  <c r="AL291"/>
  <c r="AL290"/>
  <c r="AL289"/>
  <c r="AL288"/>
  <c r="AL286"/>
  <c r="AL285"/>
  <c r="AL284"/>
  <c r="AL283"/>
  <c r="AL282"/>
  <c r="AL281"/>
  <c r="AL280"/>
  <c r="AL279"/>
  <c r="AL278"/>
  <c r="AL277"/>
  <c r="AL276"/>
  <c r="AL275"/>
  <c r="AL274"/>
  <c r="AL273"/>
  <c r="AL272"/>
  <c r="AL271"/>
  <c r="AL270"/>
  <c r="AL268"/>
  <c r="AL267"/>
  <c r="AL266"/>
  <c r="AL265"/>
  <c r="AL264"/>
  <c r="AL263"/>
  <c r="AL262"/>
  <c r="AL260"/>
  <c r="AL259"/>
  <c r="AL258"/>
  <c r="AL257"/>
  <c r="AL256"/>
  <c r="AL255"/>
  <c r="AL254"/>
  <c r="AL253"/>
  <c r="AL252"/>
  <c r="AL251"/>
  <c r="AL250"/>
  <c r="AL249"/>
  <c r="AL248"/>
  <c r="AL247"/>
  <c r="AL246"/>
  <c r="AL244"/>
  <c r="AL243"/>
  <c r="AL242"/>
  <c r="AL241"/>
  <c r="AL240"/>
  <c r="AL239"/>
  <c r="AL238"/>
  <c r="AL237"/>
  <c r="AL235"/>
  <c r="AL234"/>
  <c r="AL233"/>
  <c r="AL232"/>
  <c r="AL231"/>
  <c r="AL230"/>
  <c r="AL229"/>
  <c r="AL228"/>
  <c r="AL227"/>
  <c r="AL225"/>
  <c r="AL224"/>
  <c r="AL223"/>
  <c r="AL222"/>
  <c r="AL221"/>
  <c r="AL220"/>
  <c r="AL219"/>
  <c r="AL218"/>
  <c r="AL217"/>
  <c r="AL216"/>
  <c r="AL215"/>
  <c r="AL214"/>
  <c r="AL213"/>
  <c r="AL211"/>
  <c r="AL210"/>
  <c r="AL209"/>
  <c r="AL208"/>
  <c r="AL207"/>
  <c r="AL206"/>
  <c r="AL205"/>
  <c r="AL204"/>
  <c r="AL203"/>
  <c r="AL202"/>
  <c r="AL201"/>
  <c r="AL200"/>
  <c r="AL198"/>
  <c r="AL197"/>
  <c r="AL196"/>
  <c r="AL195"/>
  <c r="AL194"/>
  <c r="AL193"/>
  <c r="AL192"/>
  <c r="AL191"/>
  <c r="AL190"/>
  <c r="AL189"/>
  <c r="AL188"/>
  <c r="AL187"/>
  <c r="AL186"/>
  <c r="AL184"/>
  <c r="AL183"/>
  <c r="AL182"/>
  <c r="AL181"/>
  <c r="AL180"/>
  <c r="AL179"/>
  <c r="AL178"/>
  <c r="AL177"/>
  <c r="AL176"/>
  <c r="AL175"/>
  <c r="AL174"/>
  <c r="AL172"/>
  <c r="AL171"/>
  <c r="AL170"/>
  <c r="AL169"/>
  <c r="AL168"/>
  <c r="AL167"/>
  <c r="AL166"/>
  <c r="AL165"/>
  <c r="AL164"/>
  <c r="AL163"/>
  <c r="AL162"/>
  <c r="AL161"/>
  <c r="AL160"/>
  <c r="AL158"/>
  <c r="AL157"/>
  <c r="AL156"/>
  <c r="AL155"/>
  <c r="AL154"/>
  <c r="AL153"/>
  <c r="AL152"/>
  <c r="AL151"/>
  <c r="AL150"/>
  <c r="AL149"/>
  <c r="AL148"/>
  <c r="AL147"/>
  <c r="AL145"/>
  <c r="AL144"/>
  <c r="AL143"/>
  <c r="AL142"/>
  <c r="AL141"/>
  <c r="AL140"/>
  <c r="AL138"/>
  <c r="AL137"/>
  <c r="AL136"/>
  <c r="AL135"/>
  <c r="AL134"/>
  <c r="AL133"/>
  <c r="AL132"/>
  <c r="AL131"/>
  <c r="AL130"/>
  <c r="AL128"/>
  <c r="AL127"/>
  <c r="AL126"/>
  <c r="AL125"/>
  <c r="AL124"/>
  <c r="AL123"/>
  <c r="AL122"/>
  <c r="AL120"/>
  <c r="AL119"/>
  <c r="AL118"/>
  <c r="AL117"/>
  <c r="AL116"/>
  <c r="AL115"/>
  <c r="AL114"/>
  <c r="AL113"/>
  <c r="AL112"/>
  <c r="AL111"/>
  <c r="AL110"/>
  <c r="AL109"/>
  <c r="AL108"/>
  <c r="AL107"/>
  <c r="AL106"/>
  <c r="AL104"/>
  <c r="AL103"/>
  <c r="AL102"/>
  <c r="AL101"/>
  <c r="AL100"/>
  <c r="AL99"/>
  <c r="AL98"/>
  <c r="AL97"/>
  <c r="AL96"/>
  <c r="AL95"/>
  <c r="AL94"/>
  <c r="AL93"/>
  <c r="AL92"/>
  <c r="AL90"/>
  <c r="AL89"/>
  <c r="AL88"/>
  <c r="AL87"/>
  <c r="AL86"/>
  <c r="AL85"/>
  <c r="AL84"/>
  <c r="AL83"/>
  <c r="AL82"/>
  <c r="AL80"/>
  <c r="AL79"/>
  <c r="AL78"/>
  <c r="AL77"/>
  <c r="AL76"/>
  <c r="AL75"/>
  <c r="AL74"/>
  <c r="AL73"/>
  <c r="AL71"/>
  <c r="AL70"/>
  <c r="AL69"/>
  <c r="AL68"/>
  <c r="AL67"/>
  <c r="AL65"/>
  <c r="AL64"/>
  <c r="AL63"/>
  <c r="AL62"/>
  <c r="AL61"/>
  <c r="AL60"/>
  <c r="AL59"/>
  <c r="AL58"/>
  <c r="AL57"/>
  <c r="AL56"/>
  <c r="AL55"/>
  <c r="AL54"/>
  <c r="AL53"/>
  <c r="AL51"/>
  <c r="AL50"/>
  <c r="AL49"/>
  <c r="AL48"/>
  <c r="AL47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6"/>
  <c r="AH15"/>
  <c r="AH14"/>
  <c r="AH13"/>
  <c r="AH12"/>
  <c r="AH11"/>
  <c r="AH10"/>
  <c r="AH9"/>
  <c r="AH8"/>
  <c r="AH7"/>
  <c r="AD376"/>
  <c r="AD375"/>
  <c r="AD374"/>
  <c r="AD373"/>
  <c r="AD372"/>
  <c r="AD371"/>
  <c r="AD370"/>
  <c r="AD369"/>
  <c r="AD368"/>
  <c r="AD367"/>
  <c r="AD366"/>
  <c r="AD365"/>
  <c r="AD363"/>
  <c r="AD362"/>
  <c r="AD361"/>
  <c r="AD360"/>
  <c r="AD359"/>
  <c r="AD358"/>
  <c r="AD357"/>
  <c r="AD356"/>
  <c r="AD355"/>
  <c r="AD354"/>
  <c r="AD353"/>
  <c r="AD351"/>
  <c r="AD350"/>
  <c r="AD349"/>
  <c r="AD348"/>
  <c r="AD347"/>
  <c r="AD346"/>
  <c r="AD345"/>
  <c r="AD344"/>
  <c r="AD343"/>
  <c r="AD342"/>
  <c r="AD341"/>
  <c r="AD339"/>
  <c r="AD338"/>
  <c r="AD337"/>
  <c r="AD336"/>
  <c r="AD335"/>
  <c r="AD334"/>
  <c r="AD333"/>
  <c r="AD332"/>
  <c r="AD331"/>
  <c r="AD330"/>
  <c r="AD329"/>
  <c r="AD327"/>
  <c r="AD326"/>
  <c r="AD325"/>
  <c r="AD324"/>
  <c r="AD323"/>
  <c r="AD322"/>
  <c r="AD321"/>
  <c r="AD320"/>
  <c r="AD319"/>
  <c r="AD318"/>
  <c r="AD317"/>
  <c r="AD316"/>
  <c r="AD315"/>
  <c r="AD314"/>
  <c r="AD313"/>
  <c r="AD311"/>
  <c r="AD310"/>
  <c r="AD309"/>
  <c r="AD308"/>
  <c r="AD307"/>
  <c r="AD306"/>
  <c r="AD305"/>
  <c r="AD304"/>
  <c r="AD303"/>
  <c r="AD302"/>
  <c r="AD301"/>
  <c r="AD300"/>
  <c r="AD299"/>
  <c r="AD298"/>
  <c r="AD297"/>
  <c r="AD296"/>
  <c r="AD295"/>
  <c r="AD294"/>
  <c r="AD293"/>
  <c r="AD292"/>
  <c r="AD291"/>
  <c r="AD290"/>
  <c r="AD289"/>
  <c r="AD288"/>
  <c r="AD286"/>
  <c r="AD285"/>
  <c r="AD284"/>
  <c r="AD283"/>
  <c r="AD282"/>
  <c r="AD281"/>
  <c r="AD280"/>
  <c r="AD279"/>
  <c r="AD278"/>
  <c r="AD277"/>
  <c r="AD276"/>
  <c r="AD275"/>
  <c r="AD274"/>
  <c r="AD273"/>
  <c r="AD272"/>
  <c r="AD271"/>
  <c r="AD270"/>
  <c r="AD268"/>
  <c r="AD267"/>
  <c r="AD266"/>
  <c r="AD265"/>
  <c r="AD264"/>
  <c r="AD263"/>
  <c r="AD262"/>
  <c r="AD260"/>
  <c r="AD259"/>
  <c r="AD258"/>
  <c r="AD257"/>
  <c r="AD256"/>
  <c r="AD255"/>
  <c r="AD254"/>
  <c r="AD253"/>
  <c r="AD252"/>
  <c r="AD251"/>
  <c r="AD250"/>
  <c r="AD249"/>
  <c r="AD248"/>
  <c r="AD247"/>
  <c r="AD246"/>
  <c r="AD244"/>
  <c r="AD243"/>
  <c r="AD242"/>
  <c r="AD241"/>
  <c r="AD240"/>
  <c r="AD239"/>
  <c r="AD238"/>
  <c r="AD237"/>
  <c r="AD235"/>
  <c r="AD234"/>
  <c r="AD233"/>
  <c r="AD232"/>
  <c r="AD231"/>
  <c r="AD230"/>
  <c r="AD229"/>
  <c r="AD228"/>
  <c r="AD227"/>
  <c r="AD225"/>
  <c r="AD224"/>
  <c r="AD223"/>
  <c r="AD222"/>
  <c r="AD221"/>
  <c r="AD220"/>
  <c r="AD219"/>
  <c r="AD218"/>
  <c r="AD217"/>
  <c r="AD216"/>
  <c r="AD215"/>
  <c r="AD214"/>
  <c r="AD213"/>
  <c r="AD211"/>
  <c r="AD210"/>
  <c r="AD209"/>
  <c r="AD208"/>
  <c r="AD207"/>
  <c r="AD206"/>
  <c r="AD205"/>
  <c r="AD204"/>
  <c r="AD203"/>
  <c r="AD202"/>
  <c r="AD201"/>
  <c r="AD200"/>
  <c r="AD198"/>
  <c r="AD197"/>
  <c r="AD196"/>
  <c r="AD195"/>
  <c r="AD194"/>
  <c r="AD193"/>
  <c r="AD192"/>
  <c r="AD191"/>
  <c r="AD190"/>
  <c r="AD189"/>
  <c r="AD188"/>
  <c r="AD187"/>
  <c r="AD186"/>
  <c r="AD184"/>
  <c r="AD183"/>
  <c r="AD182"/>
  <c r="AD181"/>
  <c r="AD180"/>
  <c r="AD179"/>
  <c r="AD178"/>
  <c r="AD177"/>
  <c r="AD176"/>
  <c r="AD175"/>
  <c r="AD174"/>
  <c r="AD172"/>
  <c r="AD171"/>
  <c r="AD170"/>
  <c r="AD169"/>
  <c r="AD168"/>
  <c r="AD167"/>
  <c r="AD166"/>
  <c r="AD165"/>
  <c r="AD164"/>
  <c r="AD163"/>
  <c r="AD162"/>
  <c r="AD161"/>
  <c r="AD160"/>
  <c r="AD158"/>
  <c r="AD157"/>
  <c r="AD156"/>
  <c r="AD155"/>
  <c r="AD154"/>
  <c r="AD153"/>
  <c r="AD152"/>
  <c r="AD151"/>
  <c r="AD150"/>
  <c r="AD149"/>
  <c r="AD148"/>
  <c r="AD147"/>
  <c r="AD145"/>
  <c r="AD144"/>
  <c r="AD143"/>
  <c r="AD142"/>
  <c r="AD141"/>
  <c r="AD140"/>
  <c r="AD138"/>
  <c r="AD137"/>
  <c r="AD136"/>
  <c r="AD135"/>
  <c r="AD134"/>
  <c r="AD133"/>
  <c r="AD132"/>
  <c r="AD131"/>
  <c r="AD130"/>
  <c r="AD128"/>
  <c r="AD127"/>
  <c r="AD126"/>
  <c r="AD125"/>
  <c r="AD124"/>
  <c r="AD123"/>
  <c r="AD122"/>
  <c r="AD120"/>
  <c r="AD119"/>
  <c r="AD118"/>
  <c r="AD117"/>
  <c r="AD116"/>
  <c r="AD115"/>
  <c r="AD114"/>
  <c r="AD113"/>
  <c r="AD112"/>
  <c r="AD111"/>
  <c r="AD110"/>
  <c r="AD109"/>
  <c r="AD108"/>
  <c r="AD107"/>
  <c r="AD106"/>
  <c r="AD104"/>
  <c r="AD103"/>
  <c r="AD102"/>
  <c r="AD101"/>
  <c r="AD100"/>
  <c r="AD99"/>
  <c r="AD98"/>
  <c r="AD97"/>
  <c r="AD96"/>
  <c r="AD95"/>
  <c r="AD94"/>
  <c r="AD93"/>
  <c r="AD92"/>
  <c r="AD90"/>
  <c r="AD89"/>
  <c r="AD88"/>
  <c r="AD87"/>
  <c r="AD86"/>
  <c r="AD85"/>
  <c r="AD84"/>
  <c r="AD83"/>
  <c r="AD82"/>
  <c r="AD80"/>
  <c r="AD79"/>
  <c r="AD78"/>
  <c r="AD77"/>
  <c r="AD76"/>
  <c r="AD75"/>
  <c r="AD74"/>
  <c r="AD73"/>
  <c r="AD71"/>
  <c r="AD70"/>
  <c r="AD69"/>
  <c r="AD68"/>
  <c r="AD67"/>
  <c r="AD65"/>
  <c r="AD64"/>
  <c r="AD63"/>
  <c r="AD62"/>
  <c r="AD61"/>
  <c r="AD60"/>
  <c r="AD59"/>
  <c r="AD58"/>
  <c r="AD57"/>
  <c r="AD56"/>
  <c r="AD55"/>
  <c r="AD54"/>
  <c r="AD53"/>
  <c r="AD51"/>
  <c r="AD50"/>
  <c r="AD49"/>
  <c r="AD48"/>
  <c r="AD47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6"/>
  <c r="AD15"/>
  <c r="AD14"/>
  <c r="AD13"/>
  <c r="AD12"/>
  <c r="AD11"/>
  <c r="AD10"/>
  <c r="AD9"/>
  <c r="AD8"/>
  <c r="AD7"/>
  <c r="Z376" l="1"/>
  <c r="Z375"/>
  <c r="Z374"/>
  <c r="Z373"/>
  <c r="Z372"/>
  <c r="Z371"/>
  <c r="Z370"/>
  <c r="Z369"/>
  <c r="Z368"/>
  <c r="Z367"/>
  <c r="Z366"/>
  <c r="Z365"/>
  <c r="Z363"/>
  <c r="Z362"/>
  <c r="Z361"/>
  <c r="Z360"/>
  <c r="Z359"/>
  <c r="Z358"/>
  <c r="Z357"/>
  <c r="Z356"/>
  <c r="Z355"/>
  <c r="Z354"/>
  <c r="Z353"/>
  <c r="Z351"/>
  <c r="Z350"/>
  <c r="Z349"/>
  <c r="Z348"/>
  <c r="Z347"/>
  <c r="Z346"/>
  <c r="Z345"/>
  <c r="Z344"/>
  <c r="Z343"/>
  <c r="Z342"/>
  <c r="Z341"/>
  <c r="Z339"/>
  <c r="Z338"/>
  <c r="Z337"/>
  <c r="Z336"/>
  <c r="Z335"/>
  <c r="Z334"/>
  <c r="Z333"/>
  <c r="Z332"/>
  <c r="Z331"/>
  <c r="Z330"/>
  <c r="Z329"/>
  <c r="Z327"/>
  <c r="Z326"/>
  <c r="Z325"/>
  <c r="Z324"/>
  <c r="Z323"/>
  <c r="Z322"/>
  <c r="Z321"/>
  <c r="Z320"/>
  <c r="Z319"/>
  <c r="Z318"/>
  <c r="Z317"/>
  <c r="Z316"/>
  <c r="Z315"/>
  <c r="Z314"/>
  <c r="Z313"/>
  <c r="Z311"/>
  <c r="Z310"/>
  <c r="Z309"/>
  <c r="Z308"/>
  <c r="Z307"/>
  <c r="Z306"/>
  <c r="Z305"/>
  <c r="Z304"/>
  <c r="Z303"/>
  <c r="Z302"/>
  <c r="Z301"/>
  <c r="Z300"/>
  <c r="Z299"/>
  <c r="Z298"/>
  <c r="Z297"/>
  <c r="Z296"/>
  <c r="Z295"/>
  <c r="Z294"/>
  <c r="Z293"/>
  <c r="Z292"/>
  <c r="Z291"/>
  <c r="Z290"/>
  <c r="Z289"/>
  <c r="Z288"/>
  <c r="Z286"/>
  <c r="Z285"/>
  <c r="Z284"/>
  <c r="Z283"/>
  <c r="Z282"/>
  <c r="Z281"/>
  <c r="Z280"/>
  <c r="Z279"/>
  <c r="Z278"/>
  <c r="Z277"/>
  <c r="Z276"/>
  <c r="Z275"/>
  <c r="Z274"/>
  <c r="Z273"/>
  <c r="Z272"/>
  <c r="Z271"/>
  <c r="Z270"/>
  <c r="Z268"/>
  <c r="Z267"/>
  <c r="Z266"/>
  <c r="Z265"/>
  <c r="Z264"/>
  <c r="Z263"/>
  <c r="Z262"/>
  <c r="Z260"/>
  <c r="Z259"/>
  <c r="Z258"/>
  <c r="Z257"/>
  <c r="Z256"/>
  <c r="Z255"/>
  <c r="Z254"/>
  <c r="Z253"/>
  <c r="Z252"/>
  <c r="Z251"/>
  <c r="Z250"/>
  <c r="Z249"/>
  <c r="Z248"/>
  <c r="Z247"/>
  <c r="Z246"/>
  <c r="Z244"/>
  <c r="Z243"/>
  <c r="Z242"/>
  <c r="Z241"/>
  <c r="Z240"/>
  <c r="Z239"/>
  <c r="Z238"/>
  <c r="Z237"/>
  <c r="Z235"/>
  <c r="Z234"/>
  <c r="Z233"/>
  <c r="Z232"/>
  <c r="Z231"/>
  <c r="Z230"/>
  <c r="Z229"/>
  <c r="Z228"/>
  <c r="Z227"/>
  <c r="Z225"/>
  <c r="Z224"/>
  <c r="Z223"/>
  <c r="Z222"/>
  <c r="Z221"/>
  <c r="Z220"/>
  <c r="Z219"/>
  <c r="Z218"/>
  <c r="Z217"/>
  <c r="Z216"/>
  <c r="Z215"/>
  <c r="Z214"/>
  <c r="Z213"/>
  <c r="Z211"/>
  <c r="Z210"/>
  <c r="Z209"/>
  <c r="Z208"/>
  <c r="Z207"/>
  <c r="Z206"/>
  <c r="Z205"/>
  <c r="Z204"/>
  <c r="Z203"/>
  <c r="Z202"/>
  <c r="Z201"/>
  <c r="Z200"/>
  <c r="Z198"/>
  <c r="Z197"/>
  <c r="Z196"/>
  <c r="Z195"/>
  <c r="Z194"/>
  <c r="Z193"/>
  <c r="Z192"/>
  <c r="Z191"/>
  <c r="Z190"/>
  <c r="Z189"/>
  <c r="Z188"/>
  <c r="Z187"/>
  <c r="Z186"/>
  <c r="Z184"/>
  <c r="Z183"/>
  <c r="Z182"/>
  <c r="Z181"/>
  <c r="Z180"/>
  <c r="Z179"/>
  <c r="Z178"/>
  <c r="Z177"/>
  <c r="Z176"/>
  <c r="Z175"/>
  <c r="Z174"/>
  <c r="Z172"/>
  <c r="Z171"/>
  <c r="Z170"/>
  <c r="Z169"/>
  <c r="Z168"/>
  <c r="Z167"/>
  <c r="Z166"/>
  <c r="Z165"/>
  <c r="Z164"/>
  <c r="Z163"/>
  <c r="Z162"/>
  <c r="Z161"/>
  <c r="Z160"/>
  <c r="Z158"/>
  <c r="Z157"/>
  <c r="Z156"/>
  <c r="Z155"/>
  <c r="Z154"/>
  <c r="Z153"/>
  <c r="Z152"/>
  <c r="Z151"/>
  <c r="Z150"/>
  <c r="Z149"/>
  <c r="Z148"/>
  <c r="Z147"/>
  <c r="Z145"/>
  <c r="Z144"/>
  <c r="Z143"/>
  <c r="Z142"/>
  <c r="Z141"/>
  <c r="Z140"/>
  <c r="Z138"/>
  <c r="Z137"/>
  <c r="Z136"/>
  <c r="Z135"/>
  <c r="Z134"/>
  <c r="Z133"/>
  <c r="Z132"/>
  <c r="Z131"/>
  <c r="Z130"/>
  <c r="Z128"/>
  <c r="Z127"/>
  <c r="Z126"/>
  <c r="Z125"/>
  <c r="Z124"/>
  <c r="Z123"/>
  <c r="Z122"/>
  <c r="Z120"/>
  <c r="Z119"/>
  <c r="Z118"/>
  <c r="Z117"/>
  <c r="Z116"/>
  <c r="Z115"/>
  <c r="Z114"/>
  <c r="Z113"/>
  <c r="Z112"/>
  <c r="Z111"/>
  <c r="Z110"/>
  <c r="Z109"/>
  <c r="Z108"/>
  <c r="Z107"/>
  <c r="Z106"/>
  <c r="Z104"/>
  <c r="Z103"/>
  <c r="Z102"/>
  <c r="Z101"/>
  <c r="Z100"/>
  <c r="Z99"/>
  <c r="Z98"/>
  <c r="Z97"/>
  <c r="Z96"/>
  <c r="Z95"/>
  <c r="Z94"/>
  <c r="Z93"/>
  <c r="Z92"/>
  <c r="Z90"/>
  <c r="Z89"/>
  <c r="Z88"/>
  <c r="Z87"/>
  <c r="Z86"/>
  <c r="Z85"/>
  <c r="Z84"/>
  <c r="Z83"/>
  <c r="Z82"/>
  <c r="Z80"/>
  <c r="Z79"/>
  <c r="Z78"/>
  <c r="Z77"/>
  <c r="Z76"/>
  <c r="Z75"/>
  <c r="Z74"/>
  <c r="Z73"/>
  <c r="Z71"/>
  <c r="Z70"/>
  <c r="Z69"/>
  <c r="Z68"/>
  <c r="Z67"/>
  <c r="Z65"/>
  <c r="Z64"/>
  <c r="Z63"/>
  <c r="Z62"/>
  <c r="Z61"/>
  <c r="Z60"/>
  <c r="Z59"/>
  <c r="Z58"/>
  <c r="Z57"/>
  <c r="Z56"/>
  <c r="Z55"/>
  <c r="Z54"/>
  <c r="Z53"/>
  <c r="Z51"/>
  <c r="Z50"/>
  <c r="Z49"/>
  <c r="Z48"/>
  <c r="Z47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V376"/>
  <c r="V375"/>
  <c r="V374"/>
  <c r="V373"/>
  <c r="V372"/>
  <c r="V371"/>
  <c r="V370"/>
  <c r="V369"/>
  <c r="V368"/>
  <c r="V367"/>
  <c r="V366"/>
  <c r="V365"/>
  <c r="V363"/>
  <c r="V362"/>
  <c r="V361"/>
  <c r="V360"/>
  <c r="V359"/>
  <c r="V358"/>
  <c r="V357"/>
  <c r="V356"/>
  <c r="V355"/>
  <c r="V354"/>
  <c r="V353"/>
  <c r="V351"/>
  <c r="V350"/>
  <c r="V349"/>
  <c r="V348"/>
  <c r="V347"/>
  <c r="V346"/>
  <c r="V345"/>
  <c r="V344"/>
  <c r="V343"/>
  <c r="V342"/>
  <c r="V341"/>
  <c r="V339"/>
  <c r="V338"/>
  <c r="V337"/>
  <c r="V336"/>
  <c r="V335"/>
  <c r="V334"/>
  <c r="V333"/>
  <c r="V332"/>
  <c r="V331"/>
  <c r="V330"/>
  <c r="V329"/>
  <c r="V327"/>
  <c r="V326"/>
  <c r="V325"/>
  <c r="V324"/>
  <c r="V323"/>
  <c r="V322"/>
  <c r="V321"/>
  <c r="V320"/>
  <c r="V319"/>
  <c r="V318"/>
  <c r="V317"/>
  <c r="V316"/>
  <c r="V315"/>
  <c r="V314"/>
  <c r="V313"/>
  <c r="V311"/>
  <c r="V310"/>
  <c r="V309"/>
  <c r="V308"/>
  <c r="V307"/>
  <c r="V306"/>
  <c r="V305"/>
  <c r="V304"/>
  <c r="V303"/>
  <c r="V302"/>
  <c r="V301"/>
  <c r="V300"/>
  <c r="V299"/>
  <c r="V298"/>
  <c r="V297"/>
  <c r="V296"/>
  <c r="V295"/>
  <c r="V294"/>
  <c r="V293"/>
  <c r="V292"/>
  <c r="V291"/>
  <c r="V290"/>
  <c r="V289"/>
  <c r="V288"/>
  <c r="V286"/>
  <c r="V285"/>
  <c r="V284"/>
  <c r="V283"/>
  <c r="V282"/>
  <c r="V281"/>
  <c r="V280"/>
  <c r="V279"/>
  <c r="V278"/>
  <c r="V277"/>
  <c r="V276"/>
  <c r="V275"/>
  <c r="V274"/>
  <c r="V273"/>
  <c r="V272"/>
  <c r="V271"/>
  <c r="V270"/>
  <c r="V268"/>
  <c r="V267"/>
  <c r="V266"/>
  <c r="V265"/>
  <c r="V264"/>
  <c r="V263"/>
  <c r="V262"/>
  <c r="V260"/>
  <c r="V259"/>
  <c r="V258"/>
  <c r="V257"/>
  <c r="V256"/>
  <c r="V255"/>
  <c r="V254"/>
  <c r="V253"/>
  <c r="V252"/>
  <c r="V251"/>
  <c r="V250"/>
  <c r="V249"/>
  <c r="V248"/>
  <c r="V247"/>
  <c r="V246"/>
  <c r="V244"/>
  <c r="V243"/>
  <c r="V242"/>
  <c r="V241"/>
  <c r="V240"/>
  <c r="V239"/>
  <c r="V238"/>
  <c r="V237"/>
  <c r="V235"/>
  <c r="V234"/>
  <c r="V233"/>
  <c r="V232"/>
  <c r="V231"/>
  <c r="V230"/>
  <c r="V229"/>
  <c r="V228"/>
  <c r="V227"/>
  <c r="V225"/>
  <c r="V224"/>
  <c r="V223"/>
  <c r="V222"/>
  <c r="V221"/>
  <c r="V220"/>
  <c r="V219"/>
  <c r="V218"/>
  <c r="V217"/>
  <c r="V216"/>
  <c r="V215"/>
  <c r="V214"/>
  <c r="V213"/>
  <c r="V211"/>
  <c r="V210"/>
  <c r="V209"/>
  <c r="V208"/>
  <c r="V207"/>
  <c r="V206"/>
  <c r="V205"/>
  <c r="V204"/>
  <c r="V203"/>
  <c r="V202"/>
  <c r="V201"/>
  <c r="V200"/>
  <c r="V198"/>
  <c r="V197"/>
  <c r="V196"/>
  <c r="V195"/>
  <c r="V194"/>
  <c r="V193"/>
  <c r="V192"/>
  <c r="V191"/>
  <c r="V190"/>
  <c r="V189"/>
  <c r="V188"/>
  <c r="V187"/>
  <c r="V186"/>
  <c r="V184"/>
  <c r="V183"/>
  <c r="V182"/>
  <c r="V181"/>
  <c r="V180"/>
  <c r="V179"/>
  <c r="V178"/>
  <c r="V177"/>
  <c r="V176"/>
  <c r="V175"/>
  <c r="V174"/>
  <c r="V172"/>
  <c r="V171"/>
  <c r="V170"/>
  <c r="V169"/>
  <c r="V168"/>
  <c r="V167"/>
  <c r="V166"/>
  <c r="V165"/>
  <c r="V164"/>
  <c r="V163"/>
  <c r="V162"/>
  <c r="V161"/>
  <c r="V160"/>
  <c r="V158"/>
  <c r="V157"/>
  <c r="V156"/>
  <c r="V155"/>
  <c r="V154"/>
  <c r="V153"/>
  <c r="V152"/>
  <c r="V151"/>
  <c r="V150"/>
  <c r="V149"/>
  <c r="V148"/>
  <c r="V147"/>
  <c r="V145"/>
  <c r="V144"/>
  <c r="V143"/>
  <c r="V142"/>
  <c r="V141"/>
  <c r="V140"/>
  <c r="V138"/>
  <c r="V137"/>
  <c r="V136"/>
  <c r="V135"/>
  <c r="V134"/>
  <c r="V133"/>
  <c r="V132"/>
  <c r="V131"/>
  <c r="V130"/>
  <c r="V128"/>
  <c r="V127"/>
  <c r="V126"/>
  <c r="V125"/>
  <c r="V124"/>
  <c r="V123"/>
  <c r="V122"/>
  <c r="V120"/>
  <c r="V119"/>
  <c r="V118"/>
  <c r="V117"/>
  <c r="V116"/>
  <c r="V115"/>
  <c r="V114"/>
  <c r="V113"/>
  <c r="V112"/>
  <c r="V111"/>
  <c r="V110"/>
  <c r="V109"/>
  <c r="V108"/>
  <c r="V107"/>
  <c r="V106"/>
  <c r="V104"/>
  <c r="V103"/>
  <c r="V102"/>
  <c r="V101"/>
  <c r="V100"/>
  <c r="V99"/>
  <c r="V98"/>
  <c r="V97"/>
  <c r="V96"/>
  <c r="V95"/>
  <c r="V94"/>
  <c r="V93"/>
  <c r="V92"/>
  <c r="V90"/>
  <c r="V89"/>
  <c r="V88"/>
  <c r="V87"/>
  <c r="V86"/>
  <c r="V85"/>
  <c r="V84"/>
  <c r="V83"/>
  <c r="V82"/>
  <c r="V80"/>
  <c r="V79"/>
  <c r="V78"/>
  <c r="V77"/>
  <c r="V76"/>
  <c r="V75"/>
  <c r="V74"/>
  <c r="V73"/>
  <c r="V71"/>
  <c r="V70"/>
  <c r="V69"/>
  <c r="V68"/>
  <c r="V67"/>
  <c r="V65"/>
  <c r="V64"/>
  <c r="V63"/>
  <c r="V62"/>
  <c r="V61"/>
  <c r="V60"/>
  <c r="V59"/>
  <c r="V58"/>
  <c r="V57"/>
  <c r="V56"/>
  <c r="V55"/>
  <c r="V54"/>
  <c r="V53"/>
  <c r="V51"/>
  <c r="V50"/>
  <c r="V49"/>
  <c r="V48"/>
  <c r="V47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P376"/>
  <c r="P375"/>
  <c r="P374"/>
  <c r="P373"/>
  <c r="P372"/>
  <c r="P371"/>
  <c r="P370"/>
  <c r="P369"/>
  <c r="P368"/>
  <c r="P367"/>
  <c r="P366"/>
  <c r="P365"/>
  <c r="P363"/>
  <c r="P362"/>
  <c r="P361"/>
  <c r="P360"/>
  <c r="P359"/>
  <c r="P358"/>
  <c r="P357"/>
  <c r="P356"/>
  <c r="P355"/>
  <c r="P354"/>
  <c r="P353"/>
  <c r="P351"/>
  <c r="P350"/>
  <c r="P349"/>
  <c r="P348"/>
  <c r="P347"/>
  <c r="P346"/>
  <c r="P345"/>
  <c r="P344"/>
  <c r="P343"/>
  <c r="P342"/>
  <c r="P341"/>
  <c r="P339"/>
  <c r="P338"/>
  <c r="P337"/>
  <c r="P336"/>
  <c r="P335"/>
  <c r="P334"/>
  <c r="P333"/>
  <c r="P332"/>
  <c r="P331"/>
  <c r="P330"/>
  <c r="P329"/>
  <c r="P327"/>
  <c r="P326"/>
  <c r="P325"/>
  <c r="P324"/>
  <c r="P323"/>
  <c r="P322"/>
  <c r="P321"/>
  <c r="P320"/>
  <c r="P319"/>
  <c r="P318"/>
  <c r="P317"/>
  <c r="P316"/>
  <c r="P315"/>
  <c r="P314"/>
  <c r="P313"/>
  <c r="P311"/>
  <c r="P310"/>
  <c r="P309"/>
  <c r="P308"/>
  <c r="P307"/>
  <c r="P306"/>
  <c r="P305"/>
  <c r="P304"/>
  <c r="P303"/>
  <c r="P302"/>
  <c r="P301"/>
  <c r="P300"/>
  <c r="P299"/>
  <c r="P298"/>
  <c r="P297"/>
  <c r="P296"/>
  <c r="P295"/>
  <c r="P294"/>
  <c r="P293"/>
  <c r="P292"/>
  <c r="P291"/>
  <c r="P290"/>
  <c r="P289"/>
  <c r="P288"/>
  <c r="P286"/>
  <c r="P285"/>
  <c r="P284"/>
  <c r="P283"/>
  <c r="P282"/>
  <c r="P281"/>
  <c r="P280"/>
  <c r="P279"/>
  <c r="P278"/>
  <c r="P277"/>
  <c r="P276"/>
  <c r="P275"/>
  <c r="P274"/>
  <c r="P273"/>
  <c r="P272"/>
  <c r="P271"/>
  <c r="P270"/>
  <c r="P268"/>
  <c r="P267"/>
  <c r="P266"/>
  <c r="P265"/>
  <c r="P264"/>
  <c r="P263"/>
  <c r="P262"/>
  <c r="P260"/>
  <c r="P259"/>
  <c r="P258"/>
  <c r="P257"/>
  <c r="P256"/>
  <c r="P255"/>
  <c r="P254"/>
  <c r="P253"/>
  <c r="P252"/>
  <c r="P251"/>
  <c r="P250"/>
  <c r="P249"/>
  <c r="P248"/>
  <c r="P247"/>
  <c r="P246"/>
  <c r="P244"/>
  <c r="P243"/>
  <c r="P242"/>
  <c r="P241"/>
  <c r="P240"/>
  <c r="P239"/>
  <c r="P238"/>
  <c r="P237"/>
  <c r="P235"/>
  <c r="P234"/>
  <c r="P233"/>
  <c r="P232"/>
  <c r="P231"/>
  <c r="P230"/>
  <c r="P229"/>
  <c r="P228"/>
  <c r="P227"/>
  <c r="P225"/>
  <c r="P224"/>
  <c r="P223"/>
  <c r="P222"/>
  <c r="P221"/>
  <c r="P220"/>
  <c r="P219"/>
  <c r="P218"/>
  <c r="P217"/>
  <c r="P216"/>
  <c r="P215"/>
  <c r="P214"/>
  <c r="P213"/>
  <c r="P211"/>
  <c r="P210"/>
  <c r="P209"/>
  <c r="P208"/>
  <c r="P207"/>
  <c r="P206"/>
  <c r="P205"/>
  <c r="P204"/>
  <c r="P203"/>
  <c r="P202"/>
  <c r="P201"/>
  <c r="P200"/>
  <c r="P198"/>
  <c r="P197"/>
  <c r="P196"/>
  <c r="P195"/>
  <c r="P194"/>
  <c r="P193"/>
  <c r="P192"/>
  <c r="P191"/>
  <c r="P190"/>
  <c r="P189"/>
  <c r="P188"/>
  <c r="P187"/>
  <c r="P186"/>
  <c r="P184"/>
  <c r="P183"/>
  <c r="P182"/>
  <c r="P181"/>
  <c r="P180"/>
  <c r="P179"/>
  <c r="P178"/>
  <c r="P177"/>
  <c r="P176"/>
  <c r="P175"/>
  <c r="P174"/>
  <c r="P172"/>
  <c r="P171"/>
  <c r="P170"/>
  <c r="P169"/>
  <c r="P168"/>
  <c r="P167"/>
  <c r="P166"/>
  <c r="P165"/>
  <c r="P164"/>
  <c r="P163"/>
  <c r="P162"/>
  <c r="P161"/>
  <c r="P160"/>
  <c r="P158"/>
  <c r="P157"/>
  <c r="P156"/>
  <c r="P155"/>
  <c r="P154"/>
  <c r="P153"/>
  <c r="P152"/>
  <c r="P151"/>
  <c r="P150"/>
  <c r="P149"/>
  <c r="P148"/>
  <c r="P147"/>
  <c r="P145"/>
  <c r="P144"/>
  <c r="P143"/>
  <c r="P142"/>
  <c r="P141"/>
  <c r="P140"/>
  <c r="P138"/>
  <c r="P137"/>
  <c r="P136"/>
  <c r="P135"/>
  <c r="P134"/>
  <c r="P133"/>
  <c r="P132"/>
  <c r="P131"/>
  <c r="P130"/>
  <c r="P128"/>
  <c r="P127"/>
  <c r="P126"/>
  <c r="P125"/>
  <c r="P124"/>
  <c r="P123"/>
  <c r="P122"/>
  <c r="P120"/>
  <c r="P119"/>
  <c r="P118"/>
  <c r="P117"/>
  <c r="P116"/>
  <c r="P115"/>
  <c r="P114"/>
  <c r="P113"/>
  <c r="P112"/>
  <c r="P111"/>
  <c r="P110"/>
  <c r="P109"/>
  <c r="P108"/>
  <c r="P107"/>
  <c r="P106"/>
  <c r="P104"/>
  <c r="P103"/>
  <c r="P102"/>
  <c r="P101"/>
  <c r="P100"/>
  <c r="P99"/>
  <c r="P98"/>
  <c r="P97"/>
  <c r="P96"/>
  <c r="P95"/>
  <c r="P94"/>
  <c r="P93"/>
  <c r="P92"/>
  <c r="P90"/>
  <c r="P89"/>
  <c r="P88"/>
  <c r="P87"/>
  <c r="P86"/>
  <c r="P85"/>
  <c r="P84"/>
  <c r="P83"/>
  <c r="P82"/>
  <c r="P80"/>
  <c r="P79"/>
  <c r="P78"/>
  <c r="P77"/>
  <c r="P76"/>
  <c r="P75"/>
  <c r="P74"/>
  <c r="P73"/>
  <c r="P71"/>
  <c r="P70"/>
  <c r="P69"/>
  <c r="P68"/>
  <c r="P67"/>
  <c r="P65"/>
  <c r="P64"/>
  <c r="P63"/>
  <c r="P62"/>
  <c r="P61"/>
  <c r="P60"/>
  <c r="P59"/>
  <c r="P58"/>
  <c r="P57"/>
  <c r="P56"/>
  <c r="P55"/>
  <c r="P54"/>
  <c r="P53"/>
  <c r="P51"/>
  <c r="P50"/>
  <c r="P49"/>
  <c r="P48"/>
  <c r="P47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6"/>
  <c r="P15"/>
  <c r="P14"/>
  <c r="P13"/>
  <c r="P12"/>
  <c r="P11"/>
  <c r="P10"/>
  <c r="P9"/>
  <c r="P8"/>
  <c r="P7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6"/>
  <c r="L15"/>
  <c r="L14"/>
  <c r="L13"/>
  <c r="L12"/>
  <c r="L11"/>
  <c r="L10"/>
  <c r="L9"/>
  <c r="L8"/>
  <c r="L7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6"/>
  <c r="H15"/>
  <c r="H14"/>
  <c r="H13"/>
  <c r="H12"/>
  <c r="H11"/>
  <c r="H10"/>
  <c r="H9"/>
  <c r="H8"/>
  <c r="H7"/>
  <c r="D376"/>
  <c r="BD376" s="1"/>
  <c r="BE376" s="1"/>
  <c r="BG376" s="1"/>
  <c r="D375"/>
  <c r="BD375" s="1"/>
  <c r="BE375" s="1"/>
  <c r="BG375" s="1"/>
  <c r="D374"/>
  <c r="BD374" s="1"/>
  <c r="BE374" s="1"/>
  <c r="BG374" s="1"/>
  <c r="D373"/>
  <c r="BD373" s="1"/>
  <c r="BE373" s="1"/>
  <c r="BG373" s="1"/>
  <c r="D372"/>
  <c r="BD372" s="1"/>
  <c r="BE372" s="1"/>
  <c r="BG372" s="1"/>
  <c r="D371"/>
  <c r="BD371" s="1"/>
  <c r="BE371" s="1"/>
  <c r="BG371" s="1"/>
  <c r="D370"/>
  <c r="BD370" s="1"/>
  <c r="BE370" s="1"/>
  <c r="BG370" s="1"/>
  <c r="D369"/>
  <c r="BD369" s="1"/>
  <c r="BE369" s="1"/>
  <c r="BG369" s="1"/>
  <c r="D368"/>
  <c r="BD368" s="1"/>
  <c r="BE368" s="1"/>
  <c r="BG368" s="1"/>
  <c r="D367"/>
  <c r="BD367" s="1"/>
  <c r="BE367" s="1"/>
  <c r="BG367" s="1"/>
  <c r="D366"/>
  <c r="BD366" s="1"/>
  <c r="BE366" s="1"/>
  <c r="BG366" s="1"/>
  <c r="D365"/>
  <c r="BD365" s="1"/>
  <c r="BE365" s="1"/>
  <c r="BG365" s="1"/>
  <c r="D363"/>
  <c r="BD363" s="1"/>
  <c r="BE363" s="1"/>
  <c r="BG363" s="1"/>
  <c r="D362"/>
  <c r="BD362" s="1"/>
  <c r="BE362" s="1"/>
  <c r="BG362" s="1"/>
  <c r="D361"/>
  <c r="BD361" s="1"/>
  <c r="BE361" s="1"/>
  <c r="BG361" s="1"/>
  <c r="D360"/>
  <c r="BD360" s="1"/>
  <c r="BE360" s="1"/>
  <c r="BG360" s="1"/>
  <c r="D359"/>
  <c r="BD359" s="1"/>
  <c r="BE359" s="1"/>
  <c r="BG359" s="1"/>
  <c r="D358"/>
  <c r="BD358" s="1"/>
  <c r="BE358" s="1"/>
  <c r="BG358" s="1"/>
  <c r="D357"/>
  <c r="BD357" s="1"/>
  <c r="BE357" s="1"/>
  <c r="BG357" s="1"/>
  <c r="D356"/>
  <c r="BD356" s="1"/>
  <c r="BE356" s="1"/>
  <c r="BG356" s="1"/>
  <c r="D355"/>
  <c r="BD355" s="1"/>
  <c r="BE355" s="1"/>
  <c r="BG355" s="1"/>
  <c r="D354"/>
  <c r="BD354" s="1"/>
  <c r="BE354" s="1"/>
  <c r="BG354" s="1"/>
  <c r="D353"/>
  <c r="BD353" s="1"/>
  <c r="BE353" s="1"/>
  <c r="BG353" s="1"/>
  <c r="D351"/>
  <c r="BD351" s="1"/>
  <c r="BE351" s="1"/>
  <c r="BG351" s="1"/>
  <c r="D350"/>
  <c r="BD350" s="1"/>
  <c r="BE350" s="1"/>
  <c r="BG350" s="1"/>
  <c r="D349"/>
  <c r="BD349" s="1"/>
  <c r="BE349" s="1"/>
  <c r="BG349" s="1"/>
  <c r="D348"/>
  <c r="BD348" s="1"/>
  <c r="BE348" s="1"/>
  <c r="BG348" s="1"/>
  <c r="D347"/>
  <c r="BD347" s="1"/>
  <c r="BE347" s="1"/>
  <c r="BG347" s="1"/>
  <c r="D346"/>
  <c r="BD346" s="1"/>
  <c r="BE346" s="1"/>
  <c r="BG346" s="1"/>
  <c r="D345"/>
  <c r="BD345" s="1"/>
  <c r="BE345" s="1"/>
  <c r="BG345" s="1"/>
  <c r="D344"/>
  <c r="BD344" s="1"/>
  <c r="BE344" s="1"/>
  <c r="BG344" s="1"/>
  <c r="D343"/>
  <c r="BD343" s="1"/>
  <c r="BE343" s="1"/>
  <c r="BG343" s="1"/>
  <c r="D342"/>
  <c r="BD342" s="1"/>
  <c r="BE342" s="1"/>
  <c r="BG342" s="1"/>
  <c r="D341"/>
  <c r="BD341" s="1"/>
  <c r="BE341" s="1"/>
  <c r="BG341" s="1"/>
  <c r="D339"/>
  <c r="BD339" s="1"/>
  <c r="BE339" s="1"/>
  <c r="BG339" s="1"/>
  <c r="D338"/>
  <c r="BD338" s="1"/>
  <c r="BE338" s="1"/>
  <c r="BG338" s="1"/>
  <c r="D337"/>
  <c r="BD337" s="1"/>
  <c r="BE337" s="1"/>
  <c r="BG337" s="1"/>
  <c r="D336"/>
  <c r="BD336" s="1"/>
  <c r="BE336" s="1"/>
  <c r="BG336" s="1"/>
  <c r="D335"/>
  <c r="BD335" s="1"/>
  <c r="BE335" s="1"/>
  <c r="BG335" s="1"/>
  <c r="D334"/>
  <c r="BD334" s="1"/>
  <c r="BE334" s="1"/>
  <c r="BG334" s="1"/>
  <c r="D333"/>
  <c r="BD333" s="1"/>
  <c r="BE333" s="1"/>
  <c r="BG333" s="1"/>
  <c r="D332"/>
  <c r="BD332" s="1"/>
  <c r="BE332" s="1"/>
  <c r="BG332" s="1"/>
  <c r="D331"/>
  <c r="BD331" s="1"/>
  <c r="BE331" s="1"/>
  <c r="BG331" s="1"/>
  <c r="D330"/>
  <c r="BD330" s="1"/>
  <c r="BE330" s="1"/>
  <c r="BG330" s="1"/>
  <c r="D329"/>
  <c r="BD329" s="1"/>
  <c r="BE329" s="1"/>
  <c r="BG329" s="1"/>
  <c r="D327"/>
  <c r="BD327" s="1"/>
  <c r="BE327" s="1"/>
  <c r="BG327" s="1"/>
  <c r="D326"/>
  <c r="BD326" s="1"/>
  <c r="BE326" s="1"/>
  <c r="BG326" s="1"/>
  <c r="D325"/>
  <c r="BD325" s="1"/>
  <c r="BE325" s="1"/>
  <c r="BG325" s="1"/>
  <c r="D324"/>
  <c r="BD324" s="1"/>
  <c r="BE324" s="1"/>
  <c r="BG324" s="1"/>
  <c r="D323"/>
  <c r="BD323" s="1"/>
  <c r="BE323" s="1"/>
  <c r="BG323" s="1"/>
  <c r="D322"/>
  <c r="BD322" s="1"/>
  <c r="BE322" s="1"/>
  <c r="BG322" s="1"/>
  <c r="D321"/>
  <c r="BD321" s="1"/>
  <c r="BE321" s="1"/>
  <c r="BG321" s="1"/>
  <c r="D320"/>
  <c r="BD320" s="1"/>
  <c r="BE320" s="1"/>
  <c r="BG320" s="1"/>
  <c r="D319"/>
  <c r="BD319" s="1"/>
  <c r="BE319" s="1"/>
  <c r="BG319" s="1"/>
  <c r="D318"/>
  <c r="BD318" s="1"/>
  <c r="BE318" s="1"/>
  <c r="BG318" s="1"/>
  <c r="D317"/>
  <c r="BD317" s="1"/>
  <c r="BE317" s="1"/>
  <c r="BG317" s="1"/>
  <c r="D316"/>
  <c r="BD316" s="1"/>
  <c r="BE316" s="1"/>
  <c r="BG316" s="1"/>
  <c r="D315"/>
  <c r="BD315" s="1"/>
  <c r="BE315" s="1"/>
  <c r="BG315" s="1"/>
  <c r="D314"/>
  <c r="BD314" s="1"/>
  <c r="BE314" s="1"/>
  <c r="BG314" s="1"/>
  <c r="D313"/>
  <c r="BD313" s="1"/>
  <c r="BE313" s="1"/>
  <c r="BG313" s="1"/>
  <c r="D311"/>
  <c r="BD311" s="1"/>
  <c r="BE311" s="1"/>
  <c r="BG311" s="1"/>
  <c r="D310"/>
  <c r="BD310" s="1"/>
  <c r="BE310" s="1"/>
  <c r="BG310" s="1"/>
  <c r="D309"/>
  <c r="BD309" s="1"/>
  <c r="BE309" s="1"/>
  <c r="BG309" s="1"/>
  <c r="D308"/>
  <c r="BD308" s="1"/>
  <c r="BE308" s="1"/>
  <c r="BG308" s="1"/>
  <c r="D307"/>
  <c r="BD307" s="1"/>
  <c r="BE307" s="1"/>
  <c r="BG307" s="1"/>
  <c r="D306"/>
  <c r="BD306" s="1"/>
  <c r="BE306" s="1"/>
  <c r="BG306" s="1"/>
  <c r="D305"/>
  <c r="BD305" s="1"/>
  <c r="BE305" s="1"/>
  <c r="BG305" s="1"/>
  <c r="D304"/>
  <c r="BD304" s="1"/>
  <c r="BE304" s="1"/>
  <c r="BG304" s="1"/>
  <c r="D303"/>
  <c r="BD303" s="1"/>
  <c r="BE303" s="1"/>
  <c r="BG303" s="1"/>
  <c r="D302"/>
  <c r="BD302" s="1"/>
  <c r="BE302" s="1"/>
  <c r="BG302" s="1"/>
  <c r="D301"/>
  <c r="BD301" s="1"/>
  <c r="BE301" s="1"/>
  <c r="BG301" s="1"/>
  <c r="D300"/>
  <c r="BD300" s="1"/>
  <c r="BE300" s="1"/>
  <c r="BG300" s="1"/>
  <c r="D299"/>
  <c r="BD299" s="1"/>
  <c r="BE299" s="1"/>
  <c r="BG299" s="1"/>
  <c r="D298"/>
  <c r="BD298" s="1"/>
  <c r="BE298" s="1"/>
  <c r="BG298" s="1"/>
  <c r="D297"/>
  <c r="BD297" s="1"/>
  <c r="BE297" s="1"/>
  <c r="BG297" s="1"/>
  <c r="D296"/>
  <c r="BD296" s="1"/>
  <c r="BE296" s="1"/>
  <c r="BG296" s="1"/>
  <c r="D295"/>
  <c r="BD295" s="1"/>
  <c r="BE295" s="1"/>
  <c r="BG295" s="1"/>
  <c r="D294"/>
  <c r="BD294" s="1"/>
  <c r="BE294" s="1"/>
  <c r="BG294" s="1"/>
  <c r="D293"/>
  <c r="BD293" s="1"/>
  <c r="BE293" s="1"/>
  <c r="BG293" s="1"/>
  <c r="D292"/>
  <c r="BD292" s="1"/>
  <c r="BE292" s="1"/>
  <c r="BG292" s="1"/>
  <c r="D291"/>
  <c r="BD291" s="1"/>
  <c r="BE291" s="1"/>
  <c r="BG291" s="1"/>
  <c r="D290"/>
  <c r="BD290" s="1"/>
  <c r="BE290" s="1"/>
  <c r="BG290" s="1"/>
  <c r="D289"/>
  <c r="BD289" s="1"/>
  <c r="BE289" s="1"/>
  <c r="BG289" s="1"/>
  <c r="D288"/>
  <c r="BD288" s="1"/>
  <c r="BE288" s="1"/>
  <c r="BG288" s="1"/>
  <c r="D286"/>
  <c r="BD286" s="1"/>
  <c r="BE286" s="1"/>
  <c r="BG286" s="1"/>
  <c r="D285"/>
  <c r="BD285" s="1"/>
  <c r="BE285" s="1"/>
  <c r="BG285" s="1"/>
  <c r="D284"/>
  <c r="BD284" s="1"/>
  <c r="BE284" s="1"/>
  <c r="BG284" s="1"/>
  <c r="D283"/>
  <c r="BD283" s="1"/>
  <c r="BE283" s="1"/>
  <c r="BG283" s="1"/>
  <c r="D282"/>
  <c r="BD282" s="1"/>
  <c r="BE282" s="1"/>
  <c r="BG282" s="1"/>
  <c r="D281"/>
  <c r="BD281" s="1"/>
  <c r="BE281" s="1"/>
  <c r="BG281" s="1"/>
  <c r="D280"/>
  <c r="BD280" s="1"/>
  <c r="BE280" s="1"/>
  <c r="BG280" s="1"/>
  <c r="D279"/>
  <c r="BD279" s="1"/>
  <c r="BE279" s="1"/>
  <c r="BG279" s="1"/>
  <c r="D278"/>
  <c r="BD278" s="1"/>
  <c r="BE278" s="1"/>
  <c r="BG278" s="1"/>
  <c r="D277"/>
  <c r="BD277" s="1"/>
  <c r="BE277" s="1"/>
  <c r="BG277" s="1"/>
  <c r="D276"/>
  <c r="BD276" s="1"/>
  <c r="BE276" s="1"/>
  <c r="BG276" s="1"/>
  <c r="D275"/>
  <c r="BD275" s="1"/>
  <c r="BE275" s="1"/>
  <c r="BG275" s="1"/>
  <c r="D274"/>
  <c r="BD274" s="1"/>
  <c r="BE274" s="1"/>
  <c r="BG274" s="1"/>
  <c r="D273"/>
  <c r="BD273" s="1"/>
  <c r="BE273" s="1"/>
  <c r="BG273" s="1"/>
  <c r="D272"/>
  <c r="BD272" s="1"/>
  <c r="BE272" s="1"/>
  <c r="BG272" s="1"/>
  <c r="D271"/>
  <c r="BD271" s="1"/>
  <c r="BE271" s="1"/>
  <c r="BG271" s="1"/>
  <c r="D270"/>
  <c r="BD270" s="1"/>
  <c r="BE270" s="1"/>
  <c r="BG270" s="1"/>
  <c r="D268"/>
  <c r="BD268" s="1"/>
  <c r="BE268" s="1"/>
  <c r="BG268" s="1"/>
  <c r="D267"/>
  <c r="BD267" s="1"/>
  <c r="BE267" s="1"/>
  <c r="BG267" s="1"/>
  <c r="D266"/>
  <c r="BD266" s="1"/>
  <c r="BE266" s="1"/>
  <c r="BG266" s="1"/>
  <c r="D265"/>
  <c r="BD265" s="1"/>
  <c r="BE265" s="1"/>
  <c r="BG265" s="1"/>
  <c r="D264"/>
  <c r="BD264" s="1"/>
  <c r="BE264" s="1"/>
  <c r="BG264" s="1"/>
  <c r="D263"/>
  <c r="BD263" s="1"/>
  <c r="BE263" s="1"/>
  <c r="BG263" s="1"/>
  <c r="D262"/>
  <c r="BD262" s="1"/>
  <c r="BE262" s="1"/>
  <c r="BG262" s="1"/>
  <c r="D260"/>
  <c r="BD260" s="1"/>
  <c r="BE260" s="1"/>
  <c r="BG260" s="1"/>
  <c r="D259"/>
  <c r="BD259" s="1"/>
  <c r="BE259" s="1"/>
  <c r="BG259" s="1"/>
  <c r="D258"/>
  <c r="BD258" s="1"/>
  <c r="BE258" s="1"/>
  <c r="BG258" s="1"/>
  <c r="D257"/>
  <c r="BD257" s="1"/>
  <c r="BE257" s="1"/>
  <c r="BG257" s="1"/>
  <c r="D256"/>
  <c r="BD256" s="1"/>
  <c r="BE256" s="1"/>
  <c r="BG256" s="1"/>
  <c r="D255"/>
  <c r="BD255" s="1"/>
  <c r="BE255" s="1"/>
  <c r="BG255" s="1"/>
  <c r="D254"/>
  <c r="BD254" s="1"/>
  <c r="BE254" s="1"/>
  <c r="BG254" s="1"/>
  <c r="D253"/>
  <c r="BD253" s="1"/>
  <c r="BE253" s="1"/>
  <c r="BG253" s="1"/>
  <c r="D252"/>
  <c r="BD252" s="1"/>
  <c r="BE252" s="1"/>
  <c r="BG252" s="1"/>
  <c r="D251"/>
  <c r="BD251" s="1"/>
  <c r="BE251" s="1"/>
  <c r="BG251" s="1"/>
  <c r="D250"/>
  <c r="BD250" s="1"/>
  <c r="BE250" s="1"/>
  <c r="BG250" s="1"/>
  <c r="D249"/>
  <c r="BD249" s="1"/>
  <c r="BE249" s="1"/>
  <c r="BG249" s="1"/>
  <c r="D248"/>
  <c r="BD248" s="1"/>
  <c r="BE248" s="1"/>
  <c r="BG248" s="1"/>
  <c r="D247"/>
  <c r="BD247" s="1"/>
  <c r="BE247" s="1"/>
  <c r="BG247" s="1"/>
  <c r="D246"/>
  <c r="BD246" s="1"/>
  <c r="BE246" s="1"/>
  <c r="BG246" s="1"/>
  <c r="D244"/>
  <c r="BD244" s="1"/>
  <c r="BE244" s="1"/>
  <c r="BG244" s="1"/>
  <c r="D243"/>
  <c r="BD243" s="1"/>
  <c r="BE243" s="1"/>
  <c r="BG243" s="1"/>
  <c r="D242"/>
  <c r="BD242" s="1"/>
  <c r="BE242" s="1"/>
  <c r="BG242" s="1"/>
  <c r="D241"/>
  <c r="BD241" s="1"/>
  <c r="BE241" s="1"/>
  <c r="BG241" s="1"/>
  <c r="D240"/>
  <c r="BD240" s="1"/>
  <c r="BE240" s="1"/>
  <c r="BG240" s="1"/>
  <c r="D239"/>
  <c r="BD239" s="1"/>
  <c r="BE239" s="1"/>
  <c r="BG239" s="1"/>
  <c r="D238"/>
  <c r="BD238" s="1"/>
  <c r="BE238" s="1"/>
  <c r="BG238" s="1"/>
  <c r="D237"/>
  <c r="BD237" s="1"/>
  <c r="BE237" s="1"/>
  <c r="BG237" s="1"/>
  <c r="D235"/>
  <c r="BD235" s="1"/>
  <c r="BE235" s="1"/>
  <c r="BG235" s="1"/>
  <c r="D234"/>
  <c r="BD234" s="1"/>
  <c r="BE234" s="1"/>
  <c r="BG234" s="1"/>
  <c r="D233"/>
  <c r="BD233" s="1"/>
  <c r="BE233" s="1"/>
  <c r="BG233" s="1"/>
  <c r="D232"/>
  <c r="BD232" s="1"/>
  <c r="BE232" s="1"/>
  <c r="BG232" s="1"/>
  <c r="D231"/>
  <c r="BD231" s="1"/>
  <c r="BE231" s="1"/>
  <c r="BG231" s="1"/>
  <c r="D230"/>
  <c r="BD230" s="1"/>
  <c r="BE230" s="1"/>
  <c r="BG230" s="1"/>
  <c r="D229"/>
  <c r="BD229" s="1"/>
  <c r="BE229" s="1"/>
  <c r="BG229" s="1"/>
  <c r="D228"/>
  <c r="BD228" s="1"/>
  <c r="BE228" s="1"/>
  <c r="BG228" s="1"/>
  <c r="D227"/>
  <c r="BD227" s="1"/>
  <c r="BE227" s="1"/>
  <c r="BG227" s="1"/>
  <c r="D225"/>
  <c r="BD225" s="1"/>
  <c r="BE225" s="1"/>
  <c r="BG225" s="1"/>
  <c r="D224"/>
  <c r="BD224" s="1"/>
  <c r="BE224" s="1"/>
  <c r="BG224" s="1"/>
  <c r="D223"/>
  <c r="BD223" s="1"/>
  <c r="BE223" s="1"/>
  <c r="BG223" s="1"/>
  <c r="D222"/>
  <c r="BD222" s="1"/>
  <c r="BE222" s="1"/>
  <c r="BG222" s="1"/>
  <c r="D221"/>
  <c r="BD221" s="1"/>
  <c r="BE221" s="1"/>
  <c r="BG221" s="1"/>
  <c r="D220"/>
  <c r="BD220" s="1"/>
  <c r="BE220" s="1"/>
  <c r="BG220" s="1"/>
  <c r="D219"/>
  <c r="BD219" s="1"/>
  <c r="BE219" s="1"/>
  <c r="BG219" s="1"/>
  <c r="D218"/>
  <c r="BD218" s="1"/>
  <c r="BE218" s="1"/>
  <c r="BG218" s="1"/>
  <c r="D217"/>
  <c r="BD217" s="1"/>
  <c r="BE217" s="1"/>
  <c r="BG217" s="1"/>
  <c r="D216"/>
  <c r="BD216" s="1"/>
  <c r="BE216" s="1"/>
  <c r="BG216" s="1"/>
  <c r="D215"/>
  <c r="BD215" s="1"/>
  <c r="BE215" s="1"/>
  <c r="BG215" s="1"/>
  <c r="D214"/>
  <c r="BD214" s="1"/>
  <c r="BE214" s="1"/>
  <c r="BG214" s="1"/>
  <c r="D213"/>
  <c r="BD213" s="1"/>
  <c r="BE213" s="1"/>
  <c r="BG213" s="1"/>
  <c r="D211"/>
  <c r="BD211" s="1"/>
  <c r="BE211" s="1"/>
  <c r="BG211" s="1"/>
  <c r="D210"/>
  <c r="BD210" s="1"/>
  <c r="BE210" s="1"/>
  <c r="BG210" s="1"/>
  <c r="D209"/>
  <c r="BD209" s="1"/>
  <c r="BE209" s="1"/>
  <c r="BG209" s="1"/>
  <c r="D208"/>
  <c r="BD208" s="1"/>
  <c r="BE208" s="1"/>
  <c r="BG208" s="1"/>
  <c r="D207"/>
  <c r="BD207" s="1"/>
  <c r="BE207" s="1"/>
  <c r="BG207" s="1"/>
  <c r="D206"/>
  <c r="BD206" s="1"/>
  <c r="BE206" s="1"/>
  <c r="BG206" s="1"/>
  <c r="D205"/>
  <c r="BD205" s="1"/>
  <c r="BE205" s="1"/>
  <c r="BG205" s="1"/>
  <c r="D204"/>
  <c r="BD204" s="1"/>
  <c r="BE204" s="1"/>
  <c r="BG204" s="1"/>
  <c r="D203"/>
  <c r="BD203" s="1"/>
  <c r="BE203" s="1"/>
  <c r="BG203" s="1"/>
  <c r="D202"/>
  <c r="BD202" s="1"/>
  <c r="BE202" s="1"/>
  <c r="BG202" s="1"/>
  <c r="D201"/>
  <c r="BD201" s="1"/>
  <c r="BE201" s="1"/>
  <c r="BG201" s="1"/>
  <c r="D200"/>
  <c r="BD200" s="1"/>
  <c r="BE200" s="1"/>
  <c r="BG200" s="1"/>
  <c r="D198"/>
  <c r="BD198" s="1"/>
  <c r="BE198" s="1"/>
  <c r="BG198" s="1"/>
  <c r="D197"/>
  <c r="BD197" s="1"/>
  <c r="BE197" s="1"/>
  <c r="BG197" s="1"/>
  <c r="D196"/>
  <c r="BD196" s="1"/>
  <c r="BE196" s="1"/>
  <c r="BG196" s="1"/>
  <c r="D195"/>
  <c r="BD195" s="1"/>
  <c r="BE195" s="1"/>
  <c r="BG195" s="1"/>
  <c r="D194"/>
  <c r="BD194" s="1"/>
  <c r="BE194" s="1"/>
  <c r="BG194" s="1"/>
  <c r="D193"/>
  <c r="BD193" s="1"/>
  <c r="BE193" s="1"/>
  <c r="BG193" s="1"/>
  <c r="D192"/>
  <c r="BD192" s="1"/>
  <c r="BE192" s="1"/>
  <c r="BG192" s="1"/>
  <c r="D191"/>
  <c r="BD191" s="1"/>
  <c r="BE191" s="1"/>
  <c r="BG191" s="1"/>
  <c r="D190"/>
  <c r="BD190" s="1"/>
  <c r="BE190" s="1"/>
  <c r="BG190" s="1"/>
  <c r="D189"/>
  <c r="BD189" s="1"/>
  <c r="BE189" s="1"/>
  <c r="BG189" s="1"/>
  <c r="D188"/>
  <c r="BD188" s="1"/>
  <c r="BE188" s="1"/>
  <c r="BG188" s="1"/>
  <c r="D187"/>
  <c r="BD187" s="1"/>
  <c r="BE187" s="1"/>
  <c r="BG187" s="1"/>
  <c r="D186"/>
  <c r="BD186" s="1"/>
  <c r="BE186" s="1"/>
  <c r="BG186" s="1"/>
  <c r="D184"/>
  <c r="BD184" s="1"/>
  <c r="BE184" s="1"/>
  <c r="BG184" s="1"/>
  <c r="D183"/>
  <c r="BD183" s="1"/>
  <c r="BE183" s="1"/>
  <c r="BG183" s="1"/>
  <c r="D182"/>
  <c r="BD182" s="1"/>
  <c r="BE182" s="1"/>
  <c r="BG182" s="1"/>
  <c r="D181"/>
  <c r="BD181" s="1"/>
  <c r="BE181" s="1"/>
  <c r="BG181" s="1"/>
  <c r="D180"/>
  <c r="BD180" s="1"/>
  <c r="BE180" s="1"/>
  <c r="BG180" s="1"/>
  <c r="D179"/>
  <c r="BD179" s="1"/>
  <c r="BE179" s="1"/>
  <c r="BG179" s="1"/>
  <c r="D178"/>
  <c r="BD178" s="1"/>
  <c r="BE178" s="1"/>
  <c r="BG178" s="1"/>
  <c r="D177"/>
  <c r="BD177" s="1"/>
  <c r="BE177" s="1"/>
  <c r="BG177" s="1"/>
  <c r="D176"/>
  <c r="BD176" s="1"/>
  <c r="BE176" s="1"/>
  <c r="BG176" s="1"/>
  <c r="D175"/>
  <c r="BD175" s="1"/>
  <c r="BE175" s="1"/>
  <c r="BG175" s="1"/>
  <c r="D174"/>
  <c r="BD174" s="1"/>
  <c r="BE174" s="1"/>
  <c r="BG174" s="1"/>
  <c r="D172"/>
  <c r="BD172" s="1"/>
  <c r="BE172" s="1"/>
  <c r="BG172" s="1"/>
  <c r="D171"/>
  <c r="BD171" s="1"/>
  <c r="BE171" s="1"/>
  <c r="BG171" s="1"/>
  <c r="D170"/>
  <c r="BD170" s="1"/>
  <c r="BE170" s="1"/>
  <c r="BG170" s="1"/>
  <c r="D169"/>
  <c r="BD169" s="1"/>
  <c r="BE169" s="1"/>
  <c r="BG169" s="1"/>
  <c r="D168"/>
  <c r="BD168" s="1"/>
  <c r="BE168" s="1"/>
  <c r="BG168" s="1"/>
  <c r="D167"/>
  <c r="BD167" s="1"/>
  <c r="BE167" s="1"/>
  <c r="BG167" s="1"/>
  <c r="D166"/>
  <c r="BD166" s="1"/>
  <c r="BE166" s="1"/>
  <c r="BG166" s="1"/>
  <c r="D165"/>
  <c r="BD165" s="1"/>
  <c r="BE165" s="1"/>
  <c r="BG165" s="1"/>
  <c r="D164"/>
  <c r="BD164" s="1"/>
  <c r="BE164" s="1"/>
  <c r="BG164" s="1"/>
  <c r="D163"/>
  <c r="BD163" s="1"/>
  <c r="BE163" s="1"/>
  <c r="BG163" s="1"/>
  <c r="D162"/>
  <c r="BD162" s="1"/>
  <c r="BE162" s="1"/>
  <c r="BG162" s="1"/>
  <c r="D161"/>
  <c r="BD161" s="1"/>
  <c r="BE161" s="1"/>
  <c r="BG161" s="1"/>
  <c r="D160"/>
  <c r="BD160" s="1"/>
  <c r="BE160" s="1"/>
  <c r="BG160" s="1"/>
  <c r="D158"/>
  <c r="BD158" s="1"/>
  <c r="BE158" s="1"/>
  <c r="BG158" s="1"/>
  <c r="D157"/>
  <c r="BD157" s="1"/>
  <c r="BE157" s="1"/>
  <c r="BG157" s="1"/>
  <c r="D156"/>
  <c r="BD156" s="1"/>
  <c r="BE156" s="1"/>
  <c r="BG156" s="1"/>
  <c r="D155"/>
  <c r="BD155" s="1"/>
  <c r="BE155" s="1"/>
  <c r="BG155" s="1"/>
  <c r="D154"/>
  <c r="BD154" s="1"/>
  <c r="BE154" s="1"/>
  <c r="BG154" s="1"/>
  <c r="D153"/>
  <c r="BD153" s="1"/>
  <c r="BE153" s="1"/>
  <c r="BG153" s="1"/>
  <c r="D152"/>
  <c r="BD152" s="1"/>
  <c r="BE152" s="1"/>
  <c r="BG152" s="1"/>
  <c r="D151"/>
  <c r="BD151" s="1"/>
  <c r="BE151" s="1"/>
  <c r="BG151" s="1"/>
  <c r="D150"/>
  <c r="BD150" s="1"/>
  <c r="BE150" s="1"/>
  <c r="BG150" s="1"/>
  <c r="D149"/>
  <c r="BD149" s="1"/>
  <c r="BE149" s="1"/>
  <c r="BG149" s="1"/>
  <c r="D148"/>
  <c r="BD148" s="1"/>
  <c r="BE148" s="1"/>
  <c r="BG148" s="1"/>
  <c r="D147"/>
  <c r="BD147" s="1"/>
  <c r="BE147" s="1"/>
  <c r="BG147" s="1"/>
  <c r="D145"/>
  <c r="BD145" s="1"/>
  <c r="BE145" s="1"/>
  <c r="BG145" s="1"/>
  <c r="D144"/>
  <c r="BD144" s="1"/>
  <c r="BE144" s="1"/>
  <c r="BG144" s="1"/>
  <c r="D143"/>
  <c r="BD143" s="1"/>
  <c r="BE143" s="1"/>
  <c r="BG143" s="1"/>
  <c r="D142"/>
  <c r="BD142" s="1"/>
  <c r="BE142" s="1"/>
  <c r="BG142" s="1"/>
  <c r="D141"/>
  <c r="BD141" s="1"/>
  <c r="BE141" s="1"/>
  <c r="BG141" s="1"/>
  <c r="D140"/>
  <c r="BD140" s="1"/>
  <c r="BE140" s="1"/>
  <c r="BG140" s="1"/>
  <c r="D138"/>
  <c r="BD138" s="1"/>
  <c r="BE138" s="1"/>
  <c r="BG138" s="1"/>
  <c r="D137"/>
  <c r="BD137" s="1"/>
  <c r="BE137" s="1"/>
  <c r="BG137" s="1"/>
  <c r="D136"/>
  <c r="BD136" s="1"/>
  <c r="BE136" s="1"/>
  <c r="BG136" s="1"/>
  <c r="D135"/>
  <c r="BD135" s="1"/>
  <c r="BE135" s="1"/>
  <c r="BG135" s="1"/>
  <c r="D134"/>
  <c r="BD134" s="1"/>
  <c r="BE134" s="1"/>
  <c r="BG134" s="1"/>
  <c r="D133"/>
  <c r="BD133" s="1"/>
  <c r="BE133" s="1"/>
  <c r="BG133" s="1"/>
  <c r="D132"/>
  <c r="BD132" s="1"/>
  <c r="BE132" s="1"/>
  <c r="BG132" s="1"/>
  <c r="D131"/>
  <c r="BD131" s="1"/>
  <c r="BE131" s="1"/>
  <c r="BG131" s="1"/>
  <c r="D130"/>
  <c r="BD130" s="1"/>
  <c r="BE130" s="1"/>
  <c r="BG130" s="1"/>
  <c r="D128"/>
  <c r="BD128" s="1"/>
  <c r="BE128" s="1"/>
  <c r="BG128" s="1"/>
  <c r="D127"/>
  <c r="BD127" s="1"/>
  <c r="BE127" s="1"/>
  <c r="BG127" s="1"/>
  <c r="D126"/>
  <c r="BD126" s="1"/>
  <c r="BE126" s="1"/>
  <c r="BG126" s="1"/>
  <c r="D125"/>
  <c r="BD125" s="1"/>
  <c r="BE125" s="1"/>
  <c r="BG125" s="1"/>
  <c r="D124"/>
  <c r="BD124" s="1"/>
  <c r="BE124" s="1"/>
  <c r="BG124" s="1"/>
  <c r="D123"/>
  <c r="BD123" s="1"/>
  <c r="BE123" s="1"/>
  <c r="BG123" s="1"/>
  <c r="D122"/>
  <c r="BD122" s="1"/>
  <c r="BE122" s="1"/>
  <c r="BG122" s="1"/>
  <c r="D120"/>
  <c r="BD120" s="1"/>
  <c r="BE120" s="1"/>
  <c r="BG120" s="1"/>
  <c r="D119"/>
  <c r="BD119" s="1"/>
  <c r="BE119" s="1"/>
  <c r="BG119" s="1"/>
  <c r="D118"/>
  <c r="BD118" s="1"/>
  <c r="BE118" s="1"/>
  <c r="BG118" s="1"/>
  <c r="D117"/>
  <c r="BD117" s="1"/>
  <c r="BE117" s="1"/>
  <c r="BG117" s="1"/>
  <c r="D116"/>
  <c r="BD116" s="1"/>
  <c r="BE116" s="1"/>
  <c r="BG116" s="1"/>
  <c r="D115"/>
  <c r="BD115" s="1"/>
  <c r="BE115" s="1"/>
  <c r="BG115" s="1"/>
  <c r="D114"/>
  <c r="BD114" s="1"/>
  <c r="BE114" s="1"/>
  <c r="BG114" s="1"/>
  <c r="D113"/>
  <c r="BD113" s="1"/>
  <c r="BE113" s="1"/>
  <c r="BG113" s="1"/>
  <c r="D112"/>
  <c r="BD112" s="1"/>
  <c r="BE112" s="1"/>
  <c r="BG112" s="1"/>
  <c r="D111"/>
  <c r="BD111" s="1"/>
  <c r="BE111" s="1"/>
  <c r="BG111" s="1"/>
  <c r="D110"/>
  <c r="BD110" s="1"/>
  <c r="BE110" s="1"/>
  <c r="BG110" s="1"/>
  <c r="D109"/>
  <c r="BD109" s="1"/>
  <c r="BE109" s="1"/>
  <c r="BG109" s="1"/>
  <c r="D108"/>
  <c r="BD108" s="1"/>
  <c r="BE108" s="1"/>
  <c r="BG108" s="1"/>
  <c r="D107"/>
  <c r="BD107" s="1"/>
  <c r="BE107" s="1"/>
  <c r="BG107" s="1"/>
  <c r="D106"/>
  <c r="BD106" s="1"/>
  <c r="BE106" s="1"/>
  <c r="BG106" s="1"/>
  <c r="D104"/>
  <c r="BD104" s="1"/>
  <c r="BE104" s="1"/>
  <c r="BG104" s="1"/>
  <c r="D103"/>
  <c r="BD103" s="1"/>
  <c r="BE103" s="1"/>
  <c r="BG103" s="1"/>
  <c r="D102"/>
  <c r="BD102" s="1"/>
  <c r="BE102" s="1"/>
  <c r="BG102" s="1"/>
  <c r="D101"/>
  <c r="BD101" s="1"/>
  <c r="BE101" s="1"/>
  <c r="BG101" s="1"/>
  <c r="D100"/>
  <c r="BD100" s="1"/>
  <c r="BE100" s="1"/>
  <c r="BG100" s="1"/>
  <c r="D99"/>
  <c r="BD99" s="1"/>
  <c r="BE99" s="1"/>
  <c r="BG99" s="1"/>
  <c r="D98"/>
  <c r="BD98" s="1"/>
  <c r="BE98" s="1"/>
  <c r="BG98" s="1"/>
  <c r="D97"/>
  <c r="BD97" s="1"/>
  <c r="BE97" s="1"/>
  <c r="BG97" s="1"/>
  <c r="D96"/>
  <c r="BD96" s="1"/>
  <c r="BE96" s="1"/>
  <c r="BG96" s="1"/>
  <c r="D95"/>
  <c r="BD95" s="1"/>
  <c r="BE95" s="1"/>
  <c r="BG95" s="1"/>
  <c r="D94"/>
  <c r="BD94" s="1"/>
  <c r="BE94" s="1"/>
  <c r="BG94" s="1"/>
  <c r="D93"/>
  <c r="BD93" s="1"/>
  <c r="BE93" s="1"/>
  <c r="BG93" s="1"/>
  <c r="D92"/>
  <c r="BD92" s="1"/>
  <c r="BE92" s="1"/>
  <c r="BG92" s="1"/>
  <c r="D90"/>
  <c r="BD90" s="1"/>
  <c r="BE90" s="1"/>
  <c r="BG90" s="1"/>
  <c r="D89"/>
  <c r="BD89" s="1"/>
  <c r="BE89" s="1"/>
  <c r="BG89" s="1"/>
  <c r="D88"/>
  <c r="BD88" s="1"/>
  <c r="BE88" s="1"/>
  <c r="BG88" s="1"/>
  <c r="D87"/>
  <c r="BD87" s="1"/>
  <c r="BE87" s="1"/>
  <c r="BG87" s="1"/>
  <c r="D86"/>
  <c r="BD86" s="1"/>
  <c r="BE86" s="1"/>
  <c r="BG86" s="1"/>
  <c r="D85"/>
  <c r="BD85" s="1"/>
  <c r="BE85" s="1"/>
  <c r="BG85" s="1"/>
  <c r="D84"/>
  <c r="BD84" s="1"/>
  <c r="BE84" s="1"/>
  <c r="BG84" s="1"/>
  <c r="D83"/>
  <c r="BD83" s="1"/>
  <c r="BE83" s="1"/>
  <c r="BG83" s="1"/>
  <c r="D82"/>
  <c r="BD82" s="1"/>
  <c r="BE82" s="1"/>
  <c r="BG82" s="1"/>
  <c r="D80"/>
  <c r="BD80" s="1"/>
  <c r="BE80" s="1"/>
  <c r="BG80" s="1"/>
  <c r="D79"/>
  <c r="BD79" s="1"/>
  <c r="BE79" s="1"/>
  <c r="BG79" s="1"/>
  <c r="D78"/>
  <c r="BD78" s="1"/>
  <c r="BE78" s="1"/>
  <c r="BG78" s="1"/>
  <c r="D77"/>
  <c r="BD77" s="1"/>
  <c r="BE77" s="1"/>
  <c r="BG77" s="1"/>
  <c r="D76"/>
  <c r="BD76" s="1"/>
  <c r="BE76" s="1"/>
  <c r="BG76" s="1"/>
  <c r="D75"/>
  <c r="BD75" s="1"/>
  <c r="BE75" s="1"/>
  <c r="BG75" s="1"/>
  <c r="D74"/>
  <c r="BD74" s="1"/>
  <c r="BE74" s="1"/>
  <c r="BG74" s="1"/>
  <c r="D73"/>
  <c r="BD73" s="1"/>
  <c r="BE73" s="1"/>
  <c r="BG73" s="1"/>
  <c r="D71"/>
  <c r="BD71" s="1"/>
  <c r="BE71" s="1"/>
  <c r="BG71" s="1"/>
  <c r="D70"/>
  <c r="BD70" s="1"/>
  <c r="BE70" s="1"/>
  <c r="BG70" s="1"/>
  <c r="D69"/>
  <c r="BD69" s="1"/>
  <c r="BE69" s="1"/>
  <c r="BG69" s="1"/>
  <c r="D68"/>
  <c r="BD68" s="1"/>
  <c r="BE68" s="1"/>
  <c r="BG68" s="1"/>
  <c r="D67"/>
  <c r="BD67" s="1"/>
  <c r="BE67" s="1"/>
  <c r="BG67" s="1"/>
  <c r="D65"/>
  <c r="BD65" s="1"/>
  <c r="BE65" s="1"/>
  <c r="BG65" s="1"/>
  <c r="D64"/>
  <c r="BD64" s="1"/>
  <c r="BE64" s="1"/>
  <c r="BG64" s="1"/>
  <c r="D63"/>
  <c r="BD63" s="1"/>
  <c r="BE63" s="1"/>
  <c r="BG63" s="1"/>
  <c r="D62"/>
  <c r="BD62" s="1"/>
  <c r="BE62" s="1"/>
  <c r="BG62" s="1"/>
  <c r="D61"/>
  <c r="BD61" s="1"/>
  <c r="BE61" s="1"/>
  <c r="BG61" s="1"/>
  <c r="D60"/>
  <c r="BD60" s="1"/>
  <c r="BE60" s="1"/>
  <c r="BG60" s="1"/>
  <c r="D59"/>
  <c r="BD59" s="1"/>
  <c r="BE59" s="1"/>
  <c r="BG59" s="1"/>
  <c r="D58"/>
  <c r="BD58" s="1"/>
  <c r="BE58" s="1"/>
  <c r="BG58" s="1"/>
  <c r="D57"/>
  <c r="BD57" s="1"/>
  <c r="BE57" s="1"/>
  <c r="BG57" s="1"/>
  <c r="D56"/>
  <c r="BD56" s="1"/>
  <c r="BE56" s="1"/>
  <c r="BG56" s="1"/>
  <c r="D55"/>
  <c r="BD55" s="1"/>
  <c r="BE55" s="1"/>
  <c r="BG55" s="1"/>
  <c r="D54"/>
  <c r="BD54" s="1"/>
  <c r="BE54" s="1"/>
  <c r="BG54" s="1"/>
  <c r="D53"/>
  <c r="BD53" s="1"/>
  <c r="BE53" s="1"/>
  <c r="BG53" s="1"/>
  <c r="D51"/>
  <c r="BD51" s="1"/>
  <c r="BE51" s="1"/>
  <c r="BG51" s="1"/>
  <c r="D50"/>
  <c r="BD50" s="1"/>
  <c r="BE50" s="1"/>
  <c r="BG50" s="1"/>
  <c r="D49"/>
  <c r="BD49" s="1"/>
  <c r="BE49" s="1"/>
  <c r="BG49" s="1"/>
  <c r="D48"/>
  <c r="BD48" s="1"/>
  <c r="BE48" s="1"/>
  <c r="BG48" s="1"/>
  <c r="D47"/>
  <c r="BD47" s="1"/>
  <c r="BE47" s="1"/>
  <c r="BG47" s="1"/>
  <c r="D44"/>
  <c r="BD44" s="1"/>
  <c r="BE44" s="1"/>
  <c r="BG44" s="1"/>
  <c r="D43"/>
  <c r="BD43" s="1"/>
  <c r="BE43" s="1"/>
  <c r="BG43" s="1"/>
  <c r="D42"/>
  <c r="BD42" s="1"/>
  <c r="BE42" s="1"/>
  <c r="BG42" s="1"/>
  <c r="D41"/>
  <c r="BD41" s="1"/>
  <c r="BE41" s="1"/>
  <c r="BG41" s="1"/>
  <c r="D40"/>
  <c r="BD40" s="1"/>
  <c r="BE40" s="1"/>
  <c r="BG40" s="1"/>
  <c r="D39"/>
  <c r="BD39" s="1"/>
  <c r="BE39" s="1"/>
  <c r="BG39" s="1"/>
  <c r="D38"/>
  <c r="BD38" s="1"/>
  <c r="BE38" s="1"/>
  <c r="BG38" s="1"/>
  <c r="D37"/>
  <c r="BD37" s="1"/>
  <c r="BE37" s="1"/>
  <c r="BG37" s="1"/>
  <c r="D36"/>
  <c r="BD36" s="1"/>
  <c r="BE36" s="1"/>
  <c r="BG36" s="1"/>
  <c r="D35"/>
  <c r="BD35" s="1"/>
  <c r="BE35" s="1"/>
  <c r="BG35" s="1"/>
  <c r="D34"/>
  <c r="BD34" s="1"/>
  <c r="BE34" s="1"/>
  <c r="BG34" s="1"/>
  <c r="D33"/>
  <c r="BD33" s="1"/>
  <c r="BE33" s="1"/>
  <c r="BG33" s="1"/>
  <c r="D32"/>
  <c r="BD32" s="1"/>
  <c r="BE32" s="1"/>
  <c r="BG32" s="1"/>
  <c r="D31"/>
  <c r="BD31" s="1"/>
  <c r="BE31" s="1"/>
  <c r="BG31" s="1"/>
  <c r="D30"/>
  <c r="BD30" s="1"/>
  <c r="BE30" s="1"/>
  <c r="BG30" s="1"/>
  <c r="D29"/>
  <c r="BD29" s="1"/>
  <c r="BE29" s="1"/>
  <c r="BG29" s="1"/>
  <c r="D28"/>
  <c r="BD28" s="1"/>
  <c r="BE28" s="1"/>
  <c r="BG28" s="1"/>
  <c r="D27"/>
  <c r="BD27" s="1"/>
  <c r="BE27" s="1"/>
  <c r="BG27" s="1"/>
  <c r="D26"/>
  <c r="BD26" s="1"/>
  <c r="BE26" s="1"/>
  <c r="BG26" s="1"/>
  <c r="D25"/>
  <c r="BD25" s="1"/>
  <c r="BE25" s="1"/>
  <c r="BG25" s="1"/>
  <c r="D24"/>
  <c r="BD24" s="1"/>
  <c r="BE24" s="1"/>
  <c r="BG24" s="1"/>
  <c r="D23"/>
  <c r="BD23" s="1"/>
  <c r="BE23" s="1"/>
  <c r="BG23" s="1"/>
  <c r="D22"/>
  <c r="BD22" s="1"/>
  <c r="BE22" s="1"/>
  <c r="BG22" s="1"/>
  <c r="D21"/>
  <c r="BD21" s="1"/>
  <c r="BE21" s="1"/>
  <c r="BG21" s="1"/>
  <c r="D20"/>
  <c r="BD20" s="1"/>
  <c r="BE20" s="1"/>
  <c r="BG20" s="1"/>
  <c r="D19"/>
  <c r="BD19" s="1"/>
  <c r="BE19" s="1"/>
  <c r="BG19" s="1"/>
  <c r="D18"/>
  <c r="BD18" s="1"/>
  <c r="BE18" s="1"/>
  <c r="BG18" s="1"/>
  <c r="D16"/>
  <c r="BD16" s="1"/>
  <c r="BE16" s="1"/>
  <c r="BG16" s="1"/>
  <c r="D15"/>
  <c r="BD15" s="1"/>
  <c r="BE15" s="1"/>
  <c r="BG15" s="1"/>
  <c r="D14"/>
  <c r="BD14" s="1"/>
  <c r="BE14" s="1"/>
  <c r="BG14" s="1"/>
  <c r="D13"/>
  <c r="BD13" s="1"/>
  <c r="BE13" s="1"/>
  <c r="BG13" s="1"/>
  <c r="D12"/>
  <c r="BD12" s="1"/>
  <c r="BE12" s="1"/>
  <c r="BG12" s="1"/>
  <c r="D11"/>
  <c r="BD11" s="1"/>
  <c r="BE11" s="1"/>
  <c r="BG11" s="1"/>
  <c r="D10"/>
  <c r="BD10" s="1"/>
  <c r="BE10" s="1"/>
  <c r="BG10" s="1"/>
  <c r="D9"/>
  <c r="BD9" s="1"/>
  <c r="BE9" s="1"/>
  <c r="BG9" s="1"/>
  <c r="D8"/>
  <c r="BD8" s="1"/>
  <c r="BE8" s="1"/>
  <c r="BG8" s="1"/>
  <c r="D7"/>
  <c r="BD7" s="1"/>
  <c r="BE7" s="1"/>
  <c r="BG7" s="1"/>
  <c r="C6"/>
  <c r="D6" s="1"/>
  <c r="B6"/>
  <c r="BV9" l="1"/>
  <c r="BH9"/>
  <c r="BV13"/>
  <c r="BH13"/>
  <c r="BV15"/>
  <c r="BH15"/>
  <c r="BV18"/>
  <c r="BH18"/>
  <c r="BV20"/>
  <c r="BH20"/>
  <c r="BV22"/>
  <c r="BH22"/>
  <c r="BV24"/>
  <c r="BH24"/>
  <c r="BV26"/>
  <c r="BH26"/>
  <c r="BV28"/>
  <c r="BH28"/>
  <c r="BV30"/>
  <c r="BH30"/>
  <c r="BV32"/>
  <c r="BH32"/>
  <c r="BV34"/>
  <c r="BH34"/>
  <c r="BV36"/>
  <c r="BH36"/>
  <c r="BV38"/>
  <c r="BH38"/>
  <c r="BV40"/>
  <c r="BH40"/>
  <c r="BV42"/>
  <c r="BH42"/>
  <c r="BV44"/>
  <c r="BH44"/>
  <c r="BV48"/>
  <c r="BH48"/>
  <c r="BV50"/>
  <c r="BH50"/>
  <c r="BV53"/>
  <c r="BH53"/>
  <c r="BV55"/>
  <c r="BH55"/>
  <c r="BV57"/>
  <c r="BH57"/>
  <c r="BV59"/>
  <c r="BH59"/>
  <c r="BV61"/>
  <c r="BH61"/>
  <c r="BV63"/>
  <c r="BH63"/>
  <c r="BV65"/>
  <c r="BH65"/>
  <c r="BV68"/>
  <c r="BH68"/>
  <c r="BV70"/>
  <c r="BH70"/>
  <c r="BV73"/>
  <c r="BH73"/>
  <c r="BV75"/>
  <c r="BH75"/>
  <c r="BV77"/>
  <c r="BH77"/>
  <c r="BV79"/>
  <c r="BH79"/>
  <c r="BV82"/>
  <c r="BH82"/>
  <c r="BV84"/>
  <c r="BH84"/>
  <c r="BV86"/>
  <c r="BH86"/>
  <c r="BV88"/>
  <c r="BH88"/>
  <c r="BV90"/>
  <c r="BH90"/>
  <c r="BV93"/>
  <c r="BH93"/>
  <c r="BV95"/>
  <c r="BH95"/>
  <c r="BV97"/>
  <c r="BH97"/>
  <c r="BV99"/>
  <c r="BH99"/>
  <c r="BV101"/>
  <c r="BH101"/>
  <c r="BV103"/>
  <c r="BH103"/>
  <c r="BV106"/>
  <c r="BH106"/>
  <c r="BV108"/>
  <c r="BH108"/>
  <c r="BV110"/>
  <c r="BH110"/>
  <c r="BV112"/>
  <c r="BH112"/>
  <c r="BV114"/>
  <c r="BH114"/>
  <c r="BV116"/>
  <c r="BH116"/>
  <c r="BV118"/>
  <c r="BH118"/>
  <c r="BV120"/>
  <c r="BH120"/>
  <c r="BV123"/>
  <c r="BH123"/>
  <c r="BV125"/>
  <c r="BH125"/>
  <c r="BV127"/>
  <c r="BH127"/>
  <c r="BV130"/>
  <c r="BH130"/>
  <c r="BV132"/>
  <c r="BH132"/>
  <c r="BV134"/>
  <c r="BH134"/>
  <c r="BV136"/>
  <c r="BH136"/>
  <c r="BV138"/>
  <c r="BH138"/>
  <c r="BV141"/>
  <c r="BH141"/>
  <c r="BV143"/>
  <c r="BH143"/>
  <c r="BV145"/>
  <c r="BH145"/>
  <c r="BV148"/>
  <c r="BH148"/>
  <c r="BV150"/>
  <c r="BH150"/>
  <c r="BV152"/>
  <c r="BH152"/>
  <c r="BV154"/>
  <c r="BH154"/>
  <c r="BV156"/>
  <c r="BH156"/>
  <c r="BV158"/>
  <c r="BH158"/>
  <c r="BV161"/>
  <c r="BH161"/>
  <c r="BV163"/>
  <c r="BH163"/>
  <c r="BV165"/>
  <c r="BH165"/>
  <c r="BV167"/>
  <c r="BH167"/>
  <c r="BV169"/>
  <c r="BH169"/>
  <c r="BV171"/>
  <c r="BH171"/>
  <c r="BV174"/>
  <c r="BH174"/>
  <c r="BV176"/>
  <c r="BH176"/>
  <c r="BV178"/>
  <c r="BH178"/>
  <c r="BV180"/>
  <c r="BH180"/>
  <c r="BV182"/>
  <c r="BH182"/>
  <c r="BV184"/>
  <c r="BH184"/>
  <c r="BV187"/>
  <c r="BH187"/>
  <c r="BV189"/>
  <c r="BH189"/>
  <c r="BV191"/>
  <c r="BH191"/>
  <c r="BV193"/>
  <c r="BH193"/>
  <c r="BV195"/>
  <c r="BH195"/>
  <c r="BV197"/>
  <c r="BH197"/>
  <c r="BV200"/>
  <c r="BH200"/>
  <c r="BV202"/>
  <c r="BH202"/>
  <c r="BV204"/>
  <c r="BH204"/>
  <c r="BV206"/>
  <c r="BH206"/>
  <c r="BV208"/>
  <c r="BH208"/>
  <c r="BV210"/>
  <c r="BH210"/>
  <c r="BV213"/>
  <c r="BH213"/>
  <c r="BV215"/>
  <c r="BH215"/>
  <c r="BV217"/>
  <c r="BH217"/>
  <c r="BV219"/>
  <c r="BH219"/>
  <c r="BV221"/>
  <c r="BH221"/>
  <c r="BV223"/>
  <c r="BH223"/>
  <c r="BV225"/>
  <c r="BH225"/>
  <c r="BV228"/>
  <c r="BH228"/>
  <c r="BV230"/>
  <c r="BH230"/>
  <c r="BV232"/>
  <c r="BH232"/>
  <c r="BV234"/>
  <c r="BH234"/>
  <c r="BV237"/>
  <c r="BH237"/>
  <c r="BV239"/>
  <c r="BH239"/>
  <c r="BV241"/>
  <c r="BH241"/>
  <c r="BV243"/>
  <c r="BH243"/>
  <c r="BV246"/>
  <c r="BH246"/>
  <c r="BV248"/>
  <c r="BH248"/>
  <c r="BV250"/>
  <c r="BH250"/>
  <c r="BV252"/>
  <c r="BH252"/>
  <c r="BV254"/>
  <c r="BH254"/>
  <c r="BV256"/>
  <c r="BH256"/>
  <c r="BV258"/>
  <c r="BH258"/>
  <c r="BV260"/>
  <c r="BH260"/>
  <c r="BV263"/>
  <c r="BH263"/>
  <c r="BV265"/>
  <c r="BH265"/>
  <c r="BV267"/>
  <c r="BH267"/>
  <c r="BV270"/>
  <c r="BH270"/>
  <c r="BV272"/>
  <c r="BH272"/>
  <c r="BV274"/>
  <c r="BH274"/>
  <c r="BV276"/>
  <c r="BH276"/>
  <c r="BV278"/>
  <c r="BH278"/>
  <c r="BV280"/>
  <c r="BH280"/>
  <c r="BV282"/>
  <c r="BH282"/>
  <c r="BV284"/>
  <c r="BH284"/>
  <c r="BV286"/>
  <c r="BH286"/>
  <c r="BV289"/>
  <c r="BH289"/>
  <c r="BV291"/>
  <c r="BH291"/>
  <c r="BV293"/>
  <c r="BH293"/>
  <c r="BV295"/>
  <c r="BH295"/>
  <c r="BV297"/>
  <c r="BH297"/>
  <c r="BV299"/>
  <c r="BH299"/>
  <c r="BV301"/>
  <c r="BH301"/>
  <c r="BV303"/>
  <c r="BH303"/>
  <c r="BV305"/>
  <c r="BH305"/>
  <c r="BV307"/>
  <c r="BH307"/>
  <c r="BV309"/>
  <c r="BH309"/>
  <c r="BV311"/>
  <c r="BH311"/>
  <c r="BV314"/>
  <c r="BH314"/>
  <c r="BV316"/>
  <c r="BH316"/>
  <c r="BV318"/>
  <c r="BH318"/>
  <c r="BV320"/>
  <c r="BH320"/>
  <c r="BV322"/>
  <c r="BH322"/>
  <c r="BV324"/>
  <c r="BH324"/>
  <c r="BV326"/>
  <c r="BH326"/>
  <c r="BV329"/>
  <c r="BH329"/>
  <c r="BV331"/>
  <c r="BH331"/>
  <c r="BV333"/>
  <c r="BH333"/>
  <c r="BV335"/>
  <c r="BH335"/>
  <c r="BV337"/>
  <c r="BH337"/>
  <c r="BV339"/>
  <c r="BH339"/>
  <c r="BV342"/>
  <c r="BH342"/>
  <c r="BV344"/>
  <c r="BH344"/>
  <c r="BV346"/>
  <c r="BH346"/>
  <c r="BV348"/>
  <c r="BH348"/>
  <c r="BV350"/>
  <c r="BH350"/>
  <c r="BV353"/>
  <c r="BH353"/>
  <c r="BV355"/>
  <c r="BH355"/>
  <c r="BV357"/>
  <c r="BH357"/>
  <c r="BV359"/>
  <c r="BH359"/>
  <c r="BV361"/>
  <c r="BH361"/>
  <c r="BV363"/>
  <c r="BH363"/>
  <c r="BV366"/>
  <c r="BH366"/>
  <c r="BV368"/>
  <c r="BH368"/>
  <c r="BV370"/>
  <c r="BH370"/>
  <c r="BV372"/>
  <c r="BH372"/>
  <c r="BV374"/>
  <c r="BH374"/>
  <c r="BV376"/>
  <c r="BH376"/>
  <c r="BV7"/>
  <c r="BH7"/>
  <c r="BV11"/>
  <c r="BH11"/>
  <c r="BV8"/>
  <c r="BH8"/>
  <c r="BV10"/>
  <c r="BX10" s="1"/>
  <c r="CA10" s="1"/>
  <c r="BH10"/>
  <c r="BV12"/>
  <c r="BH12"/>
  <c r="BV14"/>
  <c r="BH14"/>
  <c r="BV16"/>
  <c r="BH16"/>
  <c r="BV19"/>
  <c r="BH19"/>
  <c r="BV21"/>
  <c r="BH21"/>
  <c r="BV23"/>
  <c r="BH23"/>
  <c r="BV25"/>
  <c r="BH25"/>
  <c r="BV27"/>
  <c r="BH27"/>
  <c r="BV29"/>
  <c r="BH29"/>
  <c r="BV31"/>
  <c r="BH31"/>
  <c r="BV33"/>
  <c r="BH33"/>
  <c r="BV35"/>
  <c r="BH35"/>
  <c r="BV37"/>
  <c r="BH37"/>
  <c r="BV39"/>
  <c r="BH39"/>
  <c r="BV41"/>
  <c r="BH41"/>
  <c r="BV43"/>
  <c r="BH43"/>
  <c r="BV47"/>
  <c r="BH47"/>
  <c r="BV49"/>
  <c r="BH49"/>
  <c r="BV51"/>
  <c r="BH51"/>
  <c r="BV54"/>
  <c r="BH54"/>
  <c r="BV56"/>
  <c r="BH56"/>
  <c r="BV58"/>
  <c r="BH58"/>
  <c r="BV60"/>
  <c r="BH60"/>
  <c r="BV62"/>
  <c r="BH62"/>
  <c r="BV64"/>
  <c r="BH64"/>
  <c r="BV67"/>
  <c r="BH67"/>
  <c r="BV69"/>
  <c r="BH69"/>
  <c r="BV71"/>
  <c r="BH71"/>
  <c r="BV74"/>
  <c r="BH74"/>
  <c r="BV76"/>
  <c r="BH76"/>
  <c r="BV78"/>
  <c r="BH78"/>
  <c r="BV80"/>
  <c r="BH80"/>
  <c r="BV83"/>
  <c r="BH83"/>
  <c r="BV85"/>
  <c r="BH85"/>
  <c r="BV87"/>
  <c r="BH87"/>
  <c r="BV89"/>
  <c r="BH89"/>
  <c r="BV92"/>
  <c r="BH92"/>
  <c r="BV94"/>
  <c r="BH94"/>
  <c r="BV96"/>
  <c r="BH96"/>
  <c r="BV98"/>
  <c r="BH98"/>
  <c r="BV100"/>
  <c r="BH100"/>
  <c r="BV102"/>
  <c r="BH102"/>
  <c r="BV104"/>
  <c r="BH104"/>
  <c r="BV107"/>
  <c r="BH107"/>
  <c r="BV109"/>
  <c r="BH109"/>
  <c r="BV111"/>
  <c r="BH111"/>
  <c r="BV113"/>
  <c r="BH113"/>
  <c r="BV115"/>
  <c r="BH115"/>
  <c r="BV117"/>
  <c r="BH117"/>
  <c r="BV119"/>
  <c r="BH119"/>
  <c r="BV122"/>
  <c r="BH122"/>
  <c r="BV124"/>
  <c r="BH124"/>
  <c r="BV126"/>
  <c r="BH126"/>
  <c r="BV128"/>
  <c r="BH128"/>
  <c r="BV131"/>
  <c r="BH131"/>
  <c r="BV133"/>
  <c r="BH133"/>
  <c r="BV135"/>
  <c r="BH135"/>
  <c r="BV137"/>
  <c r="BH137"/>
  <c r="BV140"/>
  <c r="BH140"/>
  <c r="BV142"/>
  <c r="BH142"/>
  <c r="BV144"/>
  <c r="BH144"/>
  <c r="BV147"/>
  <c r="BH147"/>
  <c r="BV149"/>
  <c r="BH149"/>
  <c r="BV151"/>
  <c r="BH151"/>
  <c r="BV153"/>
  <c r="BH153"/>
  <c r="BV155"/>
  <c r="BH155"/>
  <c r="BV157"/>
  <c r="BH157"/>
  <c r="BV160"/>
  <c r="BH160"/>
  <c r="BV162"/>
  <c r="BH162"/>
  <c r="BV164"/>
  <c r="BH164"/>
  <c r="BV166"/>
  <c r="BH166"/>
  <c r="BV168"/>
  <c r="BH168"/>
  <c r="BV170"/>
  <c r="BH170"/>
  <c r="BV172"/>
  <c r="BH172"/>
  <c r="BV175"/>
  <c r="BH175"/>
  <c r="BV177"/>
  <c r="BH177"/>
  <c r="BV179"/>
  <c r="BH179"/>
  <c r="BV181"/>
  <c r="BH181"/>
  <c r="BV183"/>
  <c r="BH183"/>
  <c r="BV186"/>
  <c r="BH186"/>
  <c r="BV188"/>
  <c r="BH188"/>
  <c r="BV190"/>
  <c r="BH190"/>
  <c r="BV192"/>
  <c r="BH192"/>
  <c r="BV194"/>
  <c r="BH194"/>
  <c r="BV196"/>
  <c r="BH196"/>
  <c r="BV198"/>
  <c r="BH198"/>
  <c r="BV201"/>
  <c r="BH201"/>
  <c r="BV203"/>
  <c r="BH203"/>
  <c r="BV205"/>
  <c r="BH205"/>
  <c r="BV207"/>
  <c r="BH207"/>
  <c r="BV209"/>
  <c r="BH209"/>
  <c r="BV211"/>
  <c r="BH211"/>
  <c r="BV214"/>
  <c r="BH214"/>
  <c r="BV216"/>
  <c r="BH216"/>
  <c r="BV218"/>
  <c r="BH218"/>
  <c r="BV220"/>
  <c r="BH220"/>
  <c r="BV222"/>
  <c r="BH222"/>
  <c r="BV224"/>
  <c r="BH224"/>
  <c r="BV227"/>
  <c r="BH227"/>
  <c r="BV229"/>
  <c r="BH229"/>
  <c r="BV231"/>
  <c r="BH231"/>
  <c r="BV233"/>
  <c r="BH233"/>
  <c r="BV235"/>
  <c r="BH235"/>
  <c r="BV238"/>
  <c r="BH238"/>
  <c r="BV240"/>
  <c r="BH240"/>
  <c r="BV242"/>
  <c r="BH242"/>
  <c r="BV244"/>
  <c r="BH244"/>
  <c r="BV247"/>
  <c r="BH247"/>
  <c r="BV249"/>
  <c r="BH249"/>
  <c r="BV251"/>
  <c r="BH251"/>
  <c r="BV253"/>
  <c r="BH253"/>
  <c r="BV255"/>
  <c r="BH255"/>
  <c r="BV257"/>
  <c r="BH257"/>
  <c r="BV259"/>
  <c r="BH259"/>
  <c r="BV262"/>
  <c r="BH262"/>
  <c r="BV264"/>
  <c r="BH264"/>
  <c r="BV266"/>
  <c r="BH266"/>
  <c r="BV268"/>
  <c r="BH268"/>
  <c r="BV271"/>
  <c r="BH271"/>
  <c r="BV273"/>
  <c r="BH273"/>
  <c r="BV275"/>
  <c r="BH275"/>
  <c r="BV277"/>
  <c r="BH277"/>
  <c r="BV279"/>
  <c r="BH279"/>
  <c r="BV281"/>
  <c r="BH281"/>
  <c r="BV283"/>
  <c r="BH283"/>
  <c r="BV285"/>
  <c r="BH285"/>
  <c r="BV288"/>
  <c r="BH288"/>
  <c r="BV290"/>
  <c r="BH290"/>
  <c r="BV292"/>
  <c r="BH292"/>
  <c r="BV294"/>
  <c r="BH294"/>
  <c r="BV296"/>
  <c r="BH296"/>
  <c r="BV298"/>
  <c r="BH298"/>
  <c r="BV300"/>
  <c r="BH300"/>
  <c r="BV302"/>
  <c r="BH302"/>
  <c r="BV304"/>
  <c r="BH304"/>
  <c r="BV306"/>
  <c r="BH306"/>
  <c r="BV308"/>
  <c r="BH308"/>
  <c r="BV310"/>
  <c r="BH310"/>
  <c r="BV313"/>
  <c r="BH313"/>
  <c r="BV315"/>
  <c r="BH315"/>
  <c r="BV317"/>
  <c r="BH317"/>
  <c r="BV319"/>
  <c r="BH319"/>
  <c r="BV321"/>
  <c r="BH321"/>
  <c r="BV323"/>
  <c r="BH323"/>
  <c r="BV325"/>
  <c r="BH325"/>
  <c r="BV327"/>
  <c r="BH327"/>
  <c r="BV330"/>
  <c r="BH330"/>
  <c r="BV332"/>
  <c r="BH332"/>
  <c r="BV334"/>
  <c r="BH334"/>
  <c r="BV336"/>
  <c r="BH336"/>
  <c r="BV338"/>
  <c r="BH338"/>
  <c r="BV341"/>
  <c r="BH341"/>
  <c r="BV343"/>
  <c r="BH343"/>
  <c r="BV345"/>
  <c r="BH345"/>
  <c r="BV347"/>
  <c r="BH347"/>
  <c r="BV349"/>
  <c r="BH349"/>
  <c r="BV351"/>
  <c r="BH351"/>
  <c r="BV354"/>
  <c r="BH354"/>
  <c r="BV356"/>
  <c r="BH356"/>
  <c r="BV358"/>
  <c r="BH358"/>
  <c r="BV360"/>
  <c r="BH360"/>
  <c r="BV362"/>
  <c r="BH362"/>
  <c r="BV365"/>
  <c r="BH365"/>
  <c r="BV367"/>
  <c r="BH367"/>
  <c r="BV369"/>
  <c r="BH369"/>
  <c r="BV371"/>
  <c r="BH371"/>
  <c r="BV373"/>
  <c r="BH373"/>
  <c r="BV375"/>
  <c r="BH375"/>
  <c r="AO17"/>
  <c r="AP17" s="1"/>
  <c r="AN17"/>
  <c r="AO6"/>
  <c r="AN6"/>
  <c r="AN377" s="1"/>
  <c r="AW17"/>
  <c r="AV17"/>
  <c r="AV377" s="1"/>
  <c r="BA17"/>
  <c r="BB17" s="1"/>
  <c r="AZ17"/>
  <c r="BA6"/>
  <c r="AZ6"/>
  <c r="AZ377" s="1"/>
  <c r="AW377" l="1"/>
  <c r="AX377" s="1"/>
  <c r="AX17"/>
  <c r="AO377"/>
  <c r="AP377" s="1"/>
  <c r="AP6"/>
  <c r="BZ375"/>
  <c r="BZ371"/>
  <c r="BZ367"/>
  <c r="BZ362"/>
  <c r="BZ358"/>
  <c r="BZ354"/>
  <c r="BZ349"/>
  <c r="BZ345"/>
  <c r="BZ341"/>
  <c r="BZ336"/>
  <c r="BZ332"/>
  <c r="BZ327"/>
  <c r="BZ323"/>
  <c r="BZ319"/>
  <c r="BZ315"/>
  <c r="BZ310"/>
  <c r="BZ306"/>
  <c r="BZ302"/>
  <c r="BZ298"/>
  <c r="BZ294"/>
  <c r="BZ288"/>
  <c r="BZ285"/>
  <c r="BZ281"/>
  <c r="BZ277"/>
  <c r="BZ271"/>
  <c r="BZ266"/>
  <c r="BZ262"/>
  <c r="BZ257"/>
  <c r="BZ253"/>
  <c r="BZ249"/>
  <c r="BZ244"/>
  <c r="BZ240"/>
  <c r="BZ235"/>
  <c r="BZ231"/>
  <c r="BZ227"/>
  <c r="BZ222"/>
  <c r="BZ218"/>
  <c r="BZ214"/>
  <c r="BZ209"/>
  <c r="BZ205"/>
  <c r="BZ201"/>
  <c r="BZ196"/>
  <c r="BZ192"/>
  <c r="BZ188"/>
  <c r="BZ183"/>
  <c r="BZ179"/>
  <c r="BZ175"/>
  <c r="BZ170"/>
  <c r="BZ166"/>
  <c r="BZ162"/>
  <c r="BZ157"/>
  <c r="BZ151"/>
  <c r="BZ147"/>
  <c r="BZ142"/>
  <c r="BZ137"/>
  <c r="BZ133"/>
  <c r="BZ128"/>
  <c r="BZ124"/>
  <c r="BZ119"/>
  <c r="BZ115"/>
  <c r="BZ111"/>
  <c r="BZ107"/>
  <c r="BZ102"/>
  <c r="BZ98"/>
  <c r="BZ94"/>
  <c r="BZ87"/>
  <c r="BZ83"/>
  <c r="BZ78"/>
  <c r="BZ76"/>
  <c r="BZ71"/>
  <c r="BZ67"/>
  <c r="BZ62"/>
  <c r="BZ58"/>
  <c r="BZ54"/>
  <c r="BZ49"/>
  <c r="BZ43"/>
  <c r="BZ39"/>
  <c r="BZ35"/>
  <c r="BZ31"/>
  <c r="BZ27"/>
  <c r="BZ23"/>
  <c r="BZ19"/>
  <c r="BZ14"/>
  <c r="BZ10"/>
  <c r="BZ11"/>
  <c r="BZ376"/>
  <c r="BZ372"/>
  <c r="BZ368"/>
  <c r="BZ363"/>
  <c r="BZ357"/>
  <c r="BZ355"/>
  <c r="BZ350"/>
  <c r="BZ346"/>
  <c r="BZ342"/>
  <c r="BZ337"/>
  <c r="BZ333"/>
  <c r="BZ329"/>
  <c r="BZ322"/>
  <c r="BZ318"/>
  <c r="BZ316"/>
  <c r="BZ311"/>
  <c r="BZ307"/>
  <c r="BZ301"/>
  <c r="BZ297"/>
  <c r="BZ293"/>
  <c r="BZ289"/>
  <c r="BZ284"/>
  <c r="BZ280"/>
  <c r="BZ276"/>
  <c r="BZ272"/>
  <c r="BZ267"/>
  <c r="BZ263"/>
  <c r="BZ258"/>
  <c r="BZ254"/>
  <c r="BZ250"/>
  <c r="BZ246"/>
  <c r="BZ241"/>
  <c r="BZ237"/>
  <c r="BZ232"/>
  <c r="BZ228"/>
  <c r="BZ223"/>
  <c r="BZ219"/>
  <c r="BZ215"/>
  <c r="BZ210"/>
  <c r="BZ206"/>
  <c r="BZ202"/>
  <c r="BZ197"/>
  <c r="BZ193"/>
  <c r="BZ189"/>
  <c r="BZ184"/>
  <c r="BZ180"/>
  <c r="BZ176"/>
  <c r="BZ171"/>
  <c r="BZ167"/>
  <c r="BZ163"/>
  <c r="BZ158"/>
  <c r="BZ154"/>
  <c r="BZ150"/>
  <c r="BZ145"/>
  <c r="BZ141"/>
  <c r="BZ136"/>
  <c r="BZ132"/>
  <c r="BZ127"/>
  <c r="BZ123"/>
  <c r="BZ118"/>
  <c r="BZ114"/>
  <c r="BZ110"/>
  <c r="BZ106"/>
  <c r="BZ101"/>
  <c r="BZ97"/>
  <c r="BZ93"/>
  <c r="BZ88"/>
  <c r="BZ84"/>
  <c r="BZ79"/>
  <c r="BZ75"/>
  <c r="BZ70"/>
  <c r="BZ63"/>
  <c r="BZ59"/>
  <c r="BZ57"/>
  <c r="BZ53"/>
  <c r="BZ44"/>
  <c r="BZ42"/>
  <c r="BZ38"/>
  <c r="BZ32"/>
  <c r="BZ28"/>
  <c r="BZ24"/>
  <c r="BZ20"/>
  <c r="BZ18"/>
  <c r="BZ15"/>
  <c r="BZ13"/>
  <c r="BA377"/>
  <c r="BB377" s="1"/>
  <c r="BB6"/>
  <c r="BZ373"/>
  <c r="BZ369"/>
  <c r="BZ365"/>
  <c r="BZ360"/>
  <c r="BZ356"/>
  <c r="BZ351"/>
  <c r="BZ347"/>
  <c r="BZ343"/>
  <c r="BZ338"/>
  <c r="BZ334"/>
  <c r="BZ330"/>
  <c r="BZ325"/>
  <c r="BZ321"/>
  <c r="BZ317"/>
  <c r="BZ313"/>
  <c r="BZ308"/>
  <c r="BZ304"/>
  <c r="BZ300"/>
  <c r="BZ296"/>
  <c r="BZ292"/>
  <c r="BZ290"/>
  <c r="BZ283"/>
  <c r="BZ279"/>
  <c r="BZ275"/>
  <c r="BZ273"/>
  <c r="BZ268"/>
  <c r="BZ264"/>
  <c r="BZ259"/>
  <c r="BZ255"/>
  <c r="BZ251"/>
  <c r="BZ247"/>
  <c r="BZ242"/>
  <c r="BZ238"/>
  <c r="BZ233"/>
  <c r="BZ229"/>
  <c r="BZ224"/>
  <c r="BZ220"/>
  <c r="BZ216"/>
  <c r="BZ211"/>
  <c r="BZ207"/>
  <c r="BZ203"/>
  <c r="BZ198"/>
  <c r="BZ194"/>
  <c r="BZ190"/>
  <c r="BZ186"/>
  <c r="BZ181"/>
  <c r="BZ177"/>
  <c r="BZ172"/>
  <c r="BZ168"/>
  <c r="BZ164"/>
  <c r="BZ160"/>
  <c r="BZ155"/>
  <c r="BZ153"/>
  <c r="BZ149"/>
  <c r="BZ144"/>
  <c r="BZ140"/>
  <c r="BZ135"/>
  <c r="BZ131"/>
  <c r="BZ126"/>
  <c r="BZ122"/>
  <c r="BZ117"/>
  <c r="BZ113"/>
  <c r="BZ109"/>
  <c r="BZ104"/>
  <c r="BZ100"/>
  <c r="BZ96"/>
  <c r="BZ92"/>
  <c r="BZ89"/>
  <c r="BZ85"/>
  <c r="BZ80"/>
  <c r="BZ74"/>
  <c r="BZ69"/>
  <c r="BZ64"/>
  <c r="BZ60"/>
  <c r="BZ56"/>
  <c r="BZ51"/>
  <c r="BZ47"/>
  <c r="BZ41"/>
  <c r="BZ37"/>
  <c r="BZ33"/>
  <c r="BZ29"/>
  <c r="BZ25"/>
  <c r="BZ21"/>
  <c r="BZ16"/>
  <c r="BZ12"/>
  <c r="BZ8"/>
  <c r="BZ374"/>
  <c r="BZ370"/>
  <c r="BZ366"/>
  <c r="BZ361"/>
  <c r="BZ359"/>
  <c r="BZ353"/>
  <c r="BZ348"/>
  <c r="BZ344"/>
  <c r="BZ339"/>
  <c r="BZ335"/>
  <c r="BZ331"/>
  <c r="BZ326"/>
  <c r="BZ324"/>
  <c r="BZ320"/>
  <c r="BZ314"/>
  <c r="BZ309"/>
  <c r="BZ305"/>
  <c r="BZ303"/>
  <c r="BZ299"/>
  <c r="BZ295"/>
  <c r="BZ291"/>
  <c r="BZ286"/>
  <c r="BZ282"/>
  <c r="BZ278"/>
  <c r="BZ274"/>
  <c r="BZ270"/>
  <c r="BZ265"/>
  <c r="BZ260"/>
  <c r="BZ256"/>
  <c r="BZ252"/>
  <c r="BZ248"/>
  <c r="BZ243"/>
  <c r="BZ239"/>
  <c r="BZ234"/>
  <c r="BZ230"/>
  <c r="BZ225"/>
  <c r="BZ221"/>
  <c r="BZ217"/>
  <c r="BZ213"/>
  <c r="BZ208"/>
  <c r="BZ204"/>
  <c r="BZ200"/>
  <c r="BZ195"/>
  <c r="BZ191"/>
  <c r="BZ187"/>
  <c r="BZ182"/>
  <c r="BZ178"/>
  <c r="BZ174"/>
  <c r="BZ169"/>
  <c r="BZ165"/>
  <c r="BZ161"/>
  <c r="BZ156"/>
  <c r="BZ152"/>
  <c r="BZ148"/>
  <c r="BZ143"/>
  <c r="BZ138"/>
  <c r="BZ134"/>
  <c r="BZ130"/>
  <c r="BZ125"/>
  <c r="BZ120"/>
  <c r="BZ116"/>
  <c r="BZ112"/>
  <c r="BZ108"/>
  <c r="BZ103"/>
  <c r="BZ99"/>
  <c r="BZ95"/>
  <c r="BZ90"/>
  <c r="BZ86"/>
  <c r="BZ82"/>
  <c r="BZ77"/>
  <c r="BZ73"/>
  <c r="BZ68"/>
  <c r="BZ65"/>
  <c r="BZ61"/>
  <c r="BZ55"/>
  <c r="BZ50"/>
  <c r="BZ48"/>
  <c r="BZ40"/>
  <c r="BZ36"/>
  <c r="BZ34"/>
  <c r="BZ30"/>
  <c r="BZ26"/>
  <c r="BZ22"/>
  <c r="BZ9"/>
  <c r="AA44" i="8"/>
  <c r="AB44" s="1"/>
  <c r="AA43"/>
  <c r="AB43" s="1"/>
  <c r="AA42"/>
  <c r="AB42" s="1"/>
  <c r="AA41"/>
  <c r="AB41" s="1"/>
  <c r="AA40"/>
  <c r="AB40" s="1"/>
  <c r="AA39"/>
  <c r="AB39" s="1"/>
  <c r="AA38"/>
  <c r="AB38" s="1"/>
  <c r="AA37"/>
  <c r="AB37" s="1"/>
  <c r="AA36"/>
  <c r="AB36" s="1"/>
  <c r="AA35"/>
  <c r="AB35" s="1"/>
  <c r="AA34"/>
  <c r="AB34" s="1"/>
  <c r="AA33"/>
  <c r="AB33" s="1"/>
  <c r="AA32"/>
  <c r="AB32" s="1"/>
  <c r="AA31"/>
  <c r="AB31" s="1"/>
  <c r="AA30"/>
  <c r="AB30" s="1"/>
  <c r="AA29"/>
  <c r="AB29" s="1"/>
  <c r="AA28"/>
  <c r="AB28" s="1"/>
  <c r="AA27"/>
  <c r="AB27" s="1"/>
  <c r="AA26"/>
  <c r="AB26" s="1"/>
  <c r="AA25"/>
  <c r="AB25" s="1"/>
  <c r="AA24"/>
  <c r="AB24" s="1"/>
  <c r="AA23"/>
  <c r="AB23" s="1"/>
  <c r="AA22"/>
  <c r="AB22" s="1"/>
  <c r="AA21"/>
  <c r="AB21" s="1"/>
  <c r="AA20"/>
  <c r="AB20" s="1"/>
  <c r="AA19"/>
  <c r="AB19" s="1"/>
  <c r="AA18"/>
  <c r="AB18" s="1"/>
  <c r="AA16"/>
  <c r="AB16" s="1"/>
  <c r="AA15"/>
  <c r="AB15" s="1"/>
  <c r="AA14"/>
  <c r="AB14" s="1"/>
  <c r="AA13"/>
  <c r="AB13" s="1"/>
  <c r="AA12"/>
  <c r="AB12" s="1"/>
  <c r="AA11"/>
  <c r="AB11" s="1"/>
  <c r="AA10"/>
  <c r="AB10" s="1"/>
  <c r="AA9"/>
  <c r="AB9" s="1"/>
  <c r="AA8"/>
  <c r="AB8" s="1"/>
  <c r="AA7"/>
  <c r="AB7" s="1"/>
  <c r="AC45" i="7"/>
  <c r="AB45"/>
  <c r="AC17"/>
  <c r="AD17" s="1"/>
  <c r="AB17"/>
  <c r="AC6"/>
  <c r="AD6" s="1"/>
  <c r="AB6"/>
  <c r="AB377" s="1"/>
  <c r="X376" i="8"/>
  <c r="Y376" s="1"/>
  <c r="X375"/>
  <c r="Y375" s="1"/>
  <c r="X374"/>
  <c r="Y374" s="1"/>
  <c r="X373"/>
  <c r="Y373" s="1"/>
  <c r="X372"/>
  <c r="Y372" s="1"/>
  <c r="X371"/>
  <c r="Y371" s="1"/>
  <c r="X370"/>
  <c r="Y370" s="1"/>
  <c r="X369"/>
  <c r="Y369" s="1"/>
  <c r="X368"/>
  <c r="Y368" s="1"/>
  <c r="X367"/>
  <c r="Y367" s="1"/>
  <c r="X366"/>
  <c r="Y366" s="1"/>
  <c r="X365"/>
  <c r="Y365" s="1"/>
  <c r="X363"/>
  <c r="Y363" s="1"/>
  <c r="X362"/>
  <c r="Y362" s="1"/>
  <c r="X361"/>
  <c r="Y361" s="1"/>
  <c r="X360"/>
  <c r="Y360" s="1"/>
  <c r="X359"/>
  <c r="Y359" s="1"/>
  <c r="X358"/>
  <c r="Y358" s="1"/>
  <c r="X357"/>
  <c r="Y357" s="1"/>
  <c r="X356"/>
  <c r="Y356" s="1"/>
  <c r="X355"/>
  <c r="Y355" s="1"/>
  <c r="X354"/>
  <c r="Y354" s="1"/>
  <c r="X353"/>
  <c r="Y353" s="1"/>
  <c r="X351"/>
  <c r="Y351" s="1"/>
  <c r="X350"/>
  <c r="Y350" s="1"/>
  <c r="X349"/>
  <c r="Y349" s="1"/>
  <c r="X348"/>
  <c r="Y348" s="1"/>
  <c r="X347"/>
  <c r="Y347" s="1"/>
  <c r="X346"/>
  <c r="Y346" s="1"/>
  <c r="X345"/>
  <c r="Y345" s="1"/>
  <c r="X344"/>
  <c r="Y344" s="1"/>
  <c r="X343"/>
  <c r="Y343" s="1"/>
  <c r="X342"/>
  <c r="Y342" s="1"/>
  <c r="X341"/>
  <c r="Y341" s="1"/>
  <c r="X339"/>
  <c r="Y339" s="1"/>
  <c r="X338"/>
  <c r="Y338" s="1"/>
  <c r="X337"/>
  <c r="Y337" s="1"/>
  <c r="X336"/>
  <c r="Y336" s="1"/>
  <c r="X335"/>
  <c r="Y335" s="1"/>
  <c r="X334"/>
  <c r="Y334" s="1"/>
  <c r="X333"/>
  <c r="Y333" s="1"/>
  <c r="X332"/>
  <c r="Y332" s="1"/>
  <c r="X331"/>
  <c r="Y331" s="1"/>
  <c r="X330"/>
  <c r="Y330" s="1"/>
  <c r="X329"/>
  <c r="Y329" s="1"/>
  <c r="X327"/>
  <c r="Y327" s="1"/>
  <c r="X326"/>
  <c r="Y326" s="1"/>
  <c r="X325"/>
  <c r="Y325" s="1"/>
  <c r="X324"/>
  <c r="Y324" s="1"/>
  <c r="X323"/>
  <c r="Y323" s="1"/>
  <c r="X322"/>
  <c r="Y322" s="1"/>
  <c r="X321"/>
  <c r="Y321" s="1"/>
  <c r="X320"/>
  <c r="Y320" s="1"/>
  <c r="X319"/>
  <c r="Y319" s="1"/>
  <c r="X318"/>
  <c r="Y318" s="1"/>
  <c r="X317"/>
  <c r="Y317" s="1"/>
  <c r="X316"/>
  <c r="Y316" s="1"/>
  <c r="X315"/>
  <c r="Y315" s="1"/>
  <c r="X314"/>
  <c r="Y314" s="1"/>
  <c r="X313"/>
  <c r="Y313" s="1"/>
  <c r="X311"/>
  <c r="Y311" s="1"/>
  <c r="X310"/>
  <c r="Y310" s="1"/>
  <c r="X309"/>
  <c r="Y309" s="1"/>
  <c r="X308"/>
  <c r="Y308" s="1"/>
  <c r="X307"/>
  <c r="Y307" s="1"/>
  <c r="X306"/>
  <c r="Y306" s="1"/>
  <c r="X305"/>
  <c r="Y305" s="1"/>
  <c r="X304"/>
  <c r="Y304" s="1"/>
  <c r="X303"/>
  <c r="Y303" s="1"/>
  <c r="X302"/>
  <c r="Y302" s="1"/>
  <c r="X301"/>
  <c r="Y301" s="1"/>
  <c r="X300"/>
  <c r="Y300" s="1"/>
  <c r="X299"/>
  <c r="Y299" s="1"/>
  <c r="X298"/>
  <c r="Y298" s="1"/>
  <c r="X297"/>
  <c r="Y297" s="1"/>
  <c r="X296"/>
  <c r="Y296" s="1"/>
  <c r="X295"/>
  <c r="Y295" s="1"/>
  <c r="X294"/>
  <c r="Y294" s="1"/>
  <c r="X293"/>
  <c r="Y293" s="1"/>
  <c r="X292"/>
  <c r="Y292" s="1"/>
  <c r="X291"/>
  <c r="Y291" s="1"/>
  <c r="X290"/>
  <c r="Y290" s="1"/>
  <c r="X289"/>
  <c r="Y289" s="1"/>
  <c r="X288"/>
  <c r="Y288" s="1"/>
  <c r="X286"/>
  <c r="Y286" s="1"/>
  <c r="X285"/>
  <c r="Y285" s="1"/>
  <c r="X284"/>
  <c r="Y284" s="1"/>
  <c r="X283"/>
  <c r="Y283" s="1"/>
  <c r="X282"/>
  <c r="Y282" s="1"/>
  <c r="X281"/>
  <c r="Y281" s="1"/>
  <c r="X280"/>
  <c r="Y280" s="1"/>
  <c r="X279"/>
  <c r="Y279" s="1"/>
  <c r="X278"/>
  <c r="Y278" s="1"/>
  <c r="X277"/>
  <c r="Y277" s="1"/>
  <c r="X276"/>
  <c r="Y276" s="1"/>
  <c r="X275"/>
  <c r="Y275" s="1"/>
  <c r="X274"/>
  <c r="Y274" s="1"/>
  <c r="X273"/>
  <c r="Y273" s="1"/>
  <c r="X272"/>
  <c r="Y272" s="1"/>
  <c r="X271"/>
  <c r="Y271" s="1"/>
  <c r="X270"/>
  <c r="Y270" s="1"/>
  <c r="X268"/>
  <c r="Y268" s="1"/>
  <c r="X267"/>
  <c r="Y267" s="1"/>
  <c r="X266"/>
  <c r="Y266" s="1"/>
  <c r="X265"/>
  <c r="Y265" s="1"/>
  <c r="X264"/>
  <c r="Y264" s="1"/>
  <c r="X263"/>
  <c r="Y263" s="1"/>
  <c r="X262"/>
  <c r="Y262" s="1"/>
  <c r="X260"/>
  <c r="Y260" s="1"/>
  <c r="X259"/>
  <c r="Y259" s="1"/>
  <c r="X258"/>
  <c r="Y258" s="1"/>
  <c r="X257"/>
  <c r="Y257" s="1"/>
  <c r="X256"/>
  <c r="Y256" s="1"/>
  <c r="X255"/>
  <c r="Y255" s="1"/>
  <c r="X254"/>
  <c r="Y254" s="1"/>
  <c r="X253"/>
  <c r="Y253" s="1"/>
  <c r="X252"/>
  <c r="Y252" s="1"/>
  <c r="X251"/>
  <c r="Y251" s="1"/>
  <c r="X250"/>
  <c r="Y250" s="1"/>
  <c r="X249"/>
  <c r="Y249" s="1"/>
  <c r="X248"/>
  <c r="Y248" s="1"/>
  <c r="X247"/>
  <c r="Y247" s="1"/>
  <c r="X246"/>
  <c r="Y246" s="1"/>
  <c r="X244"/>
  <c r="Y244" s="1"/>
  <c r="X243"/>
  <c r="Y243" s="1"/>
  <c r="X242"/>
  <c r="Y242" s="1"/>
  <c r="X241"/>
  <c r="Y241" s="1"/>
  <c r="X240"/>
  <c r="Y240" s="1"/>
  <c r="X239"/>
  <c r="Y239" s="1"/>
  <c r="X238"/>
  <c r="Y238" s="1"/>
  <c r="X237"/>
  <c r="Y237" s="1"/>
  <c r="X235"/>
  <c r="Y235" s="1"/>
  <c r="X234"/>
  <c r="Y234" s="1"/>
  <c r="X233"/>
  <c r="Y233" s="1"/>
  <c r="X232"/>
  <c r="Y232" s="1"/>
  <c r="X231"/>
  <c r="Y231" s="1"/>
  <c r="X230"/>
  <c r="Y230" s="1"/>
  <c r="X229"/>
  <c r="Y229" s="1"/>
  <c r="X228"/>
  <c r="Y228" s="1"/>
  <c r="X227"/>
  <c r="Y227" s="1"/>
  <c r="X225"/>
  <c r="Y225" s="1"/>
  <c r="X224"/>
  <c r="Y224" s="1"/>
  <c r="X223"/>
  <c r="Y223" s="1"/>
  <c r="X222"/>
  <c r="Y222" s="1"/>
  <c r="X221"/>
  <c r="Y221" s="1"/>
  <c r="X220"/>
  <c r="Y220" s="1"/>
  <c r="X219"/>
  <c r="Y219" s="1"/>
  <c r="X218"/>
  <c r="Y218" s="1"/>
  <c r="X217"/>
  <c r="Y217" s="1"/>
  <c r="X216"/>
  <c r="Y216" s="1"/>
  <c r="X215"/>
  <c r="Y215" s="1"/>
  <c r="X214"/>
  <c r="Y214" s="1"/>
  <c r="X213"/>
  <c r="Y213" s="1"/>
  <c r="X211"/>
  <c r="Y211" s="1"/>
  <c r="X210"/>
  <c r="Y210" s="1"/>
  <c r="X209"/>
  <c r="Y209" s="1"/>
  <c r="X208"/>
  <c r="Y208" s="1"/>
  <c r="X207"/>
  <c r="Y207" s="1"/>
  <c r="X206"/>
  <c r="Y206" s="1"/>
  <c r="X205"/>
  <c r="Y205" s="1"/>
  <c r="X204"/>
  <c r="Y204" s="1"/>
  <c r="X203"/>
  <c r="Y203" s="1"/>
  <c r="X202"/>
  <c r="Y202" s="1"/>
  <c r="X201"/>
  <c r="Y201" s="1"/>
  <c r="X200"/>
  <c r="Y200" s="1"/>
  <c r="X198"/>
  <c r="Y198" s="1"/>
  <c r="X197"/>
  <c r="Y197" s="1"/>
  <c r="X196"/>
  <c r="Y196" s="1"/>
  <c r="X195"/>
  <c r="Y195" s="1"/>
  <c r="X194"/>
  <c r="Y194" s="1"/>
  <c r="X193"/>
  <c r="Y193" s="1"/>
  <c r="X192"/>
  <c r="Y192" s="1"/>
  <c r="X191"/>
  <c r="Y191" s="1"/>
  <c r="X190"/>
  <c r="Y190" s="1"/>
  <c r="X189"/>
  <c r="Y189" s="1"/>
  <c r="X188"/>
  <c r="Y188" s="1"/>
  <c r="X187"/>
  <c r="Y187" s="1"/>
  <c r="X186"/>
  <c r="Y186" s="1"/>
  <c r="X184"/>
  <c r="Y184" s="1"/>
  <c r="X183"/>
  <c r="Y183" s="1"/>
  <c r="X182"/>
  <c r="Y182" s="1"/>
  <c r="X181"/>
  <c r="Y181" s="1"/>
  <c r="X180"/>
  <c r="Y180" s="1"/>
  <c r="X179"/>
  <c r="Y179" s="1"/>
  <c r="X178"/>
  <c r="Y178" s="1"/>
  <c r="X177"/>
  <c r="Y177" s="1"/>
  <c r="X176"/>
  <c r="Y176" s="1"/>
  <c r="X175"/>
  <c r="Y175" s="1"/>
  <c r="X174"/>
  <c r="Y174" s="1"/>
  <c r="X172"/>
  <c r="Y172" s="1"/>
  <c r="X171"/>
  <c r="Y171" s="1"/>
  <c r="X170"/>
  <c r="Y170" s="1"/>
  <c r="X169"/>
  <c r="Y169" s="1"/>
  <c r="X168"/>
  <c r="Y168" s="1"/>
  <c r="X167"/>
  <c r="Y167" s="1"/>
  <c r="X166"/>
  <c r="Y166" s="1"/>
  <c r="X165"/>
  <c r="Y165" s="1"/>
  <c r="X164"/>
  <c r="Y164" s="1"/>
  <c r="X163"/>
  <c r="Y163" s="1"/>
  <c r="X162"/>
  <c r="Y162" s="1"/>
  <c r="X161"/>
  <c r="Y161" s="1"/>
  <c r="X160"/>
  <c r="Y160" s="1"/>
  <c r="X158"/>
  <c r="Y158" s="1"/>
  <c r="X157"/>
  <c r="Y157" s="1"/>
  <c r="X156"/>
  <c r="Y156" s="1"/>
  <c r="X155"/>
  <c r="Y155" s="1"/>
  <c r="X154"/>
  <c r="Y154" s="1"/>
  <c r="X153"/>
  <c r="Y153" s="1"/>
  <c r="X152"/>
  <c r="Y152" s="1"/>
  <c r="X151"/>
  <c r="Y151" s="1"/>
  <c r="X150"/>
  <c r="Y150" s="1"/>
  <c r="X149"/>
  <c r="Y149" s="1"/>
  <c r="X148"/>
  <c r="Y148" s="1"/>
  <c r="X147"/>
  <c r="Y147" s="1"/>
  <c r="X145"/>
  <c r="Y145" s="1"/>
  <c r="X144"/>
  <c r="Y144" s="1"/>
  <c r="X143"/>
  <c r="Y143" s="1"/>
  <c r="X142"/>
  <c r="Y142" s="1"/>
  <c r="X141"/>
  <c r="Y141" s="1"/>
  <c r="X140"/>
  <c r="Y140" s="1"/>
  <c r="X138"/>
  <c r="Y138" s="1"/>
  <c r="X137"/>
  <c r="Y137" s="1"/>
  <c r="X136"/>
  <c r="Y136" s="1"/>
  <c r="X135"/>
  <c r="Y135" s="1"/>
  <c r="X134"/>
  <c r="Y134" s="1"/>
  <c r="X133"/>
  <c r="Y133" s="1"/>
  <c r="X132"/>
  <c r="Y132" s="1"/>
  <c r="X131"/>
  <c r="Y131" s="1"/>
  <c r="X130"/>
  <c r="Y130" s="1"/>
  <c r="X128"/>
  <c r="Y128" s="1"/>
  <c r="X127"/>
  <c r="Y127" s="1"/>
  <c r="X126"/>
  <c r="Y126" s="1"/>
  <c r="X125"/>
  <c r="Y125" s="1"/>
  <c r="X124"/>
  <c r="Y124" s="1"/>
  <c r="X123"/>
  <c r="Y123" s="1"/>
  <c r="X122"/>
  <c r="Y122" s="1"/>
  <c r="X120"/>
  <c r="Y120" s="1"/>
  <c r="X119"/>
  <c r="Y119" s="1"/>
  <c r="X118"/>
  <c r="Y118" s="1"/>
  <c r="X117"/>
  <c r="Y117" s="1"/>
  <c r="X116"/>
  <c r="Y116" s="1"/>
  <c r="X115"/>
  <c r="Y115" s="1"/>
  <c r="X114"/>
  <c r="Y114" s="1"/>
  <c r="X113"/>
  <c r="Y113" s="1"/>
  <c r="X112"/>
  <c r="Y112" s="1"/>
  <c r="X111"/>
  <c r="Y111" s="1"/>
  <c r="X110"/>
  <c r="Y110" s="1"/>
  <c r="X109"/>
  <c r="Y109" s="1"/>
  <c r="X108"/>
  <c r="Y108" s="1"/>
  <c r="X107"/>
  <c r="Y107" s="1"/>
  <c r="X106"/>
  <c r="Y106" s="1"/>
  <c r="X104"/>
  <c r="Y104" s="1"/>
  <c r="X103"/>
  <c r="Y103" s="1"/>
  <c r="X102"/>
  <c r="Y102" s="1"/>
  <c r="X101"/>
  <c r="Y101" s="1"/>
  <c r="X100"/>
  <c r="Y100" s="1"/>
  <c r="X99"/>
  <c r="Y99" s="1"/>
  <c r="X98"/>
  <c r="Y98" s="1"/>
  <c r="X97"/>
  <c r="Y97" s="1"/>
  <c r="X96"/>
  <c r="Y96" s="1"/>
  <c r="X95"/>
  <c r="Y95" s="1"/>
  <c r="X94"/>
  <c r="Y94" s="1"/>
  <c r="X93"/>
  <c r="Y93" s="1"/>
  <c r="X92"/>
  <c r="Y92" s="1"/>
  <c r="X90"/>
  <c r="Y90" s="1"/>
  <c r="X89"/>
  <c r="Y89" s="1"/>
  <c r="X88"/>
  <c r="Y88" s="1"/>
  <c r="X87"/>
  <c r="Y87" s="1"/>
  <c r="X86"/>
  <c r="Y86" s="1"/>
  <c r="X85"/>
  <c r="Y85" s="1"/>
  <c r="X84"/>
  <c r="Y84" s="1"/>
  <c r="X83"/>
  <c r="Y83" s="1"/>
  <c r="X82"/>
  <c r="Y82" s="1"/>
  <c r="X80"/>
  <c r="Y80" s="1"/>
  <c r="X79"/>
  <c r="Y79" s="1"/>
  <c r="X78"/>
  <c r="Y78" s="1"/>
  <c r="X77"/>
  <c r="Y77" s="1"/>
  <c r="X76"/>
  <c r="Y76" s="1"/>
  <c r="X75"/>
  <c r="Y75" s="1"/>
  <c r="X74"/>
  <c r="Y74" s="1"/>
  <c r="X73"/>
  <c r="Y73" s="1"/>
  <c r="X71"/>
  <c r="Y71" s="1"/>
  <c r="X70"/>
  <c r="Y70" s="1"/>
  <c r="X69"/>
  <c r="Y69" s="1"/>
  <c r="X68"/>
  <c r="Y68" s="1"/>
  <c r="X67"/>
  <c r="Y67" s="1"/>
  <c r="X65"/>
  <c r="Y65" s="1"/>
  <c r="X64"/>
  <c r="Y64" s="1"/>
  <c r="X63"/>
  <c r="Y63" s="1"/>
  <c r="X62"/>
  <c r="Y62" s="1"/>
  <c r="X61"/>
  <c r="Y61" s="1"/>
  <c r="X60"/>
  <c r="Y60" s="1"/>
  <c r="X59"/>
  <c r="Y59" s="1"/>
  <c r="X58"/>
  <c r="Y58" s="1"/>
  <c r="X57"/>
  <c r="Y57" s="1"/>
  <c r="X56"/>
  <c r="Y56" s="1"/>
  <c r="X55"/>
  <c r="Y55" s="1"/>
  <c r="X54"/>
  <c r="Y54" s="1"/>
  <c r="X53"/>
  <c r="Y53" s="1"/>
  <c r="X51"/>
  <c r="Y51" s="1"/>
  <c r="X50"/>
  <c r="Y50" s="1"/>
  <c r="X49"/>
  <c r="Y49" s="1"/>
  <c r="X48"/>
  <c r="Y48" s="1"/>
  <c r="X47"/>
  <c r="Y47" s="1"/>
  <c r="X44"/>
  <c r="Y44" s="1"/>
  <c r="X43"/>
  <c r="Y43" s="1"/>
  <c r="X42"/>
  <c r="Y42" s="1"/>
  <c r="X41"/>
  <c r="Y41" s="1"/>
  <c r="X40"/>
  <c r="Y40" s="1"/>
  <c r="X39"/>
  <c r="Y39" s="1"/>
  <c r="X38"/>
  <c r="Y38" s="1"/>
  <c r="X37"/>
  <c r="Y37" s="1"/>
  <c r="X36"/>
  <c r="Y36" s="1"/>
  <c r="X35"/>
  <c r="Y35" s="1"/>
  <c r="X34"/>
  <c r="Y34" s="1"/>
  <c r="X33"/>
  <c r="Y33" s="1"/>
  <c r="X32"/>
  <c r="Y32" s="1"/>
  <c r="X31"/>
  <c r="Y31" s="1"/>
  <c r="X30"/>
  <c r="Y30" s="1"/>
  <c r="X29"/>
  <c r="Y29" s="1"/>
  <c r="X28"/>
  <c r="Y28" s="1"/>
  <c r="X27"/>
  <c r="Y27" s="1"/>
  <c r="X26"/>
  <c r="Y26" s="1"/>
  <c r="X25"/>
  <c r="Y25" s="1"/>
  <c r="X24"/>
  <c r="Y24" s="1"/>
  <c r="X23"/>
  <c r="Y23" s="1"/>
  <c r="X22"/>
  <c r="Y22" s="1"/>
  <c r="X21"/>
  <c r="Y21" s="1"/>
  <c r="X20"/>
  <c r="Y20" s="1"/>
  <c r="X19"/>
  <c r="Y19" s="1"/>
  <c r="X18"/>
  <c r="Y18" s="1"/>
  <c r="X16"/>
  <c r="Y16" s="1"/>
  <c r="X15"/>
  <c r="Y15" s="1"/>
  <c r="X14"/>
  <c r="Y14" s="1"/>
  <c r="X13"/>
  <c r="Y13" s="1"/>
  <c r="X12"/>
  <c r="Y12" s="1"/>
  <c r="X11"/>
  <c r="Y11" s="1"/>
  <c r="X10"/>
  <c r="Y10" s="1"/>
  <c r="X9"/>
  <c r="Y9" s="1"/>
  <c r="X8"/>
  <c r="Y8" s="1"/>
  <c r="X7"/>
  <c r="Y7" s="1"/>
  <c r="AD45" i="7" l="1"/>
  <c r="CA6"/>
  <c r="CA45"/>
  <c r="CA17"/>
  <c r="AC377"/>
  <c r="AD377" s="1"/>
  <c r="F44" i="8"/>
  <c r="G44" s="1"/>
  <c r="F43"/>
  <c r="G43" s="1"/>
  <c r="F42"/>
  <c r="G42" s="1"/>
  <c r="F41"/>
  <c r="G41" s="1"/>
  <c r="F40"/>
  <c r="G40" s="1"/>
  <c r="F39"/>
  <c r="G39" s="1"/>
  <c r="F38"/>
  <c r="G38" s="1"/>
  <c r="F37"/>
  <c r="G37" s="1"/>
  <c r="F36"/>
  <c r="G36" s="1"/>
  <c r="F35"/>
  <c r="G35" s="1"/>
  <c r="F34"/>
  <c r="G34" s="1"/>
  <c r="F33"/>
  <c r="G33" s="1"/>
  <c r="F32"/>
  <c r="G32" s="1"/>
  <c r="F31"/>
  <c r="G31" s="1"/>
  <c r="F30"/>
  <c r="G30" s="1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F19"/>
  <c r="G19" s="1"/>
  <c r="F18"/>
  <c r="G18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F7"/>
  <c r="G7" s="1"/>
  <c r="CA377" i="7" l="1"/>
  <c r="C47" i="8"/>
  <c r="C60"/>
  <c r="C74"/>
  <c r="C100"/>
  <c r="C113"/>
  <c r="C126"/>
  <c r="C131"/>
  <c r="C140"/>
  <c r="C149"/>
  <c r="C157"/>
  <c r="C175"/>
  <c r="C192"/>
  <c r="C201"/>
  <c r="C214"/>
  <c r="C227"/>
  <c r="C244"/>
  <c r="C257"/>
  <c r="C271"/>
  <c r="C279"/>
  <c r="C334"/>
  <c r="C56"/>
  <c r="C69"/>
  <c r="C83"/>
  <c r="C96"/>
  <c r="C109"/>
  <c r="C122"/>
  <c r="C135"/>
  <c r="C153"/>
  <c r="C170"/>
  <c r="C179"/>
  <c r="C188"/>
  <c r="C196"/>
  <c r="C209"/>
  <c r="C218"/>
  <c r="C231"/>
  <c r="C240"/>
  <c r="C253"/>
  <c r="C262"/>
  <c r="C275"/>
  <c r="C283"/>
  <c r="C292"/>
  <c r="C300"/>
  <c r="C308"/>
  <c r="C317"/>
  <c r="C325"/>
  <c r="C343"/>
  <c r="C351"/>
  <c r="C360"/>
  <c r="C369"/>
  <c r="C48"/>
  <c r="C61"/>
  <c r="C70"/>
  <c r="C79"/>
  <c r="C88"/>
  <c r="C93"/>
  <c r="C101"/>
  <c r="C110"/>
  <c r="C118"/>
  <c r="C123"/>
  <c r="C132"/>
  <c r="C145"/>
  <c r="C154"/>
  <c r="C163"/>
  <c r="C167"/>
  <c r="C171"/>
  <c r="C180"/>
  <c r="C189"/>
  <c r="C197"/>
  <c r="C206"/>
  <c r="C210"/>
  <c r="C223"/>
  <c r="C232"/>
  <c r="C246"/>
  <c r="C250"/>
  <c r="C263"/>
  <c r="C272"/>
  <c r="C284"/>
  <c r="C289"/>
  <c r="C293"/>
  <c r="C301"/>
  <c r="C309"/>
  <c r="C314"/>
  <c r="C318"/>
  <c r="C326"/>
  <c r="C331"/>
  <c r="C335"/>
  <c r="C339"/>
  <c r="C344"/>
  <c r="C348"/>
  <c r="C353"/>
  <c r="C357"/>
  <c r="C361"/>
  <c r="C366"/>
  <c r="C370"/>
  <c r="C374"/>
  <c r="C49"/>
  <c r="C54"/>
  <c r="C58"/>
  <c r="C62"/>
  <c r="C67"/>
  <c r="C71"/>
  <c r="C76"/>
  <c r="C80"/>
  <c r="C85"/>
  <c r="C89"/>
  <c r="C94"/>
  <c r="C98"/>
  <c r="C102"/>
  <c r="C107"/>
  <c r="C111"/>
  <c r="C115"/>
  <c r="C119"/>
  <c r="C124"/>
  <c r="C128"/>
  <c r="C133"/>
  <c r="C137"/>
  <c r="C142"/>
  <c r="C147"/>
  <c r="C151"/>
  <c r="C155"/>
  <c r="C160"/>
  <c r="C164"/>
  <c r="C168"/>
  <c r="C172"/>
  <c r="C177"/>
  <c r="C181"/>
  <c r="C186"/>
  <c r="C190"/>
  <c r="C194"/>
  <c r="C198"/>
  <c r="C203"/>
  <c r="C207"/>
  <c r="C211"/>
  <c r="C216"/>
  <c r="C220"/>
  <c r="C224"/>
  <c r="C229"/>
  <c r="C233"/>
  <c r="C238"/>
  <c r="C242"/>
  <c r="C247"/>
  <c r="C251"/>
  <c r="C255"/>
  <c r="C259"/>
  <c r="C264"/>
  <c r="C268"/>
  <c r="C273"/>
  <c r="C277"/>
  <c r="C281"/>
  <c r="C285"/>
  <c r="C290"/>
  <c r="C294"/>
  <c r="C298"/>
  <c r="C302"/>
  <c r="C306"/>
  <c r="C310"/>
  <c r="C315"/>
  <c r="C319"/>
  <c r="C323"/>
  <c r="C327"/>
  <c r="C332"/>
  <c r="C336"/>
  <c r="C341"/>
  <c r="C345"/>
  <c r="C349"/>
  <c r="C354"/>
  <c r="C358"/>
  <c r="C362"/>
  <c r="C367"/>
  <c r="C371"/>
  <c r="C375"/>
  <c r="C51"/>
  <c r="C64"/>
  <c r="C78"/>
  <c r="C87"/>
  <c r="C92"/>
  <c r="C104"/>
  <c r="C117"/>
  <c r="C144"/>
  <c r="C162"/>
  <c r="C166"/>
  <c r="C183"/>
  <c r="C205"/>
  <c r="C222"/>
  <c r="C235"/>
  <c r="C249"/>
  <c r="C266"/>
  <c r="C288"/>
  <c r="C296"/>
  <c r="C304"/>
  <c r="C313"/>
  <c r="C321"/>
  <c r="C330"/>
  <c r="C338"/>
  <c r="C347"/>
  <c r="C356"/>
  <c r="C365"/>
  <c r="C373"/>
  <c r="C53"/>
  <c r="C57"/>
  <c r="C65"/>
  <c r="C75"/>
  <c r="C84"/>
  <c r="C97"/>
  <c r="C106"/>
  <c r="C114"/>
  <c r="C127"/>
  <c r="C136"/>
  <c r="C141"/>
  <c r="C150"/>
  <c r="C158"/>
  <c r="C176"/>
  <c r="C184"/>
  <c r="C193"/>
  <c r="C202"/>
  <c r="C215"/>
  <c r="C219"/>
  <c r="C228"/>
  <c r="C237"/>
  <c r="C241"/>
  <c r="C254"/>
  <c r="C258"/>
  <c r="C267"/>
  <c r="C276"/>
  <c r="C280"/>
  <c r="C297"/>
  <c r="C305"/>
  <c r="C322"/>
  <c r="C50"/>
  <c r="C55"/>
  <c r="C59"/>
  <c r="C63"/>
  <c r="C68"/>
  <c r="C73"/>
  <c r="C77"/>
  <c r="C82"/>
  <c r="C86"/>
  <c r="C90"/>
  <c r="C95"/>
  <c r="C99"/>
  <c r="C103"/>
  <c r="C108"/>
  <c r="C112"/>
  <c r="C116"/>
  <c r="C120"/>
  <c r="C125"/>
  <c r="C130"/>
  <c r="C134"/>
  <c r="C138"/>
  <c r="C143"/>
  <c r="C148"/>
  <c r="C152"/>
  <c r="C156"/>
  <c r="C161"/>
  <c r="C165"/>
  <c r="C169"/>
  <c r="C174"/>
  <c r="C178"/>
  <c r="C182"/>
  <c r="C187"/>
  <c r="C191"/>
  <c r="C195"/>
  <c r="C200"/>
  <c r="C204"/>
  <c r="C208"/>
  <c r="C213"/>
  <c r="C217"/>
  <c r="C221"/>
  <c r="C225"/>
  <c r="C230"/>
  <c r="C234"/>
  <c r="C239"/>
  <c r="C243"/>
  <c r="C248"/>
  <c r="C252"/>
  <c r="C256"/>
  <c r="C260"/>
  <c r="C265"/>
  <c r="C270"/>
  <c r="C274"/>
  <c r="C278"/>
  <c r="C282"/>
  <c r="C286"/>
  <c r="C291"/>
  <c r="C295"/>
  <c r="C299"/>
  <c r="C303"/>
  <c r="C307"/>
  <c r="C311"/>
  <c r="C316"/>
  <c r="C320"/>
  <c r="C324"/>
  <c r="C329"/>
  <c r="C333"/>
  <c r="C337"/>
  <c r="C342"/>
  <c r="C346"/>
  <c r="C350"/>
  <c r="C355"/>
  <c r="C359"/>
  <c r="C363"/>
  <c r="C368"/>
  <c r="C372"/>
  <c r="C376"/>
  <c r="C21"/>
  <c r="C37"/>
  <c r="C18"/>
  <c r="C22"/>
  <c r="C26"/>
  <c r="C30"/>
  <c r="C34"/>
  <c r="C38"/>
  <c r="C42"/>
  <c r="C25"/>
  <c r="C41"/>
  <c r="C19"/>
  <c r="C23"/>
  <c r="C27"/>
  <c r="C31"/>
  <c r="C35"/>
  <c r="C39"/>
  <c r="C43"/>
  <c r="C29"/>
  <c r="C33"/>
  <c r="C20"/>
  <c r="C24"/>
  <c r="C28"/>
  <c r="C32"/>
  <c r="C36"/>
  <c r="C40"/>
  <c r="C44"/>
  <c r="C12"/>
  <c r="C15"/>
  <c r="C11"/>
  <c r="C8"/>
  <c r="C14"/>
  <c r="C10"/>
  <c r="C16"/>
  <c r="C13"/>
  <c r="C9"/>
  <c r="AT7" l="1"/>
  <c r="O376"/>
  <c r="P376" s="1"/>
  <c r="O375"/>
  <c r="P375" s="1"/>
  <c r="O374"/>
  <c r="P374" s="1"/>
  <c r="O373"/>
  <c r="P373" s="1"/>
  <c r="O372"/>
  <c r="P372" s="1"/>
  <c r="O371"/>
  <c r="P371" s="1"/>
  <c r="O370"/>
  <c r="P370" s="1"/>
  <c r="O369"/>
  <c r="P369" s="1"/>
  <c r="O368"/>
  <c r="P368" s="1"/>
  <c r="O367"/>
  <c r="P367" s="1"/>
  <c r="O366"/>
  <c r="P366" s="1"/>
  <c r="O365"/>
  <c r="P365" s="1"/>
  <c r="O363"/>
  <c r="P363" s="1"/>
  <c r="O362"/>
  <c r="P362" s="1"/>
  <c r="O361"/>
  <c r="P361" s="1"/>
  <c r="O360"/>
  <c r="P360" s="1"/>
  <c r="O359"/>
  <c r="P359" s="1"/>
  <c r="O358"/>
  <c r="P358" s="1"/>
  <c r="O357"/>
  <c r="P357" s="1"/>
  <c r="O356"/>
  <c r="P356" s="1"/>
  <c r="O355"/>
  <c r="P355" s="1"/>
  <c r="O354"/>
  <c r="P354" s="1"/>
  <c r="O353"/>
  <c r="P353" s="1"/>
  <c r="O351"/>
  <c r="P351" s="1"/>
  <c r="O350"/>
  <c r="P350" s="1"/>
  <c r="O349"/>
  <c r="P349" s="1"/>
  <c r="O348"/>
  <c r="P348" s="1"/>
  <c r="O347"/>
  <c r="P347" s="1"/>
  <c r="O346"/>
  <c r="P346" s="1"/>
  <c r="O345"/>
  <c r="P345" s="1"/>
  <c r="O344"/>
  <c r="P344" s="1"/>
  <c r="O343"/>
  <c r="P343" s="1"/>
  <c r="O342"/>
  <c r="P342" s="1"/>
  <c r="O341"/>
  <c r="P341" s="1"/>
  <c r="O339"/>
  <c r="P339" s="1"/>
  <c r="O338"/>
  <c r="P338" s="1"/>
  <c r="O337"/>
  <c r="P337" s="1"/>
  <c r="O336"/>
  <c r="P336" s="1"/>
  <c r="O335"/>
  <c r="P335" s="1"/>
  <c r="O334"/>
  <c r="P334" s="1"/>
  <c r="O333"/>
  <c r="P333" s="1"/>
  <c r="O332"/>
  <c r="P332" s="1"/>
  <c r="O331"/>
  <c r="P331" s="1"/>
  <c r="O330"/>
  <c r="P330" s="1"/>
  <c r="O329"/>
  <c r="P329" s="1"/>
  <c r="O327"/>
  <c r="P327" s="1"/>
  <c r="O326"/>
  <c r="P326" s="1"/>
  <c r="O325"/>
  <c r="P325" s="1"/>
  <c r="O324"/>
  <c r="P324" s="1"/>
  <c r="O323"/>
  <c r="P323" s="1"/>
  <c r="O322"/>
  <c r="P322" s="1"/>
  <c r="O321"/>
  <c r="P321" s="1"/>
  <c r="O320"/>
  <c r="P320" s="1"/>
  <c r="O319"/>
  <c r="P319" s="1"/>
  <c r="O318"/>
  <c r="P318" s="1"/>
  <c r="O317"/>
  <c r="P317" s="1"/>
  <c r="O316"/>
  <c r="P316" s="1"/>
  <c r="O315"/>
  <c r="P315" s="1"/>
  <c r="O314"/>
  <c r="P314" s="1"/>
  <c r="O313"/>
  <c r="P313" s="1"/>
  <c r="O311"/>
  <c r="P311" s="1"/>
  <c r="O310"/>
  <c r="P310" s="1"/>
  <c r="O309"/>
  <c r="P309" s="1"/>
  <c r="O308"/>
  <c r="P308" s="1"/>
  <c r="O307"/>
  <c r="P307" s="1"/>
  <c r="O306"/>
  <c r="P306" s="1"/>
  <c r="O305"/>
  <c r="P305" s="1"/>
  <c r="O304"/>
  <c r="P304" s="1"/>
  <c r="O303"/>
  <c r="P303" s="1"/>
  <c r="O302"/>
  <c r="P302" s="1"/>
  <c r="O301"/>
  <c r="P301" s="1"/>
  <c r="O300"/>
  <c r="P300" s="1"/>
  <c r="O299"/>
  <c r="P299" s="1"/>
  <c r="O298"/>
  <c r="P298" s="1"/>
  <c r="O297"/>
  <c r="P297" s="1"/>
  <c r="O296"/>
  <c r="P296" s="1"/>
  <c r="O295"/>
  <c r="P295" s="1"/>
  <c r="O294"/>
  <c r="P294" s="1"/>
  <c r="O293"/>
  <c r="P293" s="1"/>
  <c r="O292"/>
  <c r="P292" s="1"/>
  <c r="O291"/>
  <c r="P291" s="1"/>
  <c r="O290"/>
  <c r="P290" s="1"/>
  <c r="O289"/>
  <c r="P289" s="1"/>
  <c r="O288"/>
  <c r="P288" s="1"/>
  <c r="O286"/>
  <c r="P286" s="1"/>
  <c r="O285"/>
  <c r="P285" s="1"/>
  <c r="O284"/>
  <c r="P284" s="1"/>
  <c r="O283"/>
  <c r="P283" s="1"/>
  <c r="O282"/>
  <c r="P282" s="1"/>
  <c r="O281"/>
  <c r="P281" s="1"/>
  <c r="O280"/>
  <c r="P280" s="1"/>
  <c r="O279"/>
  <c r="P279" s="1"/>
  <c r="O278"/>
  <c r="P278" s="1"/>
  <c r="O277"/>
  <c r="P277" s="1"/>
  <c r="O276"/>
  <c r="P276" s="1"/>
  <c r="O275"/>
  <c r="P275" s="1"/>
  <c r="O274"/>
  <c r="P274" s="1"/>
  <c r="O273"/>
  <c r="P273" s="1"/>
  <c r="O272"/>
  <c r="P272" s="1"/>
  <c r="O271"/>
  <c r="P271" s="1"/>
  <c r="O270"/>
  <c r="P270" s="1"/>
  <c r="O268"/>
  <c r="P268" s="1"/>
  <c r="O267"/>
  <c r="P267" s="1"/>
  <c r="O266"/>
  <c r="P266" s="1"/>
  <c r="O265"/>
  <c r="P265" s="1"/>
  <c r="O264"/>
  <c r="P264" s="1"/>
  <c r="O263"/>
  <c r="P263" s="1"/>
  <c r="O262"/>
  <c r="P262" s="1"/>
  <c r="O260"/>
  <c r="P260" s="1"/>
  <c r="O259"/>
  <c r="P259" s="1"/>
  <c r="O258"/>
  <c r="P258" s="1"/>
  <c r="O257"/>
  <c r="P257" s="1"/>
  <c r="O256"/>
  <c r="P256" s="1"/>
  <c r="O255"/>
  <c r="P255" s="1"/>
  <c r="O254"/>
  <c r="P254" s="1"/>
  <c r="O253"/>
  <c r="P253" s="1"/>
  <c r="O252"/>
  <c r="P252" s="1"/>
  <c r="O251"/>
  <c r="P251" s="1"/>
  <c r="O250"/>
  <c r="P250" s="1"/>
  <c r="O249"/>
  <c r="P249" s="1"/>
  <c r="O248"/>
  <c r="P248" s="1"/>
  <c r="O247"/>
  <c r="P247" s="1"/>
  <c r="O246"/>
  <c r="P246" s="1"/>
  <c r="O244"/>
  <c r="P244" s="1"/>
  <c r="O243"/>
  <c r="P243" s="1"/>
  <c r="O242"/>
  <c r="P242" s="1"/>
  <c r="O241"/>
  <c r="P241" s="1"/>
  <c r="O240"/>
  <c r="P240" s="1"/>
  <c r="O239"/>
  <c r="P239" s="1"/>
  <c r="O238"/>
  <c r="P238" s="1"/>
  <c r="O237"/>
  <c r="P237" s="1"/>
  <c r="O235"/>
  <c r="P235" s="1"/>
  <c r="O234"/>
  <c r="P234" s="1"/>
  <c r="O233"/>
  <c r="P233" s="1"/>
  <c r="O232"/>
  <c r="P232" s="1"/>
  <c r="O231"/>
  <c r="P231" s="1"/>
  <c r="O230"/>
  <c r="P230" s="1"/>
  <c r="O229"/>
  <c r="P229" s="1"/>
  <c r="O228"/>
  <c r="P228" s="1"/>
  <c r="O227"/>
  <c r="P227" s="1"/>
  <c r="O225"/>
  <c r="P225" s="1"/>
  <c r="O224"/>
  <c r="P224" s="1"/>
  <c r="O223"/>
  <c r="P223" s="1"/>
  <c r="O222"/>
  <c r="P222" s="1"/>
  <c r="O221"/>
  <c r="P221" s="1"/>
  <c r="O220"/>
  <c r="P220" s="1"/>
  <c r="O219"/>
  <c r="P219" s="1"/>
  <c r="O218"/>
  <c r="P218" s="1"/>
  <c r="O217"/>
  <c r="P217" s="1"/>
  <c r="O216"/>
  <c r="P216" s="1"/>
  <c r="O215"/>
  <c r="P215" s="1"/>
  <c r="O214"/>
  <c r="P214" s="1"/>
  <c r="O213"/>
  <c r="P213" s="1"/>
  <c r="O211"/>
  <c r="P211" s="1"/>
  <c r="O210"/>
  <c r="P210" s="1"/>
  <c r="O209"/>
  <c r="P209" s="1"/>
  <c r="O208"/>
  <c r="P208" s="1"/>
  <c r="O207"/>
  <c r="P207" s="1"/>
  <c r="O206"/>
  <c r="P206" s="1"/>
  <c r="O205"/>
  <c r="P205" s="1"/>
  <c r="O204"/>
  <c r="P204" s="1"/>
  <c r="O203"/>
  <c r="P203" s="1"/>
  <c r="O202"/>
  <c r="P202" s="1"/>
  <c r="O201"/>
  <c r="P201" s="1"/>
  <c r="O200"/>
  <c r="P200" s="1"/>
  <c r="O198"/>
  <c r="P198" s="1"/>
  <c r="O197"/>
  <c r="P197" s="1"/>
  <c r="O196"/>
  <c r="P196" s="1"/>
  <c r="O195"/>
  <c r="P195" s="1"/>
  <c r="O194"/>
  <c r="P194" s="1"/>
  <c r="O193"/>
  <c r="P193" s="1"/>
  <c r="O192"/>
  <c r="P192" s="1"/>
  <c r="O191"/>
  <c r="P191" s="1"/>
  <c r="O190"/>
  <c r="P190" s="1"/>
  <c r="O189"/>
  <c r="P189" s="1"/>
  <c r="O188"/>
  <c r="P188" s="1"/>
  <c r="O187"/>
  <c r="P187" s="1"/>
  <c r="O186"/>
  <c r="P186" s="1"/>
  <c r="O184"/>
  <c r="P184" s="1"/>
  <c r="O183"/>
  <c r="P183" s="1"/>
  <c r="O182"/>
  <c r="P182" s="1"/>
  <c r="O181"/>
  <c r="P181" s="1"/>
  <c r="O180"/>
  <c r="P180" s="1"/>
  <c r="O179"/>
  <c r="P179" s="1"/>
  <c r="O178"/>
  <c r="P178" s="1"/>
  <c r="O177"/>
  <c r="P177" s="1"/>
  <c r="O176"/>
  <c r="P176" s="1"/>
  <c r="O175"/>
  <c r="P175" s="1"/>
  <c r="O174"/>
  <c r="P174" s="1"/>
  <c r="O172"/>
  <c r="P172" s="1"/>
  <c r="O171"/>
  <c r="P171" s="1"/>
  <c r="O170"/>
  <c r="P170" s="1"/>
  <c r="O169"/>
  <c r="P169" s="1"/>
  <c r="O168"/>
  <c r="P168" s="1"/>
  <c r="O167"/>
  <c r="P167" s="1"/>
  <c r="O166"/>
  <c r="P166" s="1"/>
  <c r="O165"/>
  <c r="P165" s="1"/>
  <c r="O164"/>
  <c r="P164" s="1"/>
  <c r="O163"/>
  <c r="P163" s="1"/>
  <c r="O162"/>
  <c r="P162" s="1"/>
  <c r="O161"/>
  <c r="P161" s="1"/>
  <c r="O160"/>
  <c r="P160" s="1"/>
  <c r="O158"/>
  <c r="P158" s="1"/>
  <c r="O157"/>
  <c r="P157" s="1"/>
  <c r="O156"/>
  <c r="P156" s="1"/>
  <c r="O155"/>
  <c r="P155" s="1"/>
  <c r="O154"/>
  <c r="P154" s="1"/>
  <c r="O153"/>
  <c r="P153" s="1"/>
  <c r="O152"/>
  <c r="P152" s="1"/>
  <c r="O151"/>
  <c r="P151" s="1"/>
  <c r="O150"/>
  <c r="P150" s="1"/>
  <c r="O149"/>
  <c r="P149" s="1"/>
  <c r="O148"/>
  <c r="P148" s="1"/>
  <c r="O147"/>
  <c r="P147" s="1"/>
  <c r="O145"/>
  <c r="P145" s="1"/>
  <c r="O144"/>
  <c r="P144" s="1"/>
  <c r="O143"/>
  <c r="P143" s="1"/>
  <c r="O142"/>
  <c r="P142" s="1"/>
  <c r="O141"/>
  <c r="P141" s="1"/>
  <c r="O140"/>
  <c r="P140" s="1"/>
  <c r="O138"/>
  <c r="P138" s="1"/>
  <c r="O137"/>
  <c r="P137" s="1"/>
  <c r="O136"/>
  <c r="P136" s="1"/>
  <c r="O135"/>
  <c r="P135" s="1"/>
  <c r="O134"/>
  <c r="P134" s="1"/>
  <c r="O133"/>
  <c r="P133" s="1"/>
  <c r="O132"/>
  <c r="P132" s="1"/>
  <c r="O131"/>
  <c r="P131" s="1"/>
  <c r="O130"/>
  <c r="P130" s="1"/>
  <c r="O128"/>
  <c r="P128" s="1"/>
  <c r="O127"/>
  <c r="P127" s="1"/>
  <c r="O126"/>
  <c r="P126" s="1"/>
  <c r="O125"/>
  <c r="P125" s="1"/>
  <c r="O124"/>
  <c r="P124" s="1"/>
  <c r="O123"/>
  <c r="P123" s="1"/>
  <c r="O122"/>
  <c r="P122" s="1"/>
  <c r="O120"/>
  <c r="P120" s="1"/>
  <c r="O119"/>
  <c r="P119" s="1"/>
  <c r="O118"/>
  <c r="P118" s="1"/>
  <c r="O117"/>
  <c r="P117" s="1"/>
  <c r="O116"/>
  <c r="P116" s="1"/>
  <c r="O115"/>
  <c r="P115" s="1"/>
  <c r="O114"/>
  <c r="P114" s="1"/>
  <c r="O113"/>
  <c r="P113" s="1"/>
  <c r="O112"/>
  <c r="P112" s="1"/>
  <c r="O111"/>
  <c r="P111" s="1"/>
  <c r="O110"/>
  <c r="P110" s="1"/>
  <c r="O109"/>
  <c r="P109" s="1"/>
  <c r="O108"/>
  <c r="P108" s="1"/>
  <c r="O107"/>
  <c r="P107" s="1"/>
  <c r="O106"/>
  <c r="P106" s="1"/>
  <c r="O104"/>
  <c r="P104" s="1"/>
  <c r="O103"/>
  <c r="P103" s="1"/>
  <c r="O102"/>
  <c r="P102" s="1"/>
  <c r="O101"/>
  <c r="P101" s="1"/>
  <c r="O100"/>
  <c r="P100" s="1"/>
  <c r="O99"/>
  <c r="P99" s="1"/>
  <c r="O98"/>
  <c r="P98" s="1"/>
  <c r="O97"/>
  <c r="P97" s="1"/>
  <c r="O96"/>
  <c r="P96" s="1"/>
  <c r="O95"/>
  <c r="P95" s="1"/>
  <c r="O94"/>
  <c r="P94" s="1"/>
  <c r="O93"/>
  <c r="P93" s="1"/>
  <c r="O92"/>
  <c r="P92" s="1"/>
  <c r="O90"/>
  <c r="P90" s="1"/>
  <c r="O89"/>
  <c r="P89" s="1"/>
  <c r="O88"/>
  <c r="P88" s="1"/>
  <c r="O87"/>
  <c r="P87" s="1"/>
  <c r="O86"/>
  <c r="P86" s="1"/>
  <c r="O85"/>
  <c r="P85" s="1"/>
  <c r="O84"/>
  <c r="P84" s="1"/>
  <c r="O83"/>
  <c r="P83" s="1"/>
  <c r="O82"/>
  <c r="P82" s="1"/>
  <c r="O80"/>
  <c r="P80" s="1"/>
  <c r="O79"/>
  <c r="P79" s="1"/>
  <c r="O78"/>
  <c r="P78" s="1"/>
  <c r="O77"/>
  <c r="P77" s="1"/>
  <c r="O76"/>
  <c r="P76" s="1"/>
  <c r="O75"/>
  <c r="P75" s="1"/>
  <c r="O74"/>
  <c r="P74" s="1"/>
  <c r="O73"/>
  <c r="P73" s="1"/>
  <c r="O71"/>
  <c r="P71" s="1"/>
  <c r="O70"/>
  <c r="P70" s="1"/>
  <c r="O69"/>
  <c r="P69" s="1"/>
  <c r="O68"/>
  <c r="P68" s="1"/>
  <c r="O67"/>
  <c r="P67" s="1"/>
  <c r="O65"/>
  <c r="P65" s="1"/>
  <c r="O64"/>
  <c r="P64" s="1"/>
  <c r="O63"/>
  <c r="P63" s="1"/>
  <c r="O62"/>
  <c r="P62" s="1"/>
  <c r="O61"/>
  <c r="P61" s="1"/>
  <c r="O60"/>
  <c r="P60" s="1"/>
  <c r="O59"/>
  <c r="P59" s="1"/>
  <c r="O58"/>
  <c r="P58" s="1"/>
  <c r="O57"/>
  <c r="P57" s="1"/>
  <c r="O56"/>
  <c r="P56" s="1"/>
  <c r="O55"/>
  <c r="P55" s="1"/>
  <c r="O54"/>
  <c r="P54" s="1"/>
  <c r="O53"/>
  <c r="P53" s="1"/>
  <c r="O51"/>
  <c r="P51" s="1"/>
  <c r="O50"/>
  <c r="P50" s="1"/>
  <c r="O49"/>
  <c r="P49" s="1"/>
  <c r="O48"/>
  <c r="P48" s="1"/>
  <c r="O47"/>
  <c r="P47" s="1"/>
  <c r="O44"/>
  <c r="P44" s="1"/>
  <c r="O43"/>
  <c r="P43" s="1"/>
  <c r="O42"/>
  <c r="P42" s="1"/>
  <c r="O41"/>
  <c r="P41" s="1"/>
  <c r="O40"/>
  <c r="P40" s="1"/>
  <c r="O39"/>
  <c r="P39" s="1"/>
  <c r="O38"/>
  <c r="P38" s="1"/>
  <c r="O37"/>
  <c r="P37" s="1"/>
  <c r="O36"/>
  <c r="P36" s="1"/>
  <c r="O35"/>
  <c r="P35" s="1"/>
  <c r="O34"/>
  <c r="P34" s="1"/>
  <c r="O33"/>
  <c r="P33" s="1"/>
  <c r="O32"/>
  <c r="P32" s="1"/>
  <c r="O31"/>
  <c r="P31" s="1"/>
  <c r="O30"/>
  <c r="P30" s="1"/>
  <c r="O29"/>
  <c r="P29" s="1"/>
  <c r="O28"/>
  <c r="P28" s="1"/>
  <c r="O27"/>
  <c r="P27" s="1"/>
  <c r="O26"/>
  <c r="P26" s="1"/>
  <c r="O25"/>
  <c r="P25" s="1"/>
  <c r="O24"/>
  <c r="P24" s="1"/>
  <c r="O23"/>
  <c r="P23" s="1"/>
  <c r="O22"/>
  <c r="P22" s="1"/>
  <c r="O21"/>
  <c r="P21" s="1"/>
  <c r="O20"/>
  <c r="P20" s="1"/>
  <c r="O19"/>
  <c r="P19" s="1"/>
  <c r="O18"/>
  <c r="P18" s="1"/>
  <c r="O16"/>
  <c r="P16" s="1"/>
  <c r="O15"/>
  <c r="P15" s="1"/>
  <c r="O14"/>
  <c r="P14" s="1"/>
  <c r="O13"/>
  <c r="P13" s="1"/>
  <c r="O12"/>
  <c r="P12" s="1"/>
  <c r="O11"/>
  <c r="P11" s="1"/>
  <c r="O10"/>
  <c r="P10" s="1"/>
  <c r="O9"/>
  <c r="P9" s="1"/>
  <c r="O8"/>
  <c r="P8" s="1"/>
  <c r="O7"/>
  <c r="P7" s="1"/>
  <c r="AT377" l="1"/>
  <c r="BY45" i="7" l="1"/>
  <c r="BY17"/>
  <c r="BY6"/>
  <c r="BW377"/>
  <c r="BY377" l="1"/>
  <c r="BI45" l="1"/>
  <c r="BI17"/>
  <c r="BI6"/>
  <c r="BF45"/>
  <c r="BF17"/>
  <c r="BF6"/>
  <c r="BF377" l="1"/>
  <c r="BI377"/>
  <c r="AD376" i="8" l="1"/>
  <c r="AE376" s="1"/>
  <c r="AD375"/>
  <c r="AE375" s="1"/>
  <c r="AD374"/>
  <c r="AE374" s="1"/>
  <c r="AD373"/>
  <c r="AE373" s="1"/>
  <c r="AD372"/>
  <c r="AE372" s="1"/>
  <c r="AD371"/>
  <c r="AE371" s="1"/>
  <c r="AD370"/>
  <c r="AE370" s="1"/>
  <c r="AD369"/>
  <c r="AE369" s="1"/>
  <c r="AD368"/>
  <c r="AE368" s="1"/>
  <c r="AD367"/>
  <c r="AE367" s="1"/>
  <c r="AD366"/>
  <c r="AE366" s="1"/>
  <c r="AD365"/>
  <c r="AE365" s="1"/>
  <c r="AD363"/>
  <c r="AE363" s="1"/>
  <c r="AD362"/>
  <c r="AE362" s="1"/>
  <c r="AD361"/>
  <c r="AE361" s="1"/>
  <c r="AD360"/>
  <c r="AE360" s="1"/>
  <c r="AD359"/>
  <c r="AE359" s="1"/>
  <c r="AD358"/>
  <c r="AE358" s="1"/>
  <c r="AD357"/>
  <c r="AE357" s="1"/>
  <c r="AD356"/>
  <c r="AE356" s="1"/>
  <c r="AD355"/>
  <c r="AE355" s="1"/>
  <c r="AD354"/>
  <c r="AE354" s="1"/>
  <c r="AD353"/>
  <c r="AE353" s="1"/>
  <c r="AD351"/>
  <c r="AE351" s="1"/>
  <c r="AD350"/>
  <c r="AE350" s="1"/>
  <c r="AD349"/>
  <c r="AE349" s="1"/>
  <c r="AD348"/>
  <c r="AE348" s="1"/>
  <c r="AD347"/>
  <c r="AE347" s="1"/>
  <c r="AD346"/>
  <c r="AE346" s="1"/>
  <c r="AD345"/>
  <c r="AE345" s="1"/>
  <c r="AD344"/>
  <c r="AE344" s="1"/>
  <c r="AD343"/>
  <c r="AE343" s="1"/>
  <c r="AD342"/>
  <c r="AE342" s="1"/>
  <c r="AD341"/>
  <c r="AE341" s="1"/>
  <c r="AD339"/>
  <c r="AE339" s="1"/>
  <c r="AD338"/>
  <c r="AE338" s="1"/>
  <c r="AD337"/>
  <c r="AE337" s="1"/>
  <c r="AD336"/>
  <c r="AE336" s="1"/>
  <c r="AD335"/>
  <c r="AE335" s="1"/>
  <c r="AD334"/>
  <c r="AE334" s="1"/>
  <c r="AD333"/>
  <c r="AE333" s="1"/>
  <c r="AD332"/>
  <c r="AE332" s="1"/>
  <c r="AD331"/>
  <c r="AE331" s="1"/>
  <c r="AD330"/>
  <c r="AE330" s="1"/>
  <c r="AD329"/>
  <c r="AE329" s="1"/>
  <c r="AD327"/>
  <c r="AE327" s="1"/>
  <c r="AD326"/>
  <c r="AE326" s="1"/>
  <c r="AD325"/>
  <c r="AE325" s="1"/>
  <c r="AD324"/>
  <c r="AE324" s="1"/>
  <c r="AD323"/>
  <c r="AE323" s="1"/>
  <c r="AD322"/>
  <c r="AE322" s="1"/>
  <c r="AD321"/>
  <c r="AE321" s="1"/>
  <c r="AD320"/>
  <c r="AE320" s="1"/>
  <c r="AD319"/>
  <c r="AE319" s="1"/>
  <c r="AD318"/>
  <c r="AE318" s="1"/>
  <c r="AD317"/>
  <c r="AE317" s="1"/>
  <c r="AD316"/>
  <c r="AE316" s="1"/>
  <c r="AD315"/>
  <c r="AE315" s="1"/>
  <c r="AD314"/>
  <c r="AE314" s="1"/>
  <c r="AD313"/>
  <c r="AE313" s="1"/>
  <c r="AD311"/>
  <c r="AE311" s="1"/>
  <c r="AD310"/>
  <c r="AE310" s="1"/>
  <c r="AD309"/>
  <c r="AE309" s="1"/>
  <c r="AD308"/>
  <c r="AE308" s="1"/>
  <c r="AD307"/>
  <c r="AE307" s="1"/>
  <c r="AD306"/>
  <c r="AE306" s="1"/>
  <c r="AD305"/>
  <c r="AE305" s="1"/>
  <c r="AD304"/>
  <c r="AE304" s="1"/>
  <c r="AD303"/>
  <c r="AE303" s="1"/>
  <c r="AD302"/>
  <c r="AE302" s="1"/>
  <c r="AD301"/>
  <c r="AE301" s="1"/>
  <c r="AD300"/>
  <c r="AE300" s="1"/>
  <c r="AD299"/>
  <c r="AE299" s="1"/>
  <c r="AD298"/>
  <c r="AE298" s="1"/>
  <c r="AD297"/>
  <c r="AE297" s="1"/>
  <c r="AD296"/>
  <c r="AE296" s="1"/>
  <c r="AD295"/>
  <c r="AE295" s="1"/>
  <c r="AD294"/>
  <c r="AE294" s="1"/>
  <c r="AD293"/>
  <c r="AE293" s="1"/>
  <c r="AD292"/>
  <c r="AE292" s="1"/>
  <c r="AD291"/>
  <c r="AE291" s="1"/>
  <c r="AD290"/>
  <c r="AE290" s="1"/>
  <c r="AD289"/>
  <c r="AE289" s="1"/>
  <c r="AD288"/>
  <c r="AE288" s="1"/>
  <c r="AD286"/>
  <c r="AE286" s="1"/>
  <c r="AD285"/>
  <c r="AE285" s="1"/>
  <c r="AD284"/>
  <c r="AE284" s="1"/>
  <c r="AD283"/>
  <c r="AE283" s="1"/>
  <c r="AD282"/>
  <c r="AE282" s="1"/>
  <c r="AD281"/>
  <c r="AE281" s="1"/>
  <c r="AD280"/>
  <c r="AE280" s="1"/>
  <c r="AD279"/>
  <c r="AE279" s="1"/>
  <c r="AD278"/>
  <c r="AE278" s="1"/>
  <c r="AD277"/>
  <c r="AE277" s="1"/>
  <c r="AD276"/>
  <c r="AE276" s="1"/>
  <c r="AD275"/>
  <c r="AE275" s="1"/>
  <c r="AD274"/>
  <c r="AE274" s="1"/>
  <c r="AD273"/>
  <c r="AE273" s="1"/>
  <c r="AD272"/>
  <c r="AE272" s="1"/>
  <c r="AD271"/>
  <c r="AE271" s="1"/>
  <c r="AD270"/>
  <c r="AE270" s="1"/>
  <c r="AD268"/>
  <c r="AE268" s="1"/>
  <c r="AD267"/>
  <c r="AE267" s="1"/>
  <c r="AD266"/>
  <c r="AE266" s="1"/>
  <c r="AD265"/>
  <c r="AE265" s="1"/>
  <c r="AD264"/>
  <c r="AE264" s="1"/>
  <c r="AD263"/>
  <c r="AE263" s="1"/>
  <c r="AD262"/>
  <c r="AE262" s="1"/>
  <c r="AD260"/>
  <c r="AE260" s="1"/>
  <c r="AD259"/>
  <c r="AE259" s="1"/>
  <c r="AD258"/>
  <c r="AE258" s="1"/>
  <c r="AD257"/>
  <c r="AE257" s="1"/>
  <c r="AD256"/>
  <c r="AE256" s="1"/>
  <c r="AD255"/>
  <c r="AE255" s="1"/>
  <c r="AD254"/>
  <c r="AE254" s="1"/>
  <c r="AD253"/>
  <c r="AE253" s="1"/>
  <c r="AD252"/>
  <c r="AE252" s="1"/>
  <c r="AD251"/>
  <c r="AE251" s="1"/>
  <c r="AD250"/>
  <c r="AE250" s="1"/>
  <c r="AD249"/>
  <c r="AE249" s="1"/>
  <c r="AD248"/>
  <c r="AE248" s="1"/>
  <c r="AD247"/>
  <c r="AE247" s="1"/>
  <c r="AD246"/>
  <c r="AE246" s="1"/>
  <c r="AD244"/>
  <c r="AE244" s="1"/>
  <c r="AD243"/>
  <c r="AE243" s="1"/>
  <c r="AD242"/>
  <c r="AE242" s="1"/>
  <c r="AD241"/>
  <c r="AE241" s="1"/>
  <c r="AD240"/>
  <c r="AE240" s="1"/>
  <c r="AD239"/>
  <c r="AE239" s="1"/>
  <c r="AD238"/>
  <c r="AE238" s="1"/>
  <c r="AD237"/>
  <c r="AE237" s="1"/>
  <c r="AD235"/>
  <c r="AE235" s="1"/>
  <c r="AD234"/>
  <c r="AE234" s="1"/>
  <c r="AD233"/>
  <c r="AE233" s="1"/>
  <c r="AD232"/>
  <c r="AE232" s="1"/>
  <c r="AD231"/>
  <c r="AE231" s="1"/>
  <c r="AD230"/>
  <c r="AE230" s="1"/>
  <c r="AD229"/>
  <c r="AE229" s="1"/>
  <c r="AD228"/>
  <c r="AE228" s="1"/>
  <c r="AD227"/>
  <c r="AE227" s="1"/>
  <c r="AD225"/>
  <c r="AE225" s="1"/>
  <c r="AD224"/>
  <c r="AE224" s="1"/>
  <c r="AD223"/>
  <c r="AE223" s="1"/>
  <c r="AD222"/>
  <c r="AE222" s="1"/>
  <c r="AD221"/>
  <c r="AE221" s="1"/>
  <c r="AD220"/>
  <c r="AE220" s="1"/>
  <c r="AD219"/>
  <c r="AE219" s="1"/>
  <c r="AD218"/>
  <c r="AE218" s="1"/>
  <c r="AD217"/>
  <c r="AE217" s="1"/>
  <c r="AD216"/>
  <c r="AE216" s="1"/>
  <c r="AD215"/>
  <c r="AE215" s="1"/>
  <c r="AD214"/>
  <c r="AE214" s="1"/>
  <c r="AD213"/>
  <c r="AE213" s="1"/>
  <c r="AD211"/>
  <c r="AE211" s="1"/>
  <c r="AD210"/>
  <c r="AE210" s="1"/>
  <c r="AD209"/>
  <c r="AE209" s="1"/>
  <c r="AD208"/>
  <c r="AE208" s="1"/>
  <c r="AD207"/>
  <c r="AE207" s="1"/>
  <c r="AD206"/>
  <c r="AE206" s="1"/>
  <c r="AD205"/>
  <c r="AE205" s="1"/>
  <c r="AD204"/>
  <c r="AE204" s="1"/>
  <c r="AD203"/>
  <c r="AE203" s="1"/>
  <c r="AD202"/>
  <c r="AE202" s="1"/>
  <c r="AD201"/>
  <c r="AE201" s="1"/>
  <c r="AD200"/>
  <c r="AE200" s="1"/>
  <c r="AD198"/>
  <c r="AE198" s="1"/>
  <c r="AD197"/>
  <c r="AE197" s="1"/>
  <c r="AD196"/>
  <c r="AE196" s="1"/>
  <c r="AD195"/>
  <c r="AE195" s="1"/>
  <c r="AD194"/>
  <c r="AE194" s="1"/>
  <c r="AD193"/>
  <c r="AE193" s="1"/>
  <c r="AD192"/>
  <c r="AE192" s="1"/>
  <c r="AD191"/>
  <c r="AE191" s="1"/>
  <c r="AD190"/>
  <c r="AE190" s="1"/>
  <c r="AD189"/>
  <c r="AE189" s="1"/>
  <c r="AD188"/>
  <c r="AE188" s="1"/>
  <c r="AD187"/>
  <c r="AE187" s="1"/>
  <c r="AD186"/>
  <c r="AE186" s="1"/>
  <c r="AD184"/>
  <c r="AE184" s="1"/>
  <c r="AD183"/>
  <c r="AE183" s="1"/>
  <c r="AD182"/>
  <c r="AE182" s="1"/>
  <c r="AD181"/>
  <c r="AE181" s="1"/>
  <c r="AD180"/>
  <c r="AE180" s="1"/>
  <c r="AD179"/>
  <c r="AE179" s="1"/>
  <c r="AD178"/>
  <c r="AE178" s="1"/>
  <c r="AD177"/>
  <c r="AE177" s="1"/>
  <c r="AD176"/>
  <c r="AE176" s="1"/>
  <c r="AD175"/>
  <c r="AE175" s="1"/>
  <c r="AD174"/>
  <c r="AE174" s="1"/>
  <c r="AD172"/>
  <c r="AE172" s="1"/>
  <c r="AD171"/>
  <c r="AE171" s="1"/>
  <c r="AD170"/>
  <c r="AE170" s="1"/>
  <c r="AD169"/>
  <c r="AE169" s="1"/>
  <c r="AD168"/>
  <c r="AE168" s="1"/>
  <c r="AD167"/>
  <c r="AE167" s="1"/>
  <c r="AD166"/>
  <c r="AE166" s="1"/>
  <c r="AD165"/>
  <c r="AE165" s="1"/>
  <c r="AD164"/>
  <c r="AE164" s="1"/>
  <c r="AD163"/>
  <c r="AE163" s="1"/>
  <c r="AD162"/>
  <c r="AE162" s="1"/>
  <c r="AD161"/>
  <c r="AE161" s="1"/>
  <c r="AD160"/>
  <c r="AE160" s="1"/>
  <c r="AD158"/>
  <c r="AE158" s="1"/>
  <c r="AD157"/>
  <c r="AE157" s="1"/>
  <c r="AD156"/>
  <c r="AE156" s="1"/>
  <c r="AD155"/>
  <c r="AE155" s="1"/>
  <c r="AD154"/>
  <c r="AE154" s="1"/>
  <c r="AD153"/>
  <c r="AE153" s="1"/>
  <c r="AD152"/>
  <c r="AE152" s="1"/>
  <c r="AD151"/>
  <c r="AE151" s="1"/>
  <c r="AD150"/>
  <c r="AE150" s="1"/>
  <c r="AD149"/>
  <c r="AE149" s="1"/>
  <c r="AD148"/>
  <c r="AE148" s="1"/>
  <c r="AD147"/>
  <c r="AE147" s="1"/>
  <c r="AD145"/>
  <c r="AE145" s="1"/>
  <c r="AD144"/>
  <c r="AE144" s="1"/>
  <c r="AD143"/>
  <c r="AE143" s="1"/>
  <c r="AD142"/>
  <c r="AE142" s="1"/>
  <c r="AD141"/>
  <c r="AE141" s="1"/>
  <c r="AD140"/>
  <c r="AE140" s="1"/>
  <c r="AD138"/>
  <c r="AE138" s="1"/>
  <c r="AD137"/>
  <c r="AE137" s="1"/>
  <c r="AD136"/>
  <c r="AE136" s="1"/>
  <c r="AD135"/>
  <c r="AE135" s="1"/>
  <c r="AD134"/>
  <c r="AE134" s="1"/>
  <c r="AD133"/>
  <c r="AE133" s="1"/>
  <c r="AD132"/>
  <c r="AE132" s="1"/>
  <c r="AD131"/>
  <c r="AE131" s="1"/>
  <c r="AD130"/>
  <c r="AE130" s="1"/>
  <c r="AD128"/>
  <c r="AE128" s="1"/>
  <c r="AD127"/>
  <c r="AE127" s="1"/>
  <c r="AD126"/>
  <c r="AE126" s="1"/>
  <c r="AD125"/>
  <c r="AE125" s="1"/>
  <c r="AD124"/>
  <c r="AE124" s="1"/>
  <c r="AD123"/>
  <c r="AE123" s="1"/>
  <c r="AD122"/>
  <c r="AE122" s="1"/>
  <c r="AD120"/>
  <c r="AE120" s="1"/>
  <c r="AD119"/>
  <c r="AE119" s="1"/>
  <c r="AD118"/>
  <c r="AE118" s="1"/>
  <c r="AD117"/>
  <c r="AE117" s="1"/>
  <c r="AD116"/>
  <c r="AE116" s="1"/>
  <c r="AD115"/>
  <c r="AE115" s="1"/>
  <c r="AD114"/>
  <c r="AE114" s="1"/>
  <c r="AD113"/>
  <c r="AE113" s="1"/>
  <c r="AD112"/>
  <c r="AE112" s="1"/>
  <c r="AD111"/>
  <c r="AE111" s="1"/>
  <c r="AD110"/>
  <c r="AE110" s="1"/>
  <c r="AD109"/>
  <c r="AE109" s="1"/>
  <c r="AD108"/>
  <c r="AE108" s="1"/>
  <c r="AD107"/>
  <c r="AE107" s="1"/>
  <c r="AD106"/>
  <c r="AE106" s="1"/>
  <c r="AD104"/>
  <c r="AE104" s="1"/>
  <c r="AD103"/>
  <c r="AE103" s="1"/>
  <c r="AD102"/>
  <c r="AE102" s="1"/>
  <c r="AD101"/>
  <c r="AE101" s="1"/>
  <c r="AD100"/>
  <c r="AE100" s="1"/>
  <c r="AD99"/>
  <c r="AE99" s="1"/>
  <c r="AD98"/>
  <c r="AE98" s="1"/>
  <c r="AD97"/>
  <c r="AE97" s="1"/>
  <c r="AD96"/>
  <c r="AE96" s="1"/>
  <c r="AD95"/>
  <c r="AE95" s="1"/>
  <c r="AD94"/>
  <c r="AE94" s="1"/>
  <c r="AD93"/>
  <c r="AE93" s="1"/>
  <c r="AD92"/>
  <c r="AE92" s="1"/>
  <c r="AD90"/>
  <c r="AE90" s="1"/>
  <c r="AD89"/>
  <c r="AE89" s="1"/>
  <c r="AD88"/>
  <c r="AE88" s="1"/>
  <c r="AD87"/>
  <c r="AE87" s="1"/>
  <c r="AD86"/>
  <c r="AE86" s="1"/>
  <c r="AD85"/>
  <c r="AE85" s="1"/>
  <c r="AD84"/>
  <c r="AE84" s="1"/>
  <c r="AD83"/>
  <c r="AE83" s="1"/>
  <c r="AD82"/>
  <c r="AE82" s="1"/>
  <c r="AD80"/>
  <c r="AE80" s="1"/>
  <c r="AD79"/>
  <c r="AE79" s="1"/>
  <c r="AD78"/>
  <c r="AE78" s="1"/>
  <c r="AD77"/>
  <c r="AE77" s="1"/>
  <c r="AD76"/>
  <c r="AE76" s="1"/>
  <c r="AD75"/>
  <c r="AE75" s="1"/>
  <c r="AD74"/>
  <c r="AE74" s="1"/>
  <c r="AD73"/>
  <c r="AE73" s="1"/>
  <c r="AD71"/>
  <c r="AE71" s="1"/>
  <c r="AD70"/>
  <c r="AE70" s="1"/>
  <c r="AD69"/>
  <c r="AE69" s="1"/>
  <c r="AD68"/>
  <c r="AE68" s="1"/>
  <c r="AD67"/>
  <c r="AE67" s="1"/>
  <c r="AD65"/>
  <c r="AE65" s="1"/>
  <c r="AD64"/>
  <c r="AE64" s="1"/>
  <c r="AD63"/>
  <c r="AE63" s="1"/>
  <c r="AD62"/>
  <c r="AE62" s="1"/>
  <c r="AD61"/>
  <c r="AE61" s="1"/>
  <c r="AD60"/>
  <c r="AE60" s="1"/>
  <c r="AD59"/>
  <c r="AE59" s="1"/>
  <c r="AD58"/>
  <c r="AE58" s="1"/>
  <c r="AD57"/>
  <c r="AE57" s="1"/>
  <c r="AD56"/>
  <c r="AE56" s="1"/>
  <c r="AD55"/>
  <c r="AE55" s="1"/>
  <c r="AD54"/>
  <c r="AE54" s="1"/>
  <c r="AD53"/>
  <c r="AE53" s="1"/>
  <c r="AD51"/>
  <c r="AE51" s="1"/>
  <c r="AD50"/>
  <c r="AE50" s="1"/>
  <c r="AD49"/>
  <c r="AE49" s="1"/>
  <c r="AD48"/>
  <c r="AE48" s="1"/>
  <c r="AD47"/>
  <c r="AE47" s="1"/>
  <c r="AD44"/>
  <c r="AE44" s="1"/>
  <c r="AD43"/>
  <c r="AE43" s="1"/>
  <c r="AD42"/>
  <c r="AE42" s="1"/>
  <c r="AD41"/>
  <c r="AE41" s="1"/>
  <c r="AD40"/>
  <c r="AE40" s="1"/>
  <c r="AD39"/>
  <c r="AE39" s="1"/>
  <c r="AD38"/>
  <c r="AE38" s="1"/>
  <c r="AD37"/>
  <c r="AE37" s="1"/>
  <c r="AD36"/>
  <c r="AE36" s="1"/>
  <c r="AD35"/>
  <c r="AE35" s="1"/>
  <c r="AD34"/>
  <c r="AE34" s="1"/>
  <c r="AD33"/>
  <c r="AE33" s="1"/>
  <c r="AD32"/>
  <c r="AE32" s="1"/>
  <c r="AD31"/>
  <c r="AE31" s="1"/>
  <c r="AD30"/>
  <c r="AE30" s="1"/>
  <c r="AD29"/>
  <c r="AE29" s="1"/>
  <c r="AD28"/>
  <c r="AE28" s="1"/>
  <c r="AD27"/>
  <c r="AE27" s="1"/>
  <c r="AD26"/>
  <c r="AE26" s="1"/>
  <c r="AD25"/>
  <c r="AE25" s="1"/>
  <c r="AD24"/>
  <c r="AE24" s="1"/>
  <c r="AD23"/>
  <c r="AE23" s="1"/>
  <c r="AD22"/>
  <c r="AE22" s="1"/>
  <c r="AD21"/>
  <c r="AE21" s="1"/>
  <c r="AD20"/>
  <c r="AE20" s="1"/>
  <c r="AD19"/>
  <c r="AE19" s="1"/>
  <c r="AD18"/>
  <c r="AE18" s="1"/>
  <c r="AK45" i="7"/>
  <c r="AJ45"/>
  <c r="AL45" l="1"/>
  <c r="AK17"/>
  <c r="AJ17"/>
  <c r="AJ377" s="1"/>
  <c r="I7" i="8"/>
  <c r="J7" s="1"/>
  <c r="U376"/>
  <c r="V376" s="1"/>
  <c r="U375"/>
  <c r="V375" s="1"/>
  <c r="U374"/>
  <c r="V374" s="1"/>
  <c r="U373"/>
  <c r="V373" s="1"/>
  <c r="U372"/>
  <c r="V372" s="1"/>
  <c r="U371"/>
  <c r="V371" s="1"/>
  <c r="U370"/>
  <c r="V370" s="1"/>
  <c r="U369"/>
  <c r="V369" s="1"/>
  <c r="U368"/>
  <c r="V368" s="1"/>
  <c r="U367"/>
  <c r="V367" s="1"/>
  <c r="U366"/>
  <c r="V366" s="1"/>
  <c r="U365"/>
  <c r="V365" s="1"/>
  <c r="U363"/>
  <c r="V363" s="1"/>
  <c r="U362"/>
  <c r="V362" s="1"/>
  <c r="U361"/>
  <c r="V361" s="1"/>
  <c r="U360"/>
  <c r="V360" s="1"/>
  <c r="U359"/>
  <c r="V359" s="1"/>
  <c r="U358"/>
  <c r="V358" s="1"/>
  <c r="U357"/>
  <c r="V357" s="1"/>
  <c r="U356"/>
  <c r="V356" s="1"/>
  <c r="U355"/>
  <c r="V355" s="1"/>
  <c r="U354"/>
  <c r="V354" s="1"/>
  <c r="U353"/>
  <c r="V353" s="1"/>
  <c r="U351"/>
  <c r="V351" s="1"/>
  <c r="U350"/>
  <c r="V350" s="1"/>
  <c r="U349"/>
  <c r="V349" s="1"/>
  <c r="U348"/>
  <c r="V348" s="1"/>
  <c r="U347"/>
  <c r="V347" s="1"/>
  <c r="U346"/>
  <c r="V346" s="1"/>
  <c r="U345"/>
  <c r="V345" s="1"/>
  <c r="U344"/>
  <c r="V344" s="1"/>
  <c r="U343"/>
  <c r="V343" s="1"/>
  <c r="U342"/>
  <c r="V342" s="1"/>
  <c r="U341"/>
  <c r="V341" s="1"/>
  <c r="U339"/>
  <c r="V339" s="1"/>
  <c r="U338"/>
  <c r="V338" s="1"/>
  <c r="U337"/>
  <c r="V337" s="1"/>
  <c r="U336"/>
  <c r="V336" s="1"/>
  <c r="U335"/>
  <c r="V335" s="1"/>
  <c r="U334"/>
  <c r="V334" s="1"/>
  <c r="U333"/>
  <c r="V333" s="1"/>
  <c r="U332"/>
  <c r="V332" s="1"/>
  <c r="U331"/>
  <c r="V331" s="1"/>
  <c r="U330"/>
  <c r="V330" s="1"/>
  <c r="U329"/>
  <c r="V329" s="1"/>
  <c r="U327"/>
  <c r="V327" s="1"/>
  <c r="U326"/>
  <c r="V326" s="1"/>
  <c r="U325"/>
  <c r="V325" s="1"/>
  <c r="U324"/>
  <c r="V324" s="1"/>
  <c r="U323"/>
  <c r="V323" s="1"/>
  <c r="U322"/>
  <c r="V322" s="1"/>
  <c r="U321"/>
  <c r="V321" s="1"/>
  <c r="U320"/>
  <c r="V320" s="1"/>
  <c r="U319"/>
  <c r="V319" s="1"/>
  <c r="U318"/>
  <c r="V318" s="1"/>
  <c r="U317"/>
  <c r="V317" s="1"/>
  <c r="U316"/>
  <c r="V316" s="1"/>
  <c r="U315"/>
  <c r="V315" s="1"/>
  <c r="U314"/>
  <c r="V314" s="1"/>
  <c r="U313"/>
  <c r="V313" s="1"/>
  <c r="U311"/>
  <c r="V311" s="1"/>
  <c r="U310"/>
  <c r="V310" s="1"/>
  <c r="U309"/>
  <c r="V309" s="1"/>
  <c r="U308"/>
  <c r="V308" s="1"/>
  <c r="U307"/>
  <c r="V307" s="1"/>
  <c r="U306"/>
  <c r="V306" s="1"/>
  <c r="U305"/>
  <c r="V305" s="1"/>
  <c r="U304"/>
  <c r="V304" s="1"/>
  <c r="U303"/>
  <c r="V303" s="1"/>
  <c r="U302"/>
  <c r="V302" s="1"/>
  <c r="U301"/>
  <c r="V301" s="1"/>
  <c r="U300"/>
  <c r="V300" s="1"/>
  <c r="U299"/>
  <c r="V299" s="1"/>
  <c r="U298"/>
  <c r="V298" s="1"/>
  <c r="U297"/>
  <c r="V297" s="1"/>
  <c r="U296"/>
  <c r="V296" s="1"/>
  <c r="U295"/>
  <c r="V295" s="1"/>
  <c r="U294"/>
  <c r="V294" s="1"/>
  <c r="U293"/>
  <c r="V293" s="1"/>
  <c r="U292"/>
  <c r="V292" s="1"/>
  <c r="U291"/>
  <c r="V291" s="1"/>
  <c r="U290"/>
  <c r="V290" s="1"/>
  <c r="U289"/>
  <c r="V289" s="1"/>
  <c r="U288"/>
  <c r="V288" s="1"/>
  <c r="U286"/>
  <c r="V286" s="1"/>
  <c r="U285"/>
  <c r="V285" s="1"/>
  <c r="U284"/>
  <c r="V284" s="1"/>
  <c r="U283"/>
  <c r="V283" s="1"/>
  <c r="U282"/>
  <c r="V282" s="1"/>
  <c r="U281"/>
  <c r="V281" s="1"/>
  <c r="U280"/>
  <c r="V280" s="1"/>
  <c r="U279"/>
  <c r="V279" s="1"/>
  <c r="U278"/>
  <c r="V278" s="1"/>
  <c r="U277"/>
  <c r="V277" s="1"/>
  <c r="U276"/>
  <c r="V276" s="1"/>
  <c r="U275"/>
  <c r="V275" s="1"/>
  <c r="U274"/>
  <c r="V274" s="1"/>
  <c r="U273"/>
  <c r="V273" s="1"/>
  <c r="U272"/>
  <c r="V272" s="1"/>
  <c r="U271"/>
  <c r="V271" s="1"/>
  <c r="U270"/>
  <c r="V270" s="1"/>
  <c r="U268"/>
  <c r="V268" s="1"/>
  <c r="U267"/>
  <c r="V267" s="1"/>
  <c r="U266"/>
  <c r="V266" s="1"/>
  <c r="U265"/>
  <c r="V265" s="1"/>
  <c r="U264"/>
  <c r="V264" s="1"/>
  <c r="U263"/>
  <c r="V263" s="1"/>
  <c r="U262"/>
  <c r="V262" s="1"/>
  <c r="U260"/>
  <c r="V260" s="1"/>
  <c r="U259"/>
  <c r="V259" s="1"/>
  <c r="U258"/>
  <c r="V258" s="1"/>
  <c r="U257"/>
  <c r="V257" s="1"/>
  <c r="U256"/>
  <c r="V256" s="1"/>
  <c r="U255"/>
  <c r="V255" s="1"/>
  <c r="U254"/>
  <c r="V254" s="1"/>
  <c r="U253"/>
  <c r="V253" s="1"/>
  <c r="U252"/>
  <c r="V252" s="1"/>
  <c r="U251"/>
  <c r="V251" s="1"/>
  <c r="U250"/>
  <c r="V250" s="1"/>
  <c r="U249"/>
  <c r="V249" s="1"/>
  <c r="U248"/>
  <c r="V248" s="1"/>
  <c r="U247"/>
  <c r="V247" s="1"/>
  <c r="U246"/>
  <c r="V246" s="1"/>
  <c r="U244"/>
  <c r="V244" s="1"/>
  <c r="U243"/>
  <c r="V243" s="1"/>
  <c r="U242"/>
  <c r="V242" s="1"/>
  <c r="U241"/>
  <c r="V241" s="1"/>
  <c r="U240"/>
  <c r="V240" s="1"/>
  <c r="U239"/>
  <c r="V239" s="1"/>
  <c r="U238"/>
  <c r="V238" s="1"/>
  <c r="U237"/>
  <c r="V237" s="1"/>
  <c r="U235"/>
  <c r="V235" s="1"/>
  <c r="U234"/>
  <c r="V234" s="1"/>
  <c r="U233"/>
  <c r="V233" s="1"/>
  <c r="U232"/>
  <c r="V232" s="1"/>
  <c r="U231"/>
  <c r="V231" s="1"/>
  <c r="U230"/>
  <c r="V230" s="1"/>
  <c r="U229"/>
  <c r="V229" s="1"/>
  <c r="U228"/>
  <c r="V228" s="1"/>
  <c r="U227"/>
  <c r="V227" s="1"/>
  <c r="U225"/>
  <c r="V225" s="1"/>
  <c r="U224"/>
  <c r="V224" s="1"/>
  <c r="U223"/>
  <c r="V223" s="1"/>
  <c r="U222"/>
  <c r="V222" s="1"/>
  <c r="U221"/>
  <c r="V221" s="1"/>
  <c r="U220"/>
  <c r="V220" s="1"/>
  <c r="U219"/>
  <c r="V219" s="1"/>
  <c r="U218"/>
  <c r="V218" s="1"/>
  <c r="U217"/>
  <c r="V217" s="1"/>
  <c r="U216"/>
  <c r="V216" s="1"/>
  <c r="U215"/>
  <c r="V215" s="1"/>
  <c r="U214"/>
  <c r="V214" s="1"/>
  <c r="U213"/>
  <c r="V213" s="1"/>
  <c r="U211"/>
  <c r="V211" s="1"/>
  <c r="U210"/>
  <c r="V210" s="1"/>
  <c r="U209"/>
  <c r="V209" s="1"/>
  <c r="U208"/>
  <c r="V208" s="1"/>
  <c r="U207"/>
  <c r="V207" s="1"/>
  <c r="U206"/>
  <c r="V206" s="1"/>
  <c r="U205"/>
  <c r="V205" s="1"/>
  <c r="U204"/>
  <c r="V204" s="1"/>
  <c r="U203"/>
  <c r="V203" s="1"/>
  <c r="U202"/>
  <c r="V202" s="1"/>
  <c r="U201"/>
  <c r="V201" s="1"/>
  <c r="U200"/>
  <c r="V200" s="1"/>
  <c r="U198"/>
  <c r="V198" s="1"/>
  <c r="U197"/>
  <c r="V197" s="1"/>
  <c r="U196"/>
  <c r="V196" s="1"/>
  <c r="U195"/>
  <c r="V195" s="1"/>
  <c r="U194"/>
  <c r="V194" s="1"/>
  <c r="U193"/>
  <c r="V193" s="1"/>
  <c r="U192"/>
  <c r="V192" s="1"/>
  <c r="U191"/>
  <c r="V191" s="1"/>
  <c r="U190"/>
  <c r="V190" s="1"/>
  <c r="U189"/>
  <c r="V189" s="1"/>
  <c r="U188"/>
  <c r="V188" s="1"/>
  <c r="U187"/>
  <c r="V187" s="1"/>
  <c r="U186"/>
  <c r="V186" s="1"/>
  <c r="U184"/>
  <c r="V184" s="1"/>
  <c r="U183"/>
  <c r="V183" s="1"/>
  <c r="U182"/>
  <c r="V182" s="1"/>
  <c r="U181"/>
  <c r="V181" s="1"/>
  <c r="U180"/>
  <c r="V180" s="1"/>
  <c r="U179"/>
  <c r="V179" s="1"/>
  <c r="U178"/>
  <c r="V178" s="1"/>
  <c r="U177"/>
  <c r="V177" s="1"/>
  <c r="U176"/>
  <c r="V176" s="1"/>
  <c r="U175"/>
  <c r="V175" s="1"/>
  <c r="U174"/>
  <c r="V174" s="1"/>
  <c r="U172"/>
  <c r="V172" s="1"/>
  <c r="U171"/>
  <c r="V171" s="1"/>
  <c r="U170"/>
  <c r="V170" s="1"/>
  <c r="U169"/>
  <c r="V169" s="1"/>
  <c r="U168"/>
  <c r="V168" s="1"/>
  <c r="U167"/>
  <c r="V167" s="1"/>
  <c r="U166"/>
  <c r="V166" s="1"/>
  <c r="U165"/>
  <c r="V165" s="1"/>
  <c r="U164"/>
  <c r="V164" s="1"/>
  <c r="U163"/>
  <c r="V163" s="1"/>
  <c r="U162"/>
  <c r="V162" s="1"/>
  <c r="U161"/>
  <c r="V161" s="1"/>
  <c r="U160"/>
  <c r="V160" s="1"/>
  <c r="U158"/>
  <c r="V158" s="1"/>
  <c r="U157"/>
  <c r="V157" s="1"/>
  <c r="U156"/>
  <c r="V156" s="1"/>
  <c r="U155"/>
  <c r="V155" s="1"/>
  <c r="U154"/>
  <c r="V154" s="1"/>
  <c r="U153"/>
  <c r="V153" s="1"/>
  <c r="U152"/>
  <c r="V152" s="1"/>
  <c r="U151"/>
  <c r="V151" s="1"/>
  <c r="U150"/>
  <c r="V150" s="1"/>
  <c r="U149"/>
  <c r="V149" s="1"/>
  <c r="U148"/>
  <c r="V148" s="1"/>
  <c r="U147"/>
  <c r="V147" s="1"/>
  <c r="U145"/>
  <c r="V145" s="1"/>
  <c r="U144"/>
  <c r="V144" s="1"/>
  <c r="U143"/>
  <c r="V143" s="1"/>
  <c r="U142"/>
  <c r="V142" s="1"/>
  <c r="U141"/>
  <c r="V141" s="1"/>
  <c r="U140"/>
  <c r="V140" s="1"/>
  <c r="U138"/>
  <c r="V138" s="1"/>
  <c r="U137"/>
  <c r="V137" s="1"/>
  <c r="U136"/>
  <c r="V136" s="1"/>
  <c r="U135"/>
  <c r="V135" s="1"/>
  <c r="U134"/>
  <c r="V134" s="1"/>
  <c r="U133"/>
  <c r="V133" s="1"/>
  <c r="U132"/>
  <c r="V132" s="1"/>
  <c r="U131"/>
  <c r="V131" s="1"/>
  <c r="U130"/>
  <c r="V130" s="1"/>
  <c r="U128"/>
  <c r="V128" s="1"/>
  <c r="U127"/>
  <c r="V127" s="1"/>
  <c r="U126"/>
  <c r="V126" s="1"/>
  <c r="U125"/>
  <c r="V125" s="1"/>
  <c r="U124"/>
  <c r="V124" s="1"/>
  <c r="U123"/>
  <c r="V123" s="1"/>
  <c r="U122"/>
  <c r="V122" s="1"/>
  <c r="U120"/>
  <c r="V120" s="1"/>
  <c r="U119"/>
  <c r="V119" s="1"/>
  <c r="U118"/>
  <c r="V118" s="1"/>
  <c r="U117"/>
  <c r="V117" s="1"/>
  <c r="U116"/>
  <c r="V116" s="1"/>
  <c r="U115"/>
  <c r="V115" s="1"/>
  <c r="U114"/>
  <c r="V114" s="1"/>
  <c r="U113"/>
  <c r="V113" s="1"/>
  <c r="U112"/>
  <c r="V112" s="1"/>
  <c r="U111"/>
  <c r="V111" s="1"/>
  <c r="U110"/>
  <c r="V110" s="1"/>
  <c r="U109"/>
  <c r="V109" s="1"/>
  <c r="U108"/>
  <c r="V108" s="1"/>
  <c r="U107"/>
  <c r="V107" s="1"/>
  <c r="U106"/>
  <c r="V106" s="1"/>
  <c r="U104"/>
  <c r="V104" s="1"/>
  <c r="U103"/>
  <c r="V103" s="1"/>
  <c r="U102"/>
  <c r="V102" s="1"/>
  <c r="U101"/>
  <c r="V101" s="1"/>
  <c r="U100"/>
  <c r="V100" s="1"/>
  <c r="U99"/>
  <c r="V99" s="1"/>
  <c r="U98"/>
  <c r="V98" s="1"/>
  <c r="U97"/>
  <c r="V97" s="1"/>
  <c r="U96"/>
  <c r="V96" s="1"/>
  <c r="U95"/>
  <c r="V95" s="1"/>
  <c r="U94"/>
  <c r="V94" s="1"/>
  <c r="U93"/>
  <c r="V93" s="1"/>
  <c r="U92"/>
  <c r="V92" s="1"/>
  <c r="U90"/>
  <c r="V90" s="1"/>
  <c r="U89"/>
  <c r="V89" s="1"/>
  <c r="U88"/>
  <c r="V88" s="1"/>
  <c r="U87"/>
  <c r="V87" s="1"/>
  <c r="U86"/>
  <c r="V86" s="1"/>
  <c r="U85"/>
  <c r="V85" s="1"/>
  <c r="U84"/>
  <c r="V84" s="1"/>
  <c r="U83"/>
  <c r="V83" s="1"/>
  <c r="U82"/>
  <c r="V82" s="1"/>
  <c r="U80"/>
  <c r="V80" s="1"/>
  <c r="U79"/>
  <c r="V79" s="1"/>
  <c r="U78"/>
  <c r="V78" s="1"/>
  <c r="U77"/>
  <c r="V77" s="1"/>
  <c r="U76"/>
  <c r="V76" s="1"/>
  <c r="U75"/>
  <c r="V75" s="1"/>
  <c r="U74"/>
  <c r="V74" s="1"/>
  <c r="U73"/>
  <c r="V73" s="1"/>
  <c r="U71"/>
  <c r="V71" s="1"/>
  <c r="U70"/>
  <c r="V70" s="1"/>
  <c r="U69"/>
  <c r="V69" s="1"/>
  <c r="U68"/>
  <c r="V68" s="1"/>
  <c r="U67"/>
  <c r="V67" s="1"/>
  <c r="U65"/>
  <c r="V65" s="1"/>
  <c r="U64"/>
  <c r="V64" s="1"/>
  <c r="U63"/>
  <c r="V63" s="1"/>
  <c r="U62"/>
  <c r="V62" s="1"/>
  <c r="U61"/>
  <c r="V61" s="1"/>
  <c r="U60"/>
  <c r="V60" s="1"/>
  <c r="U59"/>
  <c r="V59" s="1"/>
  <c r="U58"/>
  <c r="V58" s="1"/>
  <c r="U57"/>
  <c r="V57" s="1"/>
  <c r="U56"/>
  <c r="V56" s="1"/>
  <c r="U55"/>
  <c r="V55" s="1"/>
  <c r="U54"/>
  <c r="V54" s="1"/>
  <c r="U53"/>
  <c r="V53" s="1"/>
  <c r="U51"/>
  <c r="V51" s="1"/>
  <c r="U50"/>
  <c r="V50" s="1"/>
  <c r="U49"/>
  <c r="V49" s="1"/>
  <c r="U48"/>
  <c r="V48" s="1"/>
  <c r="U47"/>
  <c r="V47" s="1"/>
  <c r="U44"/>
  <c r="V44" s="1"/>
  <c r="U43"/>
  <c r="V43" s="1"/>
  <c r="U42"/>
  <c r="V42" s="1"/>
  <c r="U41"/>
  <c r="V41" s="1"/>
  <c r="U40"/>
  <c r="V40" s="1"/>
  <c r="U39"/>
  <c r="V39" s="1"/>
  <c r="U38"/>
  <c r="V38" s="1"/>
  <c r="U37"/>
  <c r="V37" s="1"/>
  <c r="U36"/>
  <c r="V36" s="1"/>
  <c r="U35"/>
  <c r="V35" s="1"/>
  <c r="U34"/>
  <c r="V34" s="1"/>
  <c r="U33"/>
  <c r="V33" s="1"/>
  <c r="U32"/>
  <c r="V32" s="1"/>
  <c r="U31"/>
  <c r="V31" s="1"/>
  <c r="U30"/>
  <c r="V30" s="1"/>
  <c r="U29"/>
  <c r="V29" s="1"/>
  <c r="U28"/>
  <c r="V28" s="1"/>
  <c r="U27"/>
  <c r="V27" s="1"/>
  <c r="U26"/>
  <c r="V26" s="1"/>
  <c r="U25"/>
  <c r="V25" s="1"/>
  <c r="U24"/>
  <c r="V24" s="1"/>
  <c r="U23"/>
  <c r="V23" s="1"/>
  <c r="U22"/>
  <c r="V22" s="1"/>
  <c r="U21"/>
  <c r="V21" s="1"/>
  <c r="U20"/>
  <c r="V20" s="1"/>
  <c r="U19"/>
  <c r="V19" s="1"/>
  <c r="U18"/>
  <c r="V18" s="1"/>
  <c r="R376"/>
  <c r="S376" s="1"/>
  <c r="R375"/>
  <c r="S375" s="1"/>
  <c r="R374"/>
  <c r="S374" s="1"/>
  <c r="R373"/>
  <c r="S373" s="1"/>
  <c r="R372"/>
  <c r="S372" s="1"/>
  <c r="R371"/>
  <c r="S371" s="1"/>
  <c r="R370"/>
  <c r="S370" s="1"/>
  <c r="R369"/>
  <c r="S369" s="1"/>
  <c r="R368"/>
  <c r="S368" s="1"/>
  <c r="R367"/>
  <c r="S367" s="1"/>
  <c r="R366"/>
  <c r="S366" s="1"/>
  <c r="R365"/>
  <c r="S365" s="1"/>
  <c r="R363"/>
  <c r="S363" s="1"/>
  <c r="R362"/>
  <c r="S362" s="1"/>
  <c r="R361"/>
  <c r="S361" s="1"/>
  <c r="R360"/>
  <c r="S360" s="1"/>
  <c r="R359"/>
  <c r="S359" s="1"/>
  <c r="R358"/>
  <c r="S358" s="1"/>
  <c r="R357"/>
  <c r="S357" s="1"/>
  <c r="R356"/>
  <c r="S356" s="1"/>
  <c r="R355"/>
  <c r="S355" s="1"/>
  <c r="R354"/>
  <c r="S354" s="1"/>
  <c r="R353"/>
  <c r="S353" s="1"/>
  <c r="R351"/>
  <c r="S351" s="1"/>
  <c r="R350"/>
  <c r="S350" s="1"/>
  <c r="R349"/>
  <c r="S349" s="1"/>
  <c r="R348"/>
  <c r="S348" s="1"/>
  <c r="R347"/>
  <c r="S347" s="1"/>
  <c r="R346"/>
  <c r="S346" s="1"/>
  <c r="R345"/>
  <c r="S345" s="1"/>
  <c r="R344"/>
  <c r="S344" s="1"/>
  <c r="R343"/>
  <c r="S343" s="1"/>
  <c r="R342"/>
  <c r="S342" s="1"/>
  <c r="R341"/>
  <c r="S341" s="1"/>
  <c r="R339"/>
  <c r="S339" s="1"/>
  <c r="R338"/>
  <c r="S338" s="1"/>
  <c r="R337"/>
  <c r="S337" s="1"/>
  <c r="R336"/>
  <c r="S336" s="1"/>
  <c r="R335"/>
  <c r="S335" s="1"/>
  <c r="R334"/>
  <c r="S334" s="1"/>
  <c r="R333"/>
  <c r="S333" s="1"/>
  <c r="R332"/>
  <c r="S332" s="1"/>
  <c r="R331"/>
  <c r="S331" s="1"/>
  <c r="R330"/>
  <c r="S330" s="1"/>
  <c r="R329"/>
  <c r="S329" s="1"/>
  <c r="R327"/>
  <c r="S327" s="1"/>
  <c r="R326"/>
  <c r="S326" s="1"/>
  <c r="R325"/>
  <c r="S325" s="1"/>
  <c r="R324"/>
  <c r="S324" s="1"/>
  <c r="R323"/>
  <c r="S323" s="1"/>
  <c r="R322"/>
  <c r="S322" s="1"/>
  <c r="R321"/>
  <c r="S321" s="1"/>
  <c r="R320"/>
  <c r="S320" s="1"/>
  <c r="R319"/>
  <c r="S319" s="1"/>
  <c r="R318"/>
  <c r="S318" s="1"/>
  <c r="R317"/>
  <c r="S317" s="1"/>
  <c r="R316"/>
  <c r="S316" s="1"/>
  <c r="R315"/>
  <c r="S315" s="1"/>
  <c r="R314"/>
  <c r="S314" s="1"/>
  <c r="R313"/>
  <c r="S313" s="1"/>
  <c r="R311"/>
  <c r="S311" s="1"/>
  <c r="R310"/>
  <c r="S310" s="1"/>
  <c r="R309"/>
  <c r="S309" s="1"/>
  <c r="R308"/>
  <c r="S308" s="1"/>
  <c r="R307"/>
  <c r="S307" s="1"/>
  <c r="R306"/>
  <c r="S306" s="1"/>
  <c r="R305"/>
  <c r="S305" s="1"/>
  <c r="R304"/>
  <c r="S304" s="1"/>
  <c r="R303"/>
  <c r="S303" s="1"/>
  <c r="R302"/>
  <c r="S302" s="1"/>
  <c r="R301"/>
  <c r="S301" s="1"/>
  <c r="R300"/>
  <c r="S300" s="1"/>
  <c r="R299"/>
  <c r="S299" s="1"/>
  <c r="R298"/>
  <c r="S298" s="1"/>
  <c r="R297"/>
  <c r="S297" s="1"/>
  <c r="R296"/>
  <c r="S296" s="1"/>
  <c r="R295"/>
  <c r="S295" s="1"/>
  <c r="R294"/>
  <c r="S294" s="1"/>
  <c r="R293"/>
  <c r="S293" s="1"/>
  <c r="R292"/>
  <c r="S292" s="1"/>
  <c r="R291"/>
  <c r="S291" s="1"/>
  <c r="R290"/>
  <c r="S290" s="1"/>
  <c r="R289"/>
  <c r="S289" s="1"/>
  <c r="R288"/>
  <c r="S288" s="1"/>
  <c r="R286"/>
  <c r="S286" s="1"/>
  <c r="R285"/>
  <c r="S285" s="1"/>
  <c r="R284"/>
  <c r="S284" s="1"/>
  <c r="R283"/>
  <c r="S283" s="1"/>
  <c r="R282"/>
  <c r="S282" s="1"/>
  <c r="R281"/>
  <c r="S281" s="1"/>
  <c r="R280"/>
  <c r="S280" s="1"/>
  <c r="R279"/>
  <c r="S279" s="1"/>
  <c r="R278"/>
  <c r="S278" s="1"/>
  <c r="R277"/>
  <c r="S277" s="1"/>
  <c r="R276"/>
  <c r="S276" s="1"/>
  <c r="R275"/>
  <c r="S275" s="1"/>
  <c r="R274"/>
  <c r="S274" s="1"/>
  <c r="R273"/>
  <c r="S273" s="1"/>
  <c r="R272"/>
  <c r="S272" s="1"/>
  <c r="R271"/>
  <c r="S271" s="1"/>
  <c r="R270"/>
  <c r="S270" s="1"/>
  <c r="R268"/>
  <c r="S268" s="1"/>
  <c r="R267"/>
  <c r="S267" s="1"/>
  <c r="R266"/>
  <c r="S266" s="1"/>
  <c r="R265"/>
  <c r="S265" s="1"/>
  <c r="R264"/>
  <c r="S264" s="1"/>
  <c r="R263"/>
  <c r="S263" s="1"/>
  <c r="R262"/>
  <c r="S262" s="1"/>
  <c r="R260"/>
  <c r="S260" s="1"/>
  <c r="R259"/>
  <c r="S259" s="1"/>
  <c r="R258"/>
  <c r="S258" s="1"/>
  <c r="R257"/>
  <c r="S257" s="1"/>
  <c r="R256"/>
  <c r="S256" s="1"/>
  <c r="R255"/>
  <c r="S255" s="1"/>
  <c r="R254"/>
  <c r="S254" s="1"/>
  <c r="R253"/>
  <c r="S253" s="1"/>
  <c r="R252"/>
  <c r="S252" s="1"/>
  <c r="R251"/>
  <c r="S251" s="1"/>
  <c r="R250"/>
  <c r="S250" s="1"/>
  <c r="R249"/>
  <c r="S249" s="1"/>
  <c r="R248"/>
  <c r="S248" s="1"/>
  <c r="R247"/>
  <c r="S247" s="1"/>
  <c r="R246"/>
  <c r="S246" s="1"/>
  <c r="R244"/>
  <c r="S244" s="1"/>
  <c r="R243"/>
  <c r="S243" s="1"/>
  <c r="R242"/>
  <c r="S242" s="1"/>
  <c r="R241"/>
  <c r="S241" s="1"/>
  <c r="R240"/>
  <c r="S240" s="1"/>
  <c r="R239"/>
  <c r="S239" s="1"/>
  <c r="R238"/>
  <c r="S238" s="1"/>
  <c r="R237"/>
  <c r="S237" s="1"/>
  <c r="R235"/>
  <c r="S235" s="1"/>
  <c r="R234"/>
  <c r="S234" s="1"/>
  <c r="R233"/>
  <c r="S233" s="1"/>
  <c r="R232"/>
  <c r="S232" s="1"/>
  <c r="R231"/>
  <c r="S231" s="1"/>
  <c r="R230"/>
  <c r="S230" s="1"/>
  <c r="R229"/>
  <c r="S229" s="1"/>
  <c r="R228"/>
  <c r="S228" s="1"/>
  <c r="R227"/>
  <c r="S227" s="1"/>
  <c r="R225"/>
  <c r="S225" s="1"/>
  <c r="R224"/>
  <c r="S224" s="1"/>
  <c r="R223"/>
  <c r="S223" s="1"/>
  <c r="R222"/>
  <c r="S222" s="1"/>
  <c r="R221"/>
  <c r="S221" s="1"/>
  <c r="R220"/>
  <c r="S220" s="1"/>
  <c r="R219"/>
  <c r="S219" s="1"/>
  <c r="R218"/>
  <c r="S218" s="1"/>
  <c r="R217"/>
  <c r="S217" s="1"/>
  <c r="R216"/>
  <c r="S216" s="1"/>
  <c r="R215"/>
  <c r="S215" s="1"/>
  <c r="R214"/>
  <c r="S214" s="1"/>
  <c r="R213"/>
  <c r="S213" s="1"/>
  <c r="R211"/>
  <c r="S211" s="1"/>
  <c r="R210"/>
  <c r="S210" s="1"/>
  <c r="R209"/>
  <c r="S209" s="1"/>
  <c r="R208"/>
  <c r="S208" s="1"/>
  <c r="R207"/>
  <c r="S207" s="1"/>
  <c r="R206"/>
  <c r="S206" s="1"/>
  <c r="R205"/>
  <c r="S205" s="1"/>
  <c r="R204"/>
  <c r="S204" s="1"/>
  <c r="R203"/>
  <c r="S203" s="1"/>
  <c r="R202"/>
  <c r="S202" s="1"/>
  <c r="R201"/>
  <c r="S201" s="1"/>
  <c r="R200"/>
  <c r="S200" s="1"/>
  <c r="R198"/>
  <c r="S198" s="1"/>
  <c r="R197"/>
  <c r="S197" s="1"/>
  <c r="R196"/>
  <c r="S196" s="1"/>
  <c r="R195"/>
  <c r="S195" s="1"/>
  <c r="R194"/>
  <c r="S194" s="1"/>
  <c r="R193"/>
  <c r="S193" s="1"/>
  <c r="R192"/>
  <c r="S192" s="1"/>
  <c r="R191"/>
  <c r="S191" s="1"/>
  <c r="R190"/>
  <c r="S190" s="1"/>
  <c r="R189"/>
  <c r="S189" s="1"/>
  <c r="R188"/>
  <c r="S188" s="1"/>
  <c r="R187"/>
  <c r="S187" s="1"/>
  <c r="R186"/>
  <c r="S186" s="1"/>
  <c r="R184"/>
  <c r="S184" s="1"/>
  <c r="R183"/>
  <c r="S183" s="1"/>
  <c r="R182"/>
  <c r="S182" s="1"/>
  <c r="R181"/>
  <c r="S181" s="1"/>
  <c r="R180"/>
  <c r="S180" s="1"/>
  <c r="R179"/>
  <c r="S179" s="1"/>
  <c r="R178"/>
  <c r="S178" s="1"/>
  <c r="R177"/>
  <c r="S177" s="1"/>
  <c r="R176"/>
  <c r="S176" s="1"/>
  <c r="R175"/>
  <c r="S175" s="1"/>
  <c r="R174"/>
  <c r="S174" s="1"/>
  <c r="R172"/>
  <c r="S172" s="1"/>
  <c r="R171"/>
  <c r="S171" s="1"/>
  <c r="R170"/>
  <c r="S170" s="1"/>
  <c r="R169"/>
  <c r="S169" s="1"/>
  <c r="R168"/>
  <c r="S168" s="1"/>
  <c r="R167"/>
  <c r="S167" s="1"/>
  <c r="R166"/>
  <c r="S166" s="1"/>
  <c r="R165"/>
  <c r="S165" s="1"/>
  <c r="R164"/>
  <c r="S164" s="1"/>
  <c r="R163"/>
  <c r="S163" s="1"/>
  <c r="R162"/>
  <c r="S162" s="1"/>
  <c r="R161"/>
  <c r="S161" s="1"/>
  <c r="R160"/>
  <c r="S160" s="1"/>
  <c r="R158"/>
  <c r="S158" s="1"/>
  <c r="R157"/>
  <c r="S157" s="1"/>
  <c r="R156"/>
  <c r="S156" s="1"/>
  <c r="R155"/>
  <c r="S155" s="1"/>
  <c r="R154"/>
  <c r="S154" s="1"/>
  <c r="R153"/>
  <c r="S153" s="1"/>
  <c r="R152"/>
  <c r="S152" s="1"/>
  <c r="R151"/>
  <c r="S151" s="1"/>
  <c r="R150"/>
  <c r="S150" s="1"/>
  <c r="R149"/>
  <c r="S149" s="1"/>
  <c r="R148"/>
  <c r="S148" s="1"/>
  <c r="R147"/>
  <c r="S147" s="1"/>
  <c r="R145"/>
  <c r="S145" s="1"/>
  <c r="R144"/>
  <c r="S144" s="1"/>
  <c r="R143"/>
  <c r="S143" s="1"/>
  <c r="R142"/>
  <c r="S142" s="1"/>
  <c r="R141"/>
  <c r="S141" s="1"/>
  <c r="R140"/>
  <c r="S140" s="1"/>
  <c r="R138"/>
  <c r="S138" s="1"/>
  <c r="R137"/>
  <c r="S137" s="1"/>
  <c r="R136"/>
  <c r="S136" s="1"/>
  <c r="R135"/>
  <c r="S135" s="1"/>
  <c r="R134"/>
  <c r="S134" s="1"/>
  <c r="R133"/>
  <c r="S133" s="1"/>
  <c r="R132"/>
  <c r="S132" s="1"/>
  <c r="R131"/>
  <c r="S131" s="1"/>
  <c r="R130"/>
  <c r="S130" s="1"/>
  <c r="R128"/>
  <c r="S128" s="1"/>
  <c r="R127"/>
  <c r="S127" s="1"/>
  <c r="R126"/>
  <c r="S126" s="1"/>
  <c r="R125"/>
  <c r="S125" s="1"/>
  <c r="R124"/>
  <c r="S124" s="1"/>
  <c r="R123"/>
  <c r="S123" s="1"/>
  <c r="R122"/>
  <c r="S122" s="1"/>
  <c r="R120"/>
  <c r="S120" s="1"/>
  <c r="R119"/>
  <c r="S119" s="1"/>
  <c r="R118"/>
  <c r="S118" s="1"/>
  <c r="R117"/>
  <c r="S117" s="1"/>
  <c r="R116"/>
  <c r="S116" s="1"/>
  <c r="R115"/>
  <c r="S115" s="1"/>
  <c r="R114"/>
  <c r="S114" s="1"/>
  <c r="R113"/>
  <c r="S113" s="1"/>
  <c r="R112"/>
  <c r="S112" s="1"/>
  <c r="R111"/>
  <c r="S111" s="1"/>
  <c r="R110"/>
  <c r="S110" s="1"/>
  <c r="R109"/>
  <c r="S109" s="1"/>
  <c r="R108"/>
  <c r="S108" s="1"/>
  <c r="R107"/>
  <c r="S107" s="1"/>
  <c r="R106"/>
  <c r="S106" s="1"/>
  <c r="R104"/>
  <c r="S104" s="1"/>
  <c r="R103"/>
  <c r="S103" s="1"/>
  <c r="R102"/>
  <c r="S102" s="1"/>
  <c r="R101"/>
  <c r="S101" s="1"/>
  <c r="R100"/>
  <c r="S100" s="1"/>
  <c r="R99"/>
  <c r="S99" s="1"/>
  <c r="R98"/>
  <c r="S98" s="1"/>
  <c r="R97"/>
  <c r="S97" s="1"/>
  <c r="R96"/>
  <c r="S96" s="1"/>
  <c r="R95"/>
  <c r="S95" s="1"/>
  <c r="R94"/>
  <c r="S94" s="1"/>
  <c r="R93"/>
  <c r="S93" s="1"/>
  <c r="R92"/>
  <c r="S92" s="1"/>
  <c r="R90"/>
  <c r="S90" s="1"/>
  <c r="R89"/>
  <c r="S89" s="1"/>
  <c r="R88"/>
  <c r="S88" s="1"/>
  <c r="R87"/>
  <c r="S87" s="1"/>
  <c r="R86"/>
  <c r="S86" s="1"/>
  <c r="R85"/>
  <c r="S85" s="1"/>
  <c r="R84"/>
  <c r="S84" s="1"/>
  <c r="R83"/>
  <c r="S83" s="1"/>
  <c r="R82"/>
  <c r="S82" s="1"/>
  <c r="R80"/>
  <c r="S80" s="1"/>
  <c r="R79"/>
  <c r="S79" s="1"/>
  <c r="R78"/>
  <c r="S78" s="1"/>
  <c r="R77"/>
  <c r="S77" s="1"/>
  <c r="R76"/>
  <c r="S76" s="1"/>
  <c r="R75"/>
  <c r="S75" s="1"/>
  <c r="R74"/>
  <c r="S74" s="1"/>
  <c r="R73"/>
  <c r="S73" s="1"/>
  <c r="R71"/>
  <c r="S71" s="1"/>
  <c r="R70"/>
  <c r="S70" s="1"/>
  <c r="R69"/>
  <c r="S69" s="1"/>
  <c r="R68"/>
  <c r="S68" s="1"/>
  <c r="R67"/>
  <c r="S67" s="1"/>
  <c r="R65"/>
  <c r="S65" s="1"/>
  <c r="R64"/>
  <c r="S64" s="1"/>
  <c r="R63"/>
  <c r="S63" s="1"/>
  <c r="R62"/>
  <c r="S62" s="1"/>
  <c r="R61"/>
  <c r="S61" s="1"/>
  <c r="R60"/>
  <c r="S60" s="1"/>
  <c r="R59"/>
  <c r="S59" s="1"/>
  <c r="R58"/>
  <c r="S58" s="1"/>
  <c r="R57"/>
  <c r="S57" s="1"/>
  <c r="R56"/>
  <c r="S56" s="1"/>
  <c r="R55"/>
  <c r="S55" s="1"/>
  <c r="R54"/>
  <c r="S54" s="1"/>
  <c r="R53"/>
  <c r="S53" s="1"/>
  <c r="R51"/>
  <c r="S51" s="1"/>
  <c r="R50"/>
  <c r="S50" s="1"/>
  <c r="R49"/>
  <c r="S49" s="1"/>
  <c r="R48"/>
  <c r="S48" s="1"/>
  <c r="R47"/>
  <c r="S47" s="1"/>
  <c r="R44"/>
  <c r="S44" s="1"/>
  <c r="R43"/>
  <c r="S43" s="1"/>
  <c r="R42"/>
  <c r="S42" s="1"/>
  <c r="R41"/>
  <c r="S41" s="1"/>
  <c r="R40"/>
  <c r="S40" s="1"/>
  <c r="R39"/>
  <c r="S39" s="1"/>
  <c r="R38"/>
  <c r="S38" s="1"/>
  <c r="R37"/>
  <c r="S37" s="1"/>
  <c r="R36"/>
  <c r="S36" s="1"/>
  <c r="R35"/>
  <c r="S35" s="1"/>
  <c r="R34"/>
  <c r="S34" s="1"/>
  <c r="R33"/>
  <c r="S33" s="1"/>
  <c r="R32"/>
  <c r="S32" s="1"/>
  <c r="R31"/>
  <c r="S31" s="1"/>
  <c r="R30"/>
  <c r="S30" s="1"/>
  <c r="R29"/>
  <c r="S29" s="1"/>
  <c r="R28"/>
  <c r="S28" s="1"/>
  <c r="R27"/>
  <c r="S27" s="1"/>
  <c r="R26"/>
  <c r="S26" s="1"/>
  <c r="R25"/>
  <c r="S25" s="1"/>
  <c r="R24"/>
  <c r="S24" s="1"/>
  <c r="R23"/>
  <c r="S23" s="1"/>
  <c r="R22"/>
  <c r="S22" s="1"/>
  <c r="R21"/>
  <c r="S21" s="1"/>
  <c r="R20"/>
  <c r="S20" s="1"/>
  <c r="R19"/>
  <c r="S19" s="1"/>
  <c r="R18"/>
  <c r="S18" s="1"/>
  <c r="Y45" i="7"/>
  <c r="X45"/>
  <c r="U45"/>
  <c r="T45"/>
  <c r="Y17"/>
  <c r="X17"/>
  <c r="X377" s="1"/>
  <c r="U17"/>
  <c r="V17" s="1"/>
  <c r="T17"/>
  <c r="T377" s="1"/>
  <c r="Y377" l="1"/>
  <c r="Z377" s="1"/>
  <c r="Z17"/>
  <c r="AK377"/>
  <c r="AL377" s="1"/>
  <c r="AL17"/>
  <c r="V45"/>
  <c r="Z45"/>
  <c r="U377"/>
  <c r="V377" s="1"/>
  <c r="O45"/>
  <c r="P45" s="1"/>
  <c r="N45"/>
  <c r="O17"/>
  <c r="P17" s="1"/>
  <c r="N17"/>
  <c r="O6"/>
  <c r="P6" s="1"/>
  <c r="N6"/>
  <c r="I44" i="8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C45" i="7"/>
  <c r="D45" s="1"/>
  <c r="B45"/>
  <c r="C17"/>
  <c r="D17" s="1"/>
  <c r="B17"/>
  <c r="O377" l="1"/>
  <c r="P377" s="1"/>
  <c r="N377"/>
  <c r="L7" i="8"/>
  <c r="M7" s="1"/>
  <c r="L9"/>
  <c r="M9" s="1"/>
  <c r="L11"/>
  <c r="M11" s="1"/>
  <c r="L13"/>
  <c r="M13" s="1"/>
  <c r="L15"/>
  <c r="M15" s="1"/>
  <c r="L18"/>
  <c r="M18" s="1"/>
  <c r="L20"/>
  <c r="M20" s="1"/>
  <c r="L22"/>
  <c r="M22" s="1"/>
  <c r="L24"/>
  <c r="M24" s="1"/>
  <c r="L26"/>
  <c r="M26" s="1"/>
  <c r="L28"/>
  <c r="M28" s="1"/>
  <c r="L30"/>
  <c r="M30" s="1"/>
  <c r="L32"/>
  <c r="M32" s="1"/>
  <c r="L34"/>
  <c r="M34" s="1"/>
  <c r="L36"/>
  <c r="M36" s="1"/>
  <c r="L38"/>
  <c r="M38" s="1"/>
  <c r="L40"/>
  <c r="M40" s="1"/>
  <c r="L42"/>
  <c r="M42" s="1"/>
  <c r="L44"/>
  <c r="M44" s="1"/>
  <c r="L48"/>
  <c r="M48" s="1"/>
  <c r="L50"/>
  <c r="M50" s="1"/>
  <c r="L53"/>
  <c r="M53" s="1"/>
  <c r="L55"/>
  <c r="M55" s="1"/>
  <c r="L57"/>
  <c r="M57" s="1"/>
  <c r="L59"/>
  <c r="M59" s="1"/>
  <c r="L61"/>
  <c r="M61" s="1"/>
  <c r="L63"/>
  <c r="M63" s="1"/>
  <c r="L65"/>
  <c r="M65" s="1"/>
  <c r="L68"/>
  <c r="M68" s="1"/>
  <c r="L70"/>
  <c r="M70" s="1"/>
  <c r="L73"/>
  <c r="M73" s="1"/>
  <c r="L75"/>
  <c r="M75" s="1"/>
  <c r="L77"/>
  <c r="M77" s="1"/>
  <c r="L79"/>
  <c r="M79" s="1"/>
  <c r="L82"/>
  <c r="M82" s="1"/>
  <c r="L84"/>
  <c r="M84" s="1"/>
  <c r="L86"/>
  <c r="M86" s="1"/>
  <c r="L88"/>
  <c r="M88" s="1"/>
  <c r="L90"/>
  <c r="M90" s="1"/>
  <c r="L93"/>
  <c r="M93" s="1"/>
  <c r="L95"/>
  <c r="M95" s="1"/>
  <c r="L97"/>
  <c r="M97" s="1"/>
  <c r="L99"/>
  <c r="M99" s="1"/>
  <c r="L101"/>
  <c r="M101" s="1"/>
  <c r="L103"/>
  <c r="M103" s="1"/>
  <c r="L106"/>
  <c r="M106" s="1"/>
  <c r="L108"/>
  <c r="M108" s="1"/>
  <c r="L110"/>
  <c r="M110" s="1"/>
  <c r="L112"/>
  <c r="M112" s="1"/>
  <c r="L114"/>
  <c r="M114" s="1"/>
  <c r="L116"/>
  <c r="M116" s="1"/>
  <c r="L118"/>
  <c r="M118" s="1"/>
  <c r="L120"/>
  <c r="M120" s="1"/>
  <c r="L123"/>
  <c r="M123" s="1"/>
  <c r="L125"/>
  <c r="M125" s="1"/>
  <c r="L127"/>
  <c r="M127" s="1"/>
  <c r="L130"/>
  <c r="M130" s="1"/>
  <c r="L132"/>
  <c r="M132" s="1"/>
  <c r="L134"/>
  <c r="M134" s="1"/>
  <c r="L136"/>
  <c r="M136" s="1"/>
  <c r="L138"/>
  <c r="M138" s="1"/>
  <c r="L141"/>
  <c r="M141" s="1"/>
  <c r="L143"/>
  <c r="M143" s="1"/>
  <c r="L145"/>
  <c r="M145" s="1"/>
  <c r="L148"/>
  <c r="M148" s="1"/>
  <c r="L150"/>
  <c r="M150" s="1"/>
  <c r="L152"/>
  <c r="M152" s="1"/>
  <c r="L154"/>
  <c r="M154" s="1"/>
  <c r="L156"/>
  <c r="M156" s="1"/>
  <c r="L158"/>
  <c r="M158" s="1"/>
  <c r="L161"/>
  <c r="M161" s="1"/>
  <c r="L163"/>
  <c r="M163" s="1"/>
  <c r="L165"/>
  <c r="M165" s="1"/>
  <c r="L167"/>
  <c r="M167" s="1"/>
  <c r="L169"/>
  <c r="M169" s="1"/>
  <c r="L171"/>
  <c r="M171" s="1"/>
  <c r="L174"/>
  <c r="M174" s="1"/>
  <c r="L176"/>
  <c r="M176" s="1"/>
  <c r="L178"/>
  <c r="M178" s="1"/>
  <c r="L180"/>
  <c r="M180" s="1"/>
  <c r="L182"/>
  <c r="M182" s="1"/>
  <c r="L184"/>
  <c r="M184" s="1"/>
  <c r="L187"/>
  <c r="M187" s="1"/>
  <c r="L189"/>
  <c r="M189" s="1"/>
  <c r="L191"/>
  <c r="M191" s="1"/>
  <c r="L193"/>
  <c r="M193" s="1"/>
  <c r="L195"/>
  <c r="M195" s="1"/>
  <c r="L197"/>
  <c r="M197" s="1"/>
  <c r="L200"/>
  <c r="M200" s="1"/>
  <c r="L202"/>
  <c r="M202" s="1"/>
  <c r="L204"/>
  <c r="M204" s="1"/>
  <c r="L206"/>
  <c r="M206" s="1"/>
  <c r="L208"/>
  <c r="M208" s="1"/>
  <c r="L210"/>
  <c r="M210" s="1"/>
  <c r="L213"/>
  <c r="M213" s="1"/>
  <c r="L215"/>
  <c r="M215" s="1"/>
  <c r="L217"/>
  <c r="M217" s="1"/>
  <c r="L219"/>
  <c r="M219" s="1"/>
  <c r="L221"/>
  <c r="M221" s="1"/>
  <c r="L223"/>
  <c r="M223" s="1"/>
  <c r="L225"/>
  <c r="M225" s="1"/>
  <c r="L228"/>
  <c r="M228" s="1"/>
  <c r="L230"/>
  <c r="M230" s="1"/>
  <c r="L232"/>
  <c r="M232" s="1"/>
  <c r="L234"/>
  <c r="M234" s="1"/>
  <c r="L237"/>
  <c r="M237" s="1"/>
  <c r="L239"/>
  <c r="M239" s="1"/>
  <c r="L241"/>
  <c r="M241" s="1"/>
  <c r="L243"/>
  <c r="M243" s="1"/>
  <c r="L246"/>
  <c r="M246" s="1"/>
  <c r="L248"/>
  <c r="M248" s="1"/>
  <c r="L250"/>
  <c r="M250" s="1"/>
  <c r="L252"/>
  <c r="M252" s="1"/>
  <c r="L254"/>
  <c r="M254" s="1"/>
  <c r="L256"/>
  <c r="M256" s="1"/>
  <c r="L258"/>
  <c r="M258" s="1"/>
  <c r="L260"/>
  <c r="M260" s="1"/>
  <c r="L263"/>
  <c r="M263" s="1"/>
  <c r="L265"/>
  <c r="M265" s="1"/>
  <c r="L267"/>
  <c r="M267" s="1"/>
  <c r="L270"/>
  <c r="M270" s="1"/>
  <c r="L272"/>
  <c r="M272" s="1"/>
  <c r="L274"/>
  <c r="M274" s="1"/>
  <c r="L276"/>
  <c r="M276" s="1"/>
  <c r="L278"/>
  <c r="M278" s="1"/>
  <c r="L280"/>
  <c r="M280" s="1"/>
  <c r="L282"/>
  <c r="M282" s="1"/>
  <c r="L284"/>
  <c r="M284" s="1"/>
  <c r="L286"/>
  <c r="M286" s="1"/>
  <c r="L289"/>
  <c r="M289" s="1"/>
  <c r="L291"/>
  <c r="M291" s="1"/>
  <c r="L293"/>
  <c r="M293" s="1"/>
  <c r="L295"/>
  <c r="M295" s="1"/>
  <c r="L297"/>
  <c r="M297" s="1"/>
  <c r="L299"/>
  <c r="M299" s="1"/>
  <c r="L301"/>
  <c r="M301" s="1"/>
  <c r="L303"/>
  <c r="M303" s="1"/>
  <c r="L305"/>
  <c r="M305" s="1"/>
  <c r="L307"/>
  <c r="M307" s="1"/>
  <c r="L309"/>
  <c r="M309" s="1"/>
  <c r="L311"/>
  <c r="M311" s="1"/>
  <c r="L314"/>
  <c r="M314" s="1"/>
  <c r="L316"/>
  <c r="M316" s="1"/>
  <c r="L318"/>
  <c r="M318" s="1"/>
  <c r="L320"/>
  <c r="M320" s="1"/>
  <c r="L322"/>
  <c r="M322" s="1"/>
  <c r="L324"/>
  <c r="M324" s="1"/>
  <c r="L326"/>
  <c r="M326" s="1"/>
  <c r="L329"/>
  <c r="M329" s="1"/>
  <c r="L331"/>
  <c r="M331" s="1"/>
  <c r="L333"/>
  <c r="M333" s="1"/>
  <c r="L335"/>
  <c r="M335" s="1"/>
  <c r="L337"/>
  <c r="M337" s="1"/>
  <c r="L339"/>
  <c r="M339" s="1"/>
  <c r="L342"/>
  <c r="M342" s="1"/>
  <c r="L344"/>
  <c r="M344" s="1"/>
  <c r="L346"/>
  <c r="M346" s="1"/>
  <c r="L348"/>
  <c r="M348" s="1"/>
  <c r="L350"/>
  <c r="M350" s="1"/>
  <c r="L353"/>
  <c r="M353" s="1"/>
  <c r="L355"/>
  <c r="M355" s="1"/>
  <c r="L357"/>
  <c r="M357" s="1"/>
  <c r="L359"/>
  <c r="M359" s="1"/>
  <c r="L361"/>
  <c r="M361" s="1"/>
  <c r="L363"/>
  <c r="M363" s="1"/>
  <c r="L366"/>
  <c r="M366" s="1"/>
  <c r="L368"/>
  <c r="M368" s="1"/>
  <c r="L370"/>
  <c r="M370" s="1"/>
  <c r="L372"/>
  <c r="M372" s="1"/>
  <c r="L374"/>
  <c r="M374" s="1"/>
  <c r="L376"/>
  <c r="M376" s="1"/>
  <c r="L8"/>
  <c r="M8" s="1"/>
  <c r="L10"/>
  <c r="M10" s="1"/>
  <c r="L12"/>
  <c r="M12" s="1"/>
  <c r="L14"/>
  <c r="M14" s="1"/>
  <c r="L16"/>
  <c r="M16" s="1"/>
  <c r="L19"/>
  <c r="M19" s="1"/>
  <c r="L21"/>
  <c r="M21" s="1"/>
  <c r="L23"/>
  <c r="M23" s="1"/>
  <c r="L25"/>
  <c r="M25" s="1"/>
  <c r="L27"/>
  <c r="M27" s="1"/>
  <c r="L29"/>
  <c r="M29" s="1"/>
  <c r="L31"/>
  <c r="M31" s="1"/>
  <c r="L33"/>
  <c r="M33" s="1"/>
  <c r="L35"/>
  <c r="M35" s="1"/>
  <c r="L37"/>
  <c r="M37" s="1"/>
  <c r="L39"/>
  <c r="M39" s="1"/>
  <c r="L41"/>
  <c r="M41" s="1"/>
  <c r="L43"/>
  <c r="M43" s="1"/>
  <c r="L47"/>
  <c r="M47" s="1"/>
  <c r="L49"/>
  <c r="M49" s="1"/>
  <c r="L51"/>
  <c r="M51" s="1"/>
  <c r="L54"/>
  <c r="M54" s="1"/>
  <c r="L56"/>
  <c r="M56" s="1"/>
  <c r="L58"/>
  <c r="M58" s="1"/>
  <c r="L60"/>
  <c r="M60" s="1"/>
  <c r="L62"/>
  <c r="M62" s="1"/>
  <c r="L64"/>
  <c r="M64" s="1"/>
  <c r="L67"/>
  <c r="M67" s="1"/>
  <c r="L69"/>
  <c r="M69" s="1"/>
  <c r="L71"/>
  <c r="M71" s="1"/>
  <c r="L74"/>
  <c r="M74" s="1"/>
  <c r="L76"/>
  <c r="M76" s="1"/>
  <c r="L78"/>
  <c r="M78" s="1"/>
  <c r="L80"/>
  <c r="M80" s="1"/>
  <c r="L83"/>
  <c r="M83" s="1"/>
  <c r="L85"/>
  <c r="M85" s="1"/>
  <c r="L87"/>
  <c r="M87" s="1"/>
  <c r="L89"/>
  <c r="M89" s="1"/>
  <c r="L92"/>
  <c r="M92" s="1"/>
  <c r="L94"/>
  <c r="M94" s="1"/>
  <c r="L96"/>
  <c r="M96" s="1"/>
  <c r="L98"/>
  <c r="M98" s="1"/>
  <c r="L100"/>
  <c r="M100" s="1"/>
  <c r="L102"/>
  <c r="M102" s="1"/>
  <c r="L104"/>
  <c r="M104" s="1"/>
  <c r="L107"/>
  <c r="M107" s="1"/>
  <c r="L109"/>
  <c r="M109" s="1"/>
  <c r="L111"/>
  <c r="M111" s="1"/>
  <c r="L113"/>
  <c r="M113" s="1"/>
  <c r="L115"/>
  <c r="M115" s="1"/>
  <c r="L117"/>
  <c r="M117" s="1"/>
  <c r="L119"/>
  <c r="M119" s="1"/>
  <c r="L122"/>
  <c r="M122" s="1"/>
  <c r="L124"/>
  <c r="M124" s="1"/>
  <c r="L126"/>
  <c r="M126" s="1"/>
  <c r="L128"/>
  <c r="M128" s="1"/>
  <c r="L131"/>
  <c r="M131" s="1"/>
  <c r="L133"/>
  <c r="M133" s="1"/>
  <c r="L135"/>
  <c r="M135" s="1"/>
  <c r="L137"/>
  <c r="M137" s="1"/>
  <c r="L140"/>
  <c r="M140" s="1"/>
  <c r="L142"/>
  <c r="M142" s="1"/>
  <c r="L144"/>
  <c r="M144" s="1"/>
  <c r="L147"/>
  <c r="M147" s="1"/>
  <c r="L149"/>
  <c r="M149" s="1"/>
  <c r="L151"/>
  <c r="M151" s="1"/>
  <c r="L153"/>
  <c r="M153" s="1"/>
  <c r="L155"/>
  <c r="M155" s="1"/>
  <c r="L157"/>
  <c r="M157" s="1"/>
  <c r="L160"/>
  <c r="M160" s="1"/>
  <c r="L162"/>
  <c r="M162" s="1"/>
  <c r="L164"/>
  <c r="M164" s="1"/>
  <c r="L166"/>
  <c r="M166" s="1"/>
  <c r="L168"/>
  <c r="M168" s="1"/>
  <c r="L170"/>
  <c r="M170" s="1"/>
  <c r="L172"/>
  <c r="M172" s="1"/>
  <c r="L175"/>
  <c r="M175" s="1"/>
  <c r="L177"/>
  <c r="M177" s="1"/>
  <c r="L179"/>
  <c r="M179" s="1"/>
  <c r="L181"/>
  <c r="M181" s="1"/>
  <c r="L183"/>
  <c r="M183" s="1"/>
  <c r="L186"/>
  <c r="M186" s="1"/>
  <c r="L188"/>
  <c r="M188" s="1"/>
  <c r="L190"/>
  <c r="M190" s="1"/>
  <c r="L192"/>
  <c r="M192" s="1"/>
  <c r="L194"/>
  <c r="M194" s="1"/>
  <c r="L196"/>
  <c r="M196" s="1"/>
  <c r="L198"/>
  <c r="M198" s="1"/>
  <c r="L201"/>
  <c r="M201" s="1"/>
  <c r="L203"/>
  <c r="M203" s="1"/>
  <c r="L205"/>
  <c r="M205" s="1"/>
  <c r="L207"/>
  <c r="M207" s="1"/>
  <c r="L209"/>
  <c r="M209" s="1"/>
  <c r="L211"/>
  <c r="M211" s="1"/>
  <c r="L214"/>
  <c r="M214" s="1"/>
  <c r="L216"/>
  <c r="M216" s="1"/>
  <c r="L218"/>
  <c r="M218" s="1"/>
  <c r="L220"/>
  <c r="M220" s="1"/>
  <c r="L222"/>
  <c r="M222" s="1"/>
  <c r="L224"/>
  <c r="M224" s="1"/>
  <c r="L227"/>
  <c r="M227" s="1"/>
  <c r="L229"/>
  <c r="M229" s="1"/>
  <c r="L231"/>
  <c r="M231" s="1"/>
  <c r="L233"/>
  <c r="M233" s="1"/>
  <c r="L235"/>
  <c r="M235" s="1"/>
  <c r="L238"/>
  <c r="M238" s="1"/>
  <c r="L240"/>
  <c r="M240" s="1"/>
  <c r="L242"/>
  <c r="M242" s="1"/>
  <c r="L244"/>
  <c r="M244" s="1"/>
  <c r="L247"/>
  <c r="M247" s="1"/>
  <c r="L249"/>
  <c r="M249" s="1"/>
  <c r="L251"/>
  <c r="M251" s="1"/>
  <c r="L253"/>
  <c r="M253" s="1"/>
  <c r="L255"/>
  <c r="M255" s="1"/>
  <c r="L257"/>
  <c r="M257" s="1"/>
  <c r="L259"/>
  <c r="M259" s="1"/>
  <c r="L262"/>
  <c r="M262" s="1"/>
  <c r="L264"/>
  <c r="M264" s="1"/>
  <c r="L266"/>
  <c r="M266" s="1"/>
  <c r="L268"/>
  <c r="M268" s="1"/>
  <c r="L271"/>
  <c r="M271" s="1"/>
  <c r="L273"/>
  <c r="M273" s="1"/>
  <c r="L275"/>
  <c r="M275" s="1"/>
  <c r="L277"/>
  <c r="M277" s="1"/>
  <c r="L279"/>
  <c r="M279" s="1"/>
  <c r="L281"/>
  <c r="M281" s="1"/>
  <c r="L283"/>
  <c r="M283" s="1"/>
  <c r="L285"/>
  <c r="M285" s="1"/>
  <c r="L288"/>
  <c r="M288" s="1"/>
  <c r="L290"/>
  <c r="M290" s="1"/>
  <c r="L292"/>
  <c r="M292" s="1"/>
  <c r="L294"/>
  <c r="M294" s="1"/>
  <c r="L296"/>
  <c r="M296" s="1"/>
  <c r="L298"/>
  <c r="M298" s="1"/>
  <c r="L300"/>
  <c r="M300" s="1"/>
  <c r="L302"/>
  <c r="M302" s="1"/>
  <c r="L304"/>
  <c r="M304" s="1"/>
  <c r="L306"/>
  <c r="M306" s="1"/>
  <c r="L308"/>
  <c r="M308" s="1"/>
  <c r="L310"/>
  <c r="M310" s="1"/>
  <c r="L313"/>
  <c r="M313" s="1"/>
  <c r="L315"/>
  <c r="M315" s="1"/>
  <c r="L317"/>
  <c r="M317" s="1"/>
  <c r="L319"/>
  <c r="M319" s="1"/>
  <c r="L321"/>
  <c r="M321" s="1"/>
  <c r="L323"/>
  <c r="M323" s="1"/>
  <c r="L325"/>
  <c r="M325" s="1"/>
  <c r="L327"/>
  <c r="M327" s="1"/>
  <c r="L330"/>
  <c r="M330" s="1"/>
  <c r="L332"/>
  <c r="M332" s="1"/>
  <c r="L334"/>
  <c r="M334" s="1"/>
  <c r="L336"/>
  <c r="M336" s="1"/>
  <c r="L338"/>
  <c r="M338" s="1"/>
  <c r="L341"/>
  <c r="M341" s="1"/>
  <c r="L343"/>
  <c r="M343" s="1"/>
  <c r="L345"/>
  <c r="M345" s="1"/>
  <c r="L347"/>
  <c r="M347" s="1"/>
  <c r="L349"/>
  <c r="M349" s="1"/>
  <c r="L351"/>
  <c r="M351" s="1"/>
  <c r="L354"/>
  <c r="M354" s="1"/>
  <c r="L356"/>
  <c r="M356" s="1"/>
  <c r="L358"/>
  <c r="M358" s="1"/>
  <c r="L360"/>
  <c r="M360" s="1"/>
  <c r="L362"/>
  <c r="M362" s="1"/>
  <c r="L365"/>
  <c r="M365" s="1"/>
  <c r="L367"/>
  <c r="M367" s="1"/>
  <c r="L369"/>
  <c r="M369" s="1"/>
  <c r="L371"/>
  <c r="M371" s="1"/>
  <c r="L373"/>
  <c r="M373" s="1"/>
  <c r="L375"/>
  <c r="M375" s="1"/>
  <c r="D18"/>
  <c r="AS18" s="1"/>
  <c r="D34"/>
  <c r="AS34" s="1"/>
  <c r="D11"/>
  <c r="AS11" s="1"/>
  <c r="D20"/>
  <c r="AS20" s="1"/>
  <c r="D28"/>
  <c r="AS28" s="1"/>
  <c r="D36"/>
  <c r="AS36" s="1"/>
  <c r="D44"/>
  <c r="AS44" s="1"/>
  <c r="D50"/>
  <c r="AS50" s="1"/>
  <c r="D59"/>
  <c r="AS59" s="1"/>
  <c r="D63"/>
  <c r="AS63" s="1"/>
  <c r="D73"/>
  <c r="AS73" s="1"/>
  <c r="D82"/>
  <c r="AS82" s="1"/>
  <c r="D90"/>
  <c r="AS90" s="1"/>
  <c r="D99"/>
  <c r="AS99" s="1"/>
  <c r="D108"/>
  <c r="AS108" s="1"/>
  <c r="D116"/>
  <c r="AS116" s="1"/>
  <c r="D120"/>
  <c r="AS120" s="1"/>
  <c r="D130"/>
  <c r="AS130" s="1"/>
  <c r="D138"/>
  <c r="AS138" s="1"/>
  <c r="D148"/>
  <c r="AS148" s="1"/>
  <c r="D156"/>
  <c r="AS156" s="1"/>
  <c r="D169"/>
  <c r="AS169" s="1"/>
  <c r="D191"/>
  <c r="AS191" s="1"/>
  <c r="D8"/>
  <c r="AS8" s="1"/>
  <c r="D12"/>
  <c r="AS12" s="1"/>
  <c r="D16"/>
  <c r="AS16" s="1"/>
  <c r="D21"/>
  <c r="AS21" s="1"/>
  <c r="D25"/>
  <c r="AS25" s="1"/>
  <c r="D29"/>
  <c r="AS29" s="1"/>
  <c r="D33"/>
  <c r="AS33" s="1"/>
  <c r="D37"/>
  <c r="AS37" s="1"/>
  <c r="D41"/>
  <c r="AS41" s="1"/>
  <c r="D47"/>
  <c r="AS47" s="1"/>
  <c r="D51"/>
  <c r="AS51" s="1"/>
  <c r="D56"/>
  <c r="AS56" s="1"/>
  <c r="D60"/>
  <c r="AS60" s="1"/>
  <c r="D64"/>
  <c r="AS64" s="1"/>
  <c r="D69"/>
  <c r="AS69" s="1"/>
  <c r="D74"/>
  <c r="AS74" s="1"/>
  <c r="D78"/>
  <c r="AS78" s="1"/>
  <c r="D83"/>
  <c r="AS83" s="1"/>
  <c r="D87"/>
  <c r="AS87" s="1"/>
  <c r="D92"/>
  <c r="AS92" s="1"/>
  <c r="D96"/>
  <c r="AS96" s="1"/>
  <c r="D100"/>
  <c r="AS100" s="1"/>
  <c r="D104"/>
  <c r="AS104" s="1"/>
  <c r="D109"/>
  <c r="AS109" s="1"/>
  <c r="D113"/>
  <c r="AS113" s="1"/>
  <c r="D117"/>
  <c r="AS117" s="1"/>
  <c r="D122"/>
  <c r="AS122" s="1"/>
  <c r="D126"/>
  <c r="AS126" s="1"/>
  <c r="D131"/>
  <c r="AS131" s="1"/>
  <c r="D135"/>
  <c r="AS135" s="1"/>
  <c r="D140"/>
  <c r="AS140" s="1"/>
  <c r="D144"/>
  <c r="AS144" s="1"/>
  <c r="D149"/>
  <c r="AS149" s="1"/>
  <c r="D153"/>
  <c r="AS153" s="1"/>
  <c r="D157"/>
  <c r="AS157" s="1"/>
  <c r="D162"/>
  <c r="AS162" s="1"/>
  <c r="D166"/>
  <c r="AS166" s="1"/>
  <c r="D170"/>
  <c r="AS170" s="1"/>
  <c r="D175"/>
  <c r="AS175" s="1"/>
  <c r="D179"/>
  <c r="AS179" s="1"/>
  <c r="D183"/>
  <c r="AS183" s="1"/>
  <c r="D188"/>
  <c r="AS188" s="1"/>
  <c r="D192"/>
  <c r="AS192" s="1"/>
  <c r="D196"/>
  <c r="AS196" s="1"/>
  <c r="D201"/>
  <c r="AS201" s="1"/>
  <c r="D205"/>
  <c r="AS205" s="1"/>
  <c r="D209"/>
  <c r="AS209" s="1"/>
  <c r="D214"/>
  <c r="AS214" s="1"/>
  <c r="D218"/>
  <c r="AS218" s="1"/>
  <c r="D222"/>
  <c r="AS222" s="1"/>
  <c r="D227"/>
  <c r="AS227" s="1"/>
  <c r="D231"/>
  <c r="AS231" s="1"/>
  <c r="D235"/>
  <c r="AS235" s="1"/>
  <c r="D240"/>
  <c r="AS240" s="1"/>
  <c r="D244"/>
  <c r="AS244" s="1"/>
  <c r="D249"/>
  <c r="AS249" s="1"/>
  <c r="D253"/>
  <c r="AS253" s="1"/>
  <c r="D257"/>
  <c r="AS257" s="1"/>
  <c r="D262"/>
  <c r="AS262" s="1"/>
  <c r="D266"/>
  <c r="AS266" s="1"/>
  <c r="D271"/>
  <c r="AS271" s="1"/>
  <c r="D275"/>
  <c r="AS275" s="1"/>
  <c r="D279"/>
  <c r="AS279" s="1"/>
  <c r="D283"/>
  <c r="AS283" s="1"/>
  <c r="D288"/>
  <c r="AS288" s="1"/>
  <c r="D292"/>
  <c r="AS292" s="1"/>
  <c r="D296"/>
  <c r="AS296" s="1"/>
  <c r="D300"/>
  <c r="AS300" s="1"/>
  <c r="D304"/>
  <c r="AS304" s="1"/>
  <c r="D308"/>
  <c r="AS308" s="1"/>
  <c r="D313"/>
  <c r="AS313" s="1"/>
  <c r="D317"/>
  <c r="AS317" s="1"/>
  <c r="D321"/>
  <c r="AS321" s="1"/>
  <c r="D325"/>
  <c r="AS325" s="1"/>
  <c r="D330"/>
  <c r="AS330" s="1"/>
  <c r="D334"/>
  <c r="AS334" s="1"/>
  <c r="D338"/>
  <c r="AS338" s="1"/>
  <c r="D343"/>
  <c r="AS343" s="1"/>
  <c r="D347"/>
  <c r="AS347" s="1"/>
  <c r="D351"/>
  <c r="AS351" s="1"/>
  <c r="D356"/>
  <c r="AS356" s="1"/>
  <c r="D360"/>
  <c r="AS360" s="1"/>
  <c r="D365"/>
  <c r="AS365" s="1"/>
  <c r="D369"/>
  <c r="AS369" s="1"/>
  <c r="D373"/>
  <c r="AS373" s="1"/>
  <c r="D9"/>
  <c r="AS9" s="1"/>
  <c r="D26"/>
  <c r="AS26" s="1"/>
  <c r="D42"/>
  <c r="AS42" s="1"/>
  <c r="D53"/>
  <c r="AS53" s="1"/>
  <c r="D61"/>
  <c r="AS61" s="1"/>
  <c r="D75"/>
  <c r="AS75" s="1"/>
  <c r="D84"/>
  <c r="AS84" s="1"/>
  <c r="D93"/>
  <c r="AS93" s="1"/>
  <c r="D101"/>
  <c r="AS101" s="1"/>
  <c r="D114"/>
  <c r="AS114" s="1"/>
  <c r="D123"/>
  <c r="AS123" s="1"/>
  <c r="D127"/>
  <c r="AS127" s="1"/>
  <c r="D136"/>
  <c r="AS136" s="1"/>
  <c r="D141"/>
  <c r="AS141" s="1"/>
  <c r="D145"/>
  <c r="AS145" s="1"/>
  <c r="D150"/>
  <c r="AS150" s="1"/>
  <c r="D154"/>
  <c r="AS154" s="1"/>
  <c r="D158"/>
  <c r="AS158" s="1"/>
  <c r="D163"/>
  <c r="AS163" s="1"/>
  <c r="D167"/>
  <c r="AS167" s="1"/>
  <c r="D171"/>
  <c r="AS171" s="1"/>
  <c r="D176"/>
  <c r="AS176" s="1"/>
  <c r="D180"/>
  <c r="AS180" s="1"/>
  <c r="D184"/>
  <c r="AS184" s="1"/>
  <c r="D189"/>
  <c r="AS189" s="1"/>
  <c r="D193"/>
  <c r="AS193" s="1"/>
  <c r="D197"/>
  <c r="AS197" s="1"/>
  <c r="D202"/>
  <c r="AS202" s="1"/>
  <c r="D206"/>
  <c r="AS206" s="1"/>
  <c r="D210"/>
  <c r="AS210" s="1"/>
  <c r="D215"/>
  <c r="AS215" s="1"/>
  <c r="D219"/>
  <c r="AS219" s="1"/>
  <c r="D223"/>
  <c r="AS223" s="1"/>
  <c r="D228"/>
  <c r="AS228" s="1"/>
  <c r="D232"/>
  <c r="AS232" s="1"/>
  <c r="D237"/>
  <c r="AS237" s="1"/>
  <c r="D241"/>
  <c r="AS241" s="1"/>
  <c r="D246"/>
  <c r="AS246" s="1"/>
  <c r="D250"/>
  <c r="AS250" s="1"/>
  <c r="D254"/>
  <c r="AS254" s="1"/>
  <c r="D258"/>
  <c r="AS258" s="1"/>
  <c r="D263"/>
  <c r="AS263" s="1"/>
  <c r="D267"/>
  <c r="AS267" s="1"/>
  <c r="D272"/>
  <c r="AS272" s="1"/>
  <c r="D276"/>
  <c r="AS276" s="1"/>
  <c r="D280"/>
  <c r="AS280" s="1"/>
  <c r="D284"/>
  <c r="AS284" s="1"/>
  <c r="D289"/>
  <c r="AS289" s="1"/>
  <c r="D293"/>
  <c r="AS293" s="1"/>
  <c r="D297"/>
  <c r="AS297" s="1"/>
  <c r="D301"/>
  <c r="AS301" s="1"/>
  <c r="D305"/>
  <c r="AS305" s="1"/>
  <c r="D309"/>
  <c r="AS309" s="1"/>
  <c r="D314"/>
  <c r="AS314" s="1"/>
  <c r="D318"/>
  <c r="AS318" s="1"/>
  <c r="D322"/>
  <c r="AS322" s="1"/>
  <c r="D326"/>
  <c r="AS326" s="1"/>
  <c r="D331"/>
  <c r="AS331" s="1"/>
  <c r="D335"/>
  <c r="AS335" s="1"/>
  <c r="D339"/>
  <c r="AS339" s="1"/>
  <c r="D344"/>
  <c r="AS344" s="1"/>
  <c r="D348"/>
  <c r="AS348" s="1"/>
  <c r="D353"/>
  <c r="AS353" s="1"/>
  <c r="D357"/>
  <c r="AS357" s="1"/>
  <c r="D361"/>
  <c r="AS361" s="1"/>
  <c r="D366"/>
  <c r="AS366" s="1"/>
  <c r="D370"/>
  <c r="AS370" s="1"/>
  <c r="D374"/>
  <c r="AS374" s="1"/>
  <c r="D22"/>
  <c r="AS22" s="1"/>
  <c r="D38"/>
  <c r="AS38" s="1"/>
  <c r="D48"/>
  <c r="AS48" s="1"/>
  <c r="D57"/>
  <c r="AS57" s="1"/>
  <c r="D65"/>
  <c r="AS65" s="1"/>
  <c r="D70"/>
  <c r="AS70" s="1"/>
  <c r="D79"/>
  <c r="AS79" s="1"/>
  <c r="D88"/>
  <c r="AS88" s="1"/>
  <c r="D97"/>
  <c r="AS97" s="1"/>
  <c r="D106"/>
  <c r="AS106" s="1"/>
  <c r="D110"/>
  <c r="AS110" s="1"/>
  <c r="D118"/>
  <c r="AS118" s="1"/>
  <c r="D132"/>
  <c r="AS132" s="1"/>
  <c r="D10"/>
  <c r="AS10" s="1"/>
  <c r="D14"/>
  <c r="AS14" s="1"/>
  <c r="D19"/>
  <c r="AS19" s="1"/>
  <c r="D23"/>
  <c r="AS23" s="1"/>
  <c r="D27"/>
  <c r="AS27" s="1"/>
  <c r="D31"/>
  <c r="AS31" s="1"/>
  <c r="D35"/>
  <c r="AS35" s="1"/>
  <c r="D39"/>
  <c r="AS39" s="1"/>
  <c r="D43"/>
  <c r="AS43" s="1"/>
  <c r="D49"/>
  <c r="AS49" s="1"/>
  <c r="D54"/>
  <c r="AS54" s="1"/>
  <c r="D58"/>
  <c r="AS58" s="1"/>
  <c r="D62"/>
  <c r="AS62" s="1"/>
  <c r="D67"/>
  <c r="AS67" s="1"/>
  <c r="D71"/>
  <c r="AS71" s="1"/>
  <c r="D76"/>
  <c r="AS76" s="1"/>
  <c r="D80"/>
  <c r="AS80" s="1"/>
  <c r="D85"/>
  <c r="AS85" s="1"/>
  <c r="D89"/>
  <c r="AS89" s="1"/>
  <c r="D94"/>
  <c r="AS94" s="1"/>
  <c r="D98"/>
  <c r="AS98" s="1"/>
  <c r="D102"/>
  <c r="AS102" s="1"/>
  <c r="D107"/>
  <c r="AS107" s="1"/>
  <c r="D111"/>
  <c r="AS111" s="1"/>
  <c r="D115"/>
  <c r="AS115" s="1"/>
  <c r="D119"/>
  <c r="AS119" s="1"/>
  <c r="D124"/>
  <c r="AS124" s="1"/>
  <c r="D128"/>
  <c r="AS128" s="1"/>
  <c r="D133"/>
  <c r="AS133" s="1"/>
  <c r="D137"/>
  <c r="AS137" s="1"/>
  <c r="D142"/>
  <c r="AS142" s="1"/>
  <c r="D147"/>
  <c r="AS147" s="1"/>
  <c r="D151"/>
  <c r="AS151" s="1"/>
  <c r="D155"/>
  <c r="AS155" s="1"/>
  <c r="D160"/>
  <c r="AS160" s="1"/>
  <c r="D164"/>
  <c r="AS164" s="1"/>
  <c r="D168"/>
  <c r="AS168" s="1"/>
  <c r="D172"/>
  <c r="AS172" s="1"/>
  <c r="D177"/>
  <c r="AS177" s="1"/>
  <c r="D181"/>
  <c r="AS181" s="1"/>
  <c r="D186"/>
  <c r="AS186" s="1"/>
  <c r="D190"/>
  <c r="AS190" s="1"/>
  <c r="D194"/>
  <c r="AS194" s="1"/>
  <c r="D198"/>
  <c r="AS198" s="1"/>
  <c r="D203"/>
  <c r="AS203" s="1"/>
  <c r="D207"/>
  <c r="AS207" s="1"/>
  <c r="D211"/>
  <c r="AS211" s="1"/>
  <c r="D216"/>
  <c r="AS216" s="1"/>
  <c r="D220"/>
  <c r="AS220" s="1"/>
  <c r="D224"/>
  <c r="AS224" s="1"/>
  <c r="D229"/>
  <c r="AS229" s="1"/>
  <c r="D233"/>
  <c r="AS233" s="1"/>
  <c r="D238"/>
  <c r="AS238" s="1"/>
  <c r="D242"/>
  <c r="AS242" s="1"/>
  <c r="D247"/>
  <c r="AS247" s="1"/>
  <c r="D251"/>
  <c r="AS251" s="1"/>
  <c r="D255"/>
  <c r="AS255" s="1"/>
  <c r="D259"/>
  <c r="AS259" s="1"/>
  <c r="D264"/>
  <c r="AS264" s="1"/>
  <c r="D268"/>
  <c r="AS268" s="1"/>
  <c r="D273"/>
  <c r="AS273" s="1"/>
  <c r="D277"/>
  <c r="AS277" s="1"/>
  <c r="D281"/>
  <c r="AS281" s="1"/>
  <c r="D285"/>
  <c r="AS285" s="1"/>
  <c r="D290"/>
  <c r="AS290" s="1"/>
  <c r="D294"/>
  <c r="AS294" s="1"/>
  <c r="D298"/>
  <c r="AS298" s="1"/>
  <c r="D302"/>
  <c r="AS302" s="1"/>
  <c r="D306"/>
  <c r="AS306" s="1"/>
  <c r="D310"/>
  <c r="AS310" s="1"/>
  <c r="D315"/>
  <c r="AS315" s="1"/>
  <c r="D319"/>
  <c r="AS319" s="1"/>
  <c r="D323"/>
  <c r="AS323" s="1"/>
  <c r="D327"/>
  <c r="AS327" s="1"/>
  <c r="D332"/>
  <c r="AS332" s="1"/>
  <c r="D336"/>
  <c r="AS336" s="1"/>
  <c r="D341"/>
  <c r="AS341" s="1"/>
  <c r="D345"/>
  <c r="AS345" s="1"/>
  <c r="D349"/>
  <c r="AS349" s="1"/>
  <c r="D354"/>
  <c r="AS354" s="1"/>
  <c r="D358"/>
  <c r="AS358" s="1"/>
  <c r="D362"/>
  <c r="AS362" s="1"/>
  <c r="D367"/>
  <c r="AS367" s="1"/>
  <c r="D371"/>
  <c r="AS371" s="1"/>
  <c r="D375"/>
  <c r="AS375" s="1"/>
  <c r="D13"/>
  <c r="AS13" s="1"/>
  <c r="D30"/>
  <c r="AS30" s="1"/>
  <c r="C7"/>
  <c r="D7" s="1"/>
  <c r="AS7" s="1"/>
  <c r="D15"/>
  <c r="AS15" s="1"/>
  <c r="D24"/>
  <c r="AS24" s="1"/>
  <c r="D32"/>
  <c r="AS32" s="1"/>
  <c r="D40"/>
  <c r="AS40" s="1"/>
  <c r="D55"/>
  <c r="AS55" s="1"/>
  <c r="D68"/>
  <c r="AS68" s="1"/>
  <c r="D77"/>
  <c r="AS77" s="1"/>
  <c r="D86"/>
  <c r="AS86" s="1"/>
  <c r="D95"/>
  <c r="AS95" s="1"/>
  <c r="D103"/>
  <c r="AS103" s="1"/>
  <c r="D112"/>
  <c r="AS112" s="1"/>
  <c r="D125"/>
  <c r="AS125" s="1"/>
  <c r="D134"/>
  <c r="AS134" s="1"/>
  <c r="D143"/>
  <c r="AS143" s="1"/>
  <c r="D152"/>
  <c r="AS152" s="1"/>
  <c r="D161"/>
  <c r="AS161" s="1"/>
  <c r="D165"/>
  <c r="AS165" s="1"/>
  <c r="D174"/>
  <c r="AS174" s="1"/>
  <c r="D178"/>
  <c r="AS178" s="1"/>
  <c r="D182"/>
  <c r="AS182" s="1"/>
  <c r="D187"/>
  <c r="AS187" s="1"/>
  <c r="D195"/>
  <c r="AS195" s="1"/>
  <c r="D200"/>
  <c r="AS200" s="1"/>
  <c r="D204"/>
  <c r="AS204" s="1"/>
  <c r="D208"/>
  <c r="AS208" s="1"/>
  <c r="D213"/>
  <c r="AS213" s="1"/>
  <c r="D217"/>
  <c r="AS217" s="1"/>
  <c r="D221"/>
  <c r="AS221" s="1"/>
  <c r="D225"/>
  <c r="AS225" s="1"/>
  <c r="D230"/>
  <c r="AS230" s="1"/>
  <c r="D234"/>
  <c r="AS234" s="1"/>
  <c r="D239"/>
  <c r="AS239" s="1"/>
  <c r="D243"/>
  <c r="AS243" s="1"/>
  <c r="D248"/>
  <c r="AS248" s="1"/>
  <c r="D252"/>
  <c r="AS252" s="1"/>
  <c r="D256"/>
  <c r="AS256" s="1"/>
  <c r="D260"/>
  <c r="AS260" s="1"/>
  <c r="D265"/>
  <c r="AS265" s="1"/>
  <c r="D270"/>
  <c r="AS270" s="1"/>
  <c r="D274"/>
  <c r="AS274" s="1"/>
  <c r="D278"/>
  <c r="AS278" s="1"/>
  <c r="D282"/>
  <c r="AS282" s="1"/>
  <c r="D286"/>
  <c r="AS286" s="1"/>
  <c r="D291"/>
  <c r="AS291" s="1"/>
  <c r="D295"/>
  <c r="AS295" s="1"/>
  <c r="D299"/>
  <c r="AS299" s="1"/>
  <c r="D303"/>
  <c r="AS303" s="1"/>
  <c r="D307"/>
  <c r="AS307" s="1"/>
  <c r="D311"/>
  <c r="AS311" s="1"/>
  <c r="D316"/>
  <c r="AS316" s="1"/>
  <c r="D320"/>
  <c r="AS320" s="1"/>
  <c r="D324"/>
  <c r="AS324" s="1"/>
  <c r="D329"/>
  <c r="AS329" s="1"/>
  <c r="D333"/>
  <c r="AS333" s="1"/>
  <c r="D337"/>
  <c r="AS337" s="1"/>
  <c r="D342"/>
  <c r="AS342" s="1"/>
  <c r="D346"/>
  <c r="AS346" s="1"/>
  <c r="D350"/>
  <c r="AS350" s="1"/>
  <c r="D355"/>
  <c r="AS355" s="1"/>
  <c r="D359"/>
  <c r="AS359" s="1"/>
  <c r="D363"/>
  <c r="AS363" s="1"/>
  <c r="D368"/>
  <c r="AS368" s="1"/>
  <c r="D372"/>
  <c r="AS372" s="1"/>
  <c r="D376"/>
  <c r="AS376" s="1"/>
  <c r="C377" i="7"/>
  <c r="D377" s="1"/>
  <c r="B377"/>
  <c r="B375" i="8" l="1"/>
  <c r="AL375" s="1"/>
  <c r="B358"/>
  <c r="AL358" s="1"/>
  <c r="B341"/>
  <c r="AL341" s="1"/>
  <c r="B323"/>
  <c r="AL323" s="1"/>
  <c r="B306"/>
  <c r="AL306" s="1"/>
  <c r="B290"/>
  <c r="AL290" s="1"/>
  <c r="B273"/>
  <c r="AL273" s="1"/>
  <c r="B255"/>
  <c r="AL255" s="1"/>
  <c r="B238"/>
  <c r="AL238" s="1"/>
  <c r="B220"/>
  <c r="AL220" s="1"/>
  <c r="B203"/>
  <c r="AL203" s="1"/>
  <c r="B194"/>
  <c r="AL194" s="1"/>
  <c r="B177"/>
  <c r="AL177" s="1"/>
  <c r="B160"/>
  <c r="AL160" s="1"/>
  <c r="B142"/>
  <c r="AL142" s="1"/>
  <c r="B124"/>
  <c r="AL124" s="1"/>
  <c r="B107"/>
  <c r="AL107" s="1"/>
  <c r="B89"/>
  <c r="AL89" s="1"/>
  <c r="B62"/>
  <c r="AL62" s="1"/>
  <c r="B376"/>
  <c r="AL376" s="1"/>
  <c r="B368"/>
  <c r="AL368" s="1"/>
  <c r="B359"/>
  <c r="AL359" s="1"/>
  <c r="B350"/>
  <c r="AL350" s="1"/>
  <c r="B342"/>
  <c r="AL342" s="1"/>
  <c r="B333"/>
  <c r="AL333" s="1"/>
  <c r="B324"/>
  <c r="AL324" s="1"/>
  <c r="B316"/>
  <c r="AL316" s="1"/>
  <c r="B307"/>
  <c r="AL307" s="1"/>
  <c r="B299"/>
  <c r="AL299" s="1"/>
  <c r="B291"/>
  <c r="AL291" s="1"/>
  <c r="B282"/>
  <c r="AL282" s="1"/>
  <c r="B274"/>
  <c r="AL274" s="1"/>
  <c r="B265"/>
  <c r="AL265" s="1"/>
  <c r="B256"/>
  <c r="AL256" s="1"/>
  <c r="B248"/>
  <c r="AL248" s="1"/>
  <c r="B239"/>
  <c r="AL239" s="1"/>
  <c r="B230"/>
  <c r="AL230" s="1"/>
  <c r="B221"/>
  <c r="AL221" s="1"/>
  <c r="B213"/>
  <c r="AL213" s="1"/>
  <c r="B204"/>
  <c r="AL204" s="1"/>
  <c r="B195"/>
  <c r="AL195" s="1"/>
  <c r="B182"/>
  <c r="AL182" s="1"/>
  <c r="B174"/>
  <c r="AL174" s="1"/>
  <c r="B161"/>
  <c r="AL161" s="1"/>
  <c r="B143"/>
  <c r="AL143" s="1"/>
  <c r="B125"/>
  <c r="AL125" s="1"/>
  <c r="B103"/>
  <c r="AL103" s="1"/>
  <c r="B86"/>
  <c r="AL86" s="1"/>
  <c r="B68"/>
  <c r="AL68" s="1"/>
  <c r="B40"/>
  <c r="B24"/>
  <c r="BG6" i="7"/>
  <c r="B13" i="8"/>
  <c r="B169"/>
  <c r="AL169" s="1"/>
  <c r="B148"/>
  <c r="AL148" s="1"/>
  <c r="B130"/>
  <c r="AL130" s="1"/>
  <c r="B116"/>
  <c r="AL116" s="1"/>
  <c r="B99"/>
  <c r="AL99" s="1"/>
  <c r="B82"/>
  <c r="AL82" s="1"/>
  <c r="B63"/>
  <c r="AL63" s="1"/>
  <c r="B50"/>
  <c r="AL50" s="1"/>
  <c r="B36"/>
  <c r="B20"/>
  <c r="B34"/>
  <c r="B362"/>
  <c r="AL362" s="1"/>
  <c r="B345"/>
  <c r="AL345" s="1"/>
  <c r="B327"/>
  <c r="AL327" s="1"/>
  <c r="B310"/>
  <c r="AL310" s="1"/>
  <c r="B294"/>
  <c r="AL294" s="1"/>
  <c r="B277"/>
  <c r="AL277" s="1"/>
  <c r="B259"/>
  <c r="AL259" s="1"/>
  <c r="B242"/>
  <c r="AL242" s="1"/>
  <c r="B224"/>
  <c r="AL224" s="1"/>
  <c r="B207"/>
  <c r="AL207" s="1"/>
  <c r="B181"/>
  <c r="AL181" s="1"/>
  <c r="B164"/>
  <c r="AL164" s="1"/>
  <c r="B147"/>
  <c r="AL147" s="1"/>
  <c r="B128"/>
  <c r="AL128" s="1"/>
  <c r="B111"/>
  <c r="AL111" s="1"/>
  <c r="B94"/>
  <c r="AL94" s="1"/>
  <c r="B76"/>
  <c r="AL76" s="1"/>
  <c r="B67"/>
  <c r="AL67" s="1"/>
  <c r="B58"/>
  <c r="AL58" s="1"/>
  <c r="B49"/>
  <c r="AL49" s="1"/>
  <c r="B39"/>
  <c r="B31"/>
  <c r="B23"/>
  <c r="B14"/>
  <c r="B132"/>
  <c r="AL132" s="1"/>
  <c r="B110"/>
  <c r="AL110" s="1"/>
  <c r="B97"/>
  <c r="AL97" s="1"/>
  <c r="B79"/>
  <c r="AL79" s="1"/>
  <c r="B65"/>
  <c r="AL65" s="1"/>
  <c r="B48"/>
  <c r="AL48" s="1"/>
  <c r="B22"/>
  <c r="B370"/>
  <c r="AL370" s="1"/>
  <c r="B361"/>
  <c r="AL361" s="1"/>
  <c r="B353"/>
  <c r="AL353" s="1"/>
  <c r="B344"/>
  <c r="AL344" s="1"/>
  <c r="B335"/>
  <c r="AL335" s="1"/>
  <c r="B326"/>
  <c r="AL326" s="1"/>
  <c r="B318"/>
  <c r="AL318" s="1"/>
  <c r="B309"/>
  <c r="AL309" s="1"/>
  <c r="B301"/>
  <c r="AL301" s="1"/>
  <c r="B293"/>
  <c r="AL293" s="1"/>
  <c r="B284"/>
  <c r="AL284" s="1"/>
  <c r="B276"/>
  <c r="AL276" s="1"/>
  <c r="B267"/>
  <c r="AL267" s="1"/>
  <c r="B258"/>
  <c r="AL258" s="1"/>
  <c r="B250"/>
  <c r="AL250" s="1"/>
  <c r="B241"/>
  <c r="AL241" s="1"/>
  <c r="B232"/>
  <c r="AL232" s="1"/>
  <c r="B223"/>
  <c r="AL223" s="1"/>
  <c r="B215"/>
  <c r="AL215" s="1"/>
  <c r="B206"/>
  <c r="AL206" s="1"/>
  <c r="B197"/>
  <c r="AL197" s="1"/>
  <c r="B189"/>
  <c r="AL189" s="1"/>
  <c r="B180"/>
  <c r="AL180" s="1"/>
  <c r="B171"/>
  <c r="AL171" s="1"/>
  <c r="B163"/>
  <c r="AL163" s="1"/>
  <c r="B154"/>
  <c r="AL154" s="1"/>
  <c r="B145"/>
  <c r="AL145" s="1"/>
  <c r="B136"/>
  <c r="AL136" s="1"/>
  <c r="B123"/>
  <c r="AL123" s="1"/>
  <c r="B101"/>
  <c r="AL101" s="1"/>
  <c r="B84"/>
  <c r="AL84" s="1"/>
  <c r="B61"/>
  <c r="AL61" s="1"/>
  <c r="B42"/>
  <c r="B9"/>
  <c r="B369"/>
  <c r="AL369" s="1"/>
  <c r="B360"/>
  <c r="AL360" s="1"/>
  <c r="B351"/>
  <c r="AL351" s="1"/>
  <c r="B343"/>
  <c r="AL343" s="1"/>
  <c r="B334"/>
  <c r="AL334" s="1"/>
  <c r="B325"/>
  <c r="AL325" s="1"/>
  <c r="B317"/>
  <c r="AL317" s="1"/>
  <c r="B308"/>
  <c r="AL308" s="1"/>
  <c r="B300"/>
  <c r="AL300" s="1"/>
  <c r="B292"/>
  <c r="AL292" s="1"/>
  <c r="B283"/>
  <c r="AL283" s="1"/>
  <c r="B275"/>
  <c r="AL275" s="1"/>
  <c r="B266"/>
  <c r="AL266" s="1"/>
  <c r="B257"/>
  <c r="AL257" s="1"/>
  <c r="B249"/>
  <c r="AL249" s="1"/>
  <c r="B240"/>
  <c r="AL240" s="1"/>
  <c r="B231"/>
  <c r="AL231" s="1"/>
  <c r="B222"/>
  <c r="AL222" s="1"/>
  <c r="B214"/>
  <c r="AL214" s="1"/>
  <c r="B205"/>
  <c r="AL205" s="1"/>
  <c r="B196"/>
  <c r="AL196" s="1"/>
  <c r="B188"/>
  <c r="AL188" s="1"/>
  <c r="B179"/>
  <c r="AL179" s="1"/>
  <c r="B170"/>
  <c r="AL170" s="1"/>
  <c r="B162"/>
  <c r="AL162" s="1"/>
  <c r="B153"/>
  <c r="AL153" s="1"/>
  <c r="B144"/>
  <c r="AL144" s="1"/>
  <c r="B135"/>
  <c r="AL135" s="1"/>
  <c r="B126"/>
  <c r="AL126" s="1"/>
  <c r="B117"/>
  <c r="AL117" s="1"/>
  <c r="B109"/>
  <c r="AL109" s="1"/>
  <c r="B100"/>
  <c r="AL100" s="1"/>
  <c r="B92"/>
  <c r="AL92" s="1"/>
  <c r="B83"/>
  <c r="AL83" s="1"/>
  <c r="B74"/>
  <c r="AL74" s="1"/>
  <c r="B64"/>
  <c r="AL64" s="1"/>
  <c r="B56"/>
  <c r="AL56" s="1"/>
  <c r="BG45" i="7"/>
  <c r="B37" i="8"/>
  <c r="B29"/>
  <c r="B21"/>
  <c r="B12"/>
  <c r="B371"/>
  <c r="AL371" s="1"/>
  <c r="B354"/>
  <c r="AL354" s="1"/>
  <c r="B336"/>
  <c r="AL336" s="1"/>
  <c r="B319"/>
  <c r="AL319" s="1"/>
  <c r="B302"/>
  <c r="AL302" s="1"/>
  <c r="B285"/>
  <c r="AL285" s="1"/>
  <c r="B268"/>
  <c r="AL268" s="1"/>
  <c r="B251"/>
  <c r="AL251" s="1"/>
  <c r="B233"/>
  <c r="AL233" s="1"/>
  <c r="B216"/>
  <c r="AL216" s="1"/>
  <c r="B198"/>
  <c r="AL198" s="1"/>
  <c r="B190"/>
  <c r="AL190" s="1"/>
  <c r="B172"/>
  <c r="AL172" s="1"/>
  <c r="B155"/>
  <c r="AL155" s="1"/>
  <c r="B137"/>
  <c r="AL137" s="1"/>
  <c r="B119"/>
  <c r="AL119" s="1"/>
  <c r="B102"/>
  <c r="AL102" s="1"/>
  <c r="B85"/>
  <c r="AL85" s="1"/>
  <c r="B372"/>
  <c r="AL372" s="1"/>
  <c r="B363"/>
  <c r="AL363" s="1"/>
  <c r="B355"/>
  <c r="AL355" s="1"/>
  <c r="B346"/>
  <c r="AL346" s="1"/>
  <c r="B337"/>
  <c r="AL337" s="1"/>
  <c r="B329"/>
  <c r="AL329" s="1"/>
  <c r="B320"/>
  <c r="AL320" s="1"/>
  <c r="B311"/>
  <c r="AL311" s="1"/>
  <c r="B303"/>
  <c r="AL303" s="1"/>
  <c r="B295"/>
  <c r="AL295" s="1"/>
  <c r="B286"/>
  <c r="AL286" s="1"/>
  <c r="B278"/>
  <c r="AL278" s="1"/>
  <c r="B270"/>
  <c r="AL270" s="1"/>
  <c r="B260"/>
  <c r="AL260" s="1"/>
  <c r="B252"/>
  <c r="AL252" s="1"/>
  <c r="B243"/>
  <c r="AL243" s="1"/>
  <c r="B234"/>
  <c r="AL234" s="1"/>
  <c r="B225"/>
  <c r="AL225" s="1"/>
  <c r="B217"/>
  <c r="AL217" s="1"/>
  <c r="B208"/>
  <c r="AL208" s="1"/>
  <c r="B200"/>
  <c r="AL200" s="1"/>
  <c r="B187"/>
  <c r="AL187" s="1"/>
  <c r="B178"/>
  <c r="AL178" s="1"/>
  <c r="B165"/>
  <c r="AL165" s="1"/>
  <c r="B152"/>
  <c r="AL152" s="1"/>
  <c r="B134"/>
  <c r="AL134" s="1"/>
  <c r="B112"/>
  <c r="AL112" s="1"/>
  <c r="B95"/>
  <c r="AL95" s="1"/>
  <c r="B77"/>
  <c r="AL77" s="1"/>
  <c r="B55"/>
  <c r="AL55" s="1"/>
  <c r="B32"/>
  <c r="B15"/>
  <c r="B30"/>
  <c r="B191"/>
  <c r="AL191" s="1"/>
  <c r="B156"/>
  <c r="AL156" s="1"/>
  <c r="B138"/>
  <c r="AL138" s="1"/>
  <c r="B120"/>
  <c r="AL120" s="1"/>
  <c r="B108"/>
  <c r="AL108" s="1"/>
  <c r="B90"/>
  <c r="AL90" s="1"/>
  <c r="B73"/>
  <c r="AL73" s="1"/>
  <c r="B59"/>
  <c r="AL59" s="1"/>
  <c r="B44"/>
  <c r="B28"/>
  <c r="B11"/>
  <c r="BG17" i="7"/>
  <c r="B367" i="8"/>
  <c r="AL367" s="1"/>
  <c r="B349"/>
  <c r="AL349" s="1"/>
  <c r="B332"/>
  <c r="AL332" s="1"/>
  <c r="B315"/>
  <c r="AL315" s="1"/>
  <c r="B298"/>
  <c r="AL298" s="1"/>
  <c r="B281"/>
  <c r="AL281" s="1"/>
  <c r="B264"/>
  <c r="AL264" s="1"/>
  <c r="B247"/>
  <c r="AL247" s="1"/>
  <c r="B229"/>
  <c r="AL229" s="1"/>
  <c r="B211"/>
  <c r="AL211" s="1"/>
  <c r="B186"/>
  <c r="AL186" s="1"/>
  <c r="B168"/>
  <c r="AL168" s="1"/>
  <c r="B151"/>
  <c r="AL151" s="1"/>
  <c r="B133"/>
  <c r="AL133" s="1"/>
  <c r="B115"/>
  <c r="AL115" s="1"/>
  <c r="B98"/>
  <c r="AL98" s="1"/>
  <c r="B80"/>
  <c r="AL80" s="1"/>
  <c r="B71"/>
  <c r="AL71" s="1"/>
  <c r="B54"/>
  <c r="AL54" s="1"/>
  <c r="B43"/>
  <c r="B35"/>
  <c r="B27"/>
  <c r="B19"/>
  <c r="B10"/>
  <c r="B118"/>
  <c r="AL118" s="1"/>
  <c r="B106"/>
  <c r="AL106" s="1"/>
  <c r="B88"/>
  <c r="AL88" s="1"/>
  <c r="B70"/>
  <c r="AL70" s="1"/>
  <c r="B57"/>
  <c r="AL57" s="1"/>
  <c r="B38"/>
  <c r="B374"/>
  <c r="AL374" s="1"/>
  <c r="B366"/>
  <c r="AL366" s="1"/>
  <c r="B357"/>
  <c r="AL357" s="1"/>
  <c r="B348"/>
  <c r="AL348" s="1"/>
  <c r="B339"/>
  <c r="AL339" s="1"/>
  <c r="B331"/>
  <c r="AL331" s="1"/>
  <c r="B322"/>
  <c r="AL322" s="1"/>
  <c r="B314"/>
  <c r="AL314" s="1"/>
  <c r="B305"/>
  <c r="AL305" s="1"/>
  <c r="B297"/>
  <c r="AL297" s="1"/>
  <c r="B289"/>
  <c r="AL289" s="1"/>
  <c r="B280"/>
  <c r="AL280" s="1"/>
  <c r="B272"/>
  <c r="AL272" s="1"/>
  <c r="B263"/>
  <c r="AL263" s="1"/>
  <c r="B254"/>
  <c r="AL254" s="1"/>
  <c r="B246"/>
  <c r="AL246" s="1"/>
  <c r="B237"/>
  <c r="AL237" s="1"/>
  <c r="B228"/>
  <c r="AL228" s="1"/>
  <c r="B219"/>
  <c r="AL219" s="1"/>
  <c r="B210"/>
  <c r="AL210" s="1"/>
  <c r="B202"/>
  <c r="AL202" s="1"/>
  <c r="B193"/>
  <c r="AL193" s="1"/>
  <c r="B184"/>
  <c r="AL184" s="1"/>
  <c r="B176"/>
  <c r="AL176" s="1"/>
  <c r="B167"/>
  <c r="AL167" s="1"/>
  <c r="B158"/>
  <c r="AL158" s="1"/>
  <c r="B150"/>
  <c r="AL150" s="1"/>
  <c r="B141"/>
  <c r="AL141" s="1"/>
  <c r="B127"/>
  <c r="AL127" s="1"/>
  <c r="B114"/>
  <c r="AL114" s="1"/>
  <c r="B93"/>
  <c r="AL93" s="1"/>
  <c r="B75"/>
  <c r="AL75" s="1"/>
  <c r="B53"/>
  <c r="AL53" s="1"/>
  <c r="B26"/>
  <c r="B373"/>
  <c r="AL373" s="1"/>
  <c r="B365"/>
  <c r="AL365" s="1"/>
  <c r="B356"/>
  <c r="AL356" s="1"/>
  <c r="B347"/>
  <c r="AL347" s="1"/>
  <c r="B338"/>
  <c r="AL338" s="1"/>
  <c r="B330"/>
  <c r="AL330" s="1"/>
  <c r="B321"/>
  <c r="AL321" s="1"/>
  <c r="B313"/>
  <c r="AL313" s="1"/>
  <c r="B304"/>
  <c r="AL304" s="1"/>
  <c r="B296"/>
  <c r="AL296" s="1"/>
  <c r="B288"/>
  <c r="AL288" s="1"/>
  <c r="B279"/>
  <c r="AL279" s="1"/>
  <c r="B271"/>
  <c r="AL271" s="1"/>
  <c r="B262"/>
  <c r="AL262" s="1"/>
  <c r="B253"/>
  <c r="AL253" s="1"/>
  <c r="B244"/>
  <c r="AL244" s="1"/>
  <c r="B235"/>
  <c r="AL235" s="1"/>
  <c r="B227"/>
  <c r="AL227" s="1"/>
  <c r="B218"/>
  <c r="AL218" s="1"/>
  <c r="B209"/>
  <c r="AL209" s="1"/>
  <c r="B201"/>
  <c r="AL201" s="1"/>
  <c r="B192"/>
  <c r="AL192" s="1"/>
  <c r="B183"/>
  <c r="AL183" s="1"/>
  <c r="B175"/>
  <c r="AL175" s="1"/>
  <c r="B166"/>
  <c r="AL166" s="1"/>
  <c r="B157"/>
  <c r="AL157" s="1"/>
  <c r="B149"/>
  <c r="AL149" s="1"/>
  <c r="B140"/>
  <c r="AL140" s="1"/>
  <c r="B131"/>
  <c r="AL131" s="1"/>
  <c r="B122"/>
  <c r="AL122" s="1"/>
  <c r="B113"/>
  <c r="AL113" s="1"/>
  <c r="B104"/>
  <c r="AL104" s="1"/>
  <c r="B96"/>
  <c r="AL96" s="1"/>
  <c r="B87"/>
  <c r="AL87" s="1"/>
  <c r="B78"/>
  <c r="AL78" s="1"/>
  <c r="B69"/>
  <c r="AL69" s="1"/>
  <c r="B60"/>
  <c r="AL60" s="1"/>
  <c r="B51"/>
  <c r="AL51" s="1"/>
  <c r="B41"/>
  <c r="B33"/>
  <c r="B25"/>
  <c r="B16"/>
  <c r="B8"/>
  <c r="AR8" l="1"/>
  <c r="AL8"/>
  <c r="AI8"/>
  <c r="AR19"/>
  <c r="AO19"/>
  <c r="AL19"/>
  <c r="AI19"/>
  <c r="AR35"/>
  <c r="AO35"/>
  <c r="AL35"/>
  <c r="AI35"/>
  <c r="AR11"/>
  <c r="AL11"/>
  <c r="AI11"/>
  <c r="AO44"/>
  <c r="AR44"/>
  <c r="AL44"/>
  <c r="AI44"/>
  <c r="AR15"/>
  <c r="AL15"/>
  <c r="AI15"/>
  <c r="AR12"/>
  <c r="AL12"/>
  <c r="AI12"/>
  <c r="AR29"/>
  <c r="AO29"/>
  <c r="AL29"/>
  <c r="AI29"/>
  <c r="AR9"/>
  <c r="AL9"/>
  <c r="AI9"/>
  <c r="AO22"/>
  <c r="AR22"/>
  <c r="AL22"/>
  <c r="AI22"/>
  <c r="AR23"/>
  <c r="AO23"/>
  <c r="AL23"/>
  <c r="AI23"/>
  <c r="AR39"/>
  <c r="AO39"/>
  <c r="AL39"/>
  <c r="AI39"/>
  <c r="AO20"/>
  <c r="AR20"/>
  <c r="AL20"/>
  <c r="AI20"/>
  <c r="AR13"/>
  <c r="AL13"/>
  <c r="AI13"/>
  <c r="AO24"/>
  <c r="AR24"/>
  <c r="AL24"/>
  <c r="AI24"/>
  <c r="AR25"/>
  <c r="AO25"/>
  <c r="AL25"/>
  <c r="AI25"/>
  <c r="AR41"/>
  <c r="AO41"/>
  <c r="AL41"/>
  <c r="AI41"/>
  <c r="AR16"/>
  <c r="AL16"/>
  <c r="AI16"/>
  <c r="AR33"/>
  <c r="AO33"/>
  <c r="AL33"/>
  <c r="AI33"/>
  <c r="AO26"/>
  <c r="AR26"/>
  <c r="AL26"/>
  <c r="AI26"/>
  <c r="AO38"/>
  <c r="AR38"/>
  <c r="AL38"/>
  <c r="AI38"/>
  <c r="AR10"/>
  <c r="AL10"/>
  <c r="AI10"/>
  <c r="AR27"/>
  <c r="AO27"/>
  <c r="AL27"/>
  <c r="AI27"/>
  <c r="AR43"/>
  <c r="AO43"/>
  <c r="AL43"/>
  <c r="AI43"/>
  <c r="AO28"/>
  <c r="AR28"/>
  <c r="AL28"/>
  <c r="AI28"/>
  <c r="AO30"/>
  <c r="AR30"/>
  <c r="AL30"/>
  <c r="AI30"/>
  <c r="AO32"/>
  <c r="AR32"/>
  <c r="AL32"/>
  <c r="AI32"/>
  <c r="AR21"/>
  <c r="AO21"/>
  <c r="AL21"/>
  <c r="AI21"/>
  <c r="AR37"/>
  <c r="AO37"/>
  <c r="AL37"/>
  <c r="AI37"/>
  <c r="AO42"/>
  <c r="AR42"/>
  <c r="AL42"/>
  <c r="AI42"/>
  <c r="AR14"/>
  <c r="AL14"/>
  <c r="AI14"/>
  <c r="AR31"/>
  <c r="AO31"/>
  <c r="AL31"/>
  <c r="AI31"/>
  <c r="AO34"/>
  <c r="AR34"/>
  <c r="AL34"/>
  <c r="AI34"/>
  <c r="AO36"/>
  <c r="AR36"/>
  <c r="AL36"/>
  <c r="AI36"/>
  <c r="AO40"/>
  <c r="AR40"/>
  <c r="AL40"/>
  <c r="AI40"/>
  <c r="Z51"/>
  <c r="Z87"/>
  <c r="Z104"/>
  <c r="Z140"/>
  <c r="Z175"/>
  <c r="Z209"/>
  <c r="Z244"/>
  <c r="Z60"/>
  <c r="Z78"/>
  <c r="Z96"/>
  <c r="Z113"/>
  <c r="Z131"/>
  <c r="Z149"/>
  <c r="Z166"/>
  <c r="Z183"/>
  <c r="Z201"/>
  <c r="Z218"/>
  <c r="Z235"/>
  <c r="Z253"/>
  <c r="Z271"/>
  <c r="Z288"/>
  <c r="Z304"/>
  <c r="Z321"/>
  <c r="Z338"/>
  <c r="Z356"/>
  <c r="Z373"/>
  <c r="Z53"/>
  <c r="Z93"/>
  <c r="Z127"/>
  <c r="Z150"/>
  <c r="Z167"/>
  <c r="Z184"/>
  <c r="Z202"/>
  <c r="Z219"/>
  <c r="Z237"/>
  <c r="Z254"/>
  <c r="Z272"/>
  <c r="Z289"/>
  <c r="Z305"/>
  <c r="Z322"/>
  <c r="Z339"/>
  <c r="Z357"/>
  <c r="Z374"/>
  <c r="Z57"/>
  <c r="Z88"/>
  <c r="Z118"/>
  <c r="Z54"/>
  <c r="Z80"/>
  <c r="Z115"/>
  <c r="Z151"/>
  <c r="Z186"/>
  <c r="Z229"/>
  <c r="Z264"/>
  <c r="Z298"/>
  <c r="Z332"/>
  <c r="Z367"/>
  <c r="Z73"/>
  <c r="Z108"/>
  <c r="Z138"/>
  <c r="Z191"/>
  <c r="Z55"/>
  <c r="Z95"/>
  <c r="Z134"/>
  <c r="Z165"/>
  <c r="Z187"/>
  <c r="Z208"/>
  <c r="Z225"/>
  <c r="Z243"/>
  <c r="Z260"/>
  <c r="Z278"/>
  <c r="Z295"/>
  <c r="Z311"/>
  <c r="Z329"/>
  <c r="Z346"/>
  <c r="Z363"/>
  <c r="Z85"/>
  <c r="Z119"/>
  <c r="Z155"/>
  <c r="Z190"/>
  <c r="Z64"/>
  <c r="Z83"/>
  <c r="Z100"/>
  <c r="Z117"/>
  <c r="Z135"/>
  <c r="Z153"/>
  <c r="Z170"/>
  <c r="Z188"/>
  <c r="Z205"/>
  <c r="Z222"/>
  <c r="Z240"/>
  <c r="Z257"/>
  <c r="Z275"/>
  <c r="Z292"/>
  <c r="Z308"/>
  <c r="Z325"/>
  <c r="Z343"/>
  <c r="Z360"/>
  <c r="Z61"/>
  <c r="Z101"/>
  <c r="Z136"/>
  <c r="Z154"/>
  <c r="Z171"/>
  <c r="Z189"/>
  <c r="Z206"/>
  <c r="Z223"/>
  <c r="Z241"/>
  <c r="Z258"/>
  <c r="Z276"/>
  <c r="Z293"/>
  <c r="Z309"/>
  <c r="Z326"/>
  <c r="Z344"/>
  <c r="Z361"/>
  <c r="Z65"/>
  <c r="Z97"/>
  <c r="Z132"/>
  <c r="Z224"/>
  <c r="Z259"/>
  <c r="Z294"/>
  <c r="Z327"/>
  <c r="Z362"/>
  <c r="Z50"/>
  <c r="Z82"/>
  <c r="Z116"/>
  <c r="Z148"/>
  <c r="Z62"/>
  <c r="Z107"/>
  <c r="Z142"/>
  <c r="Z177"/>
  <c r="Z203"/>
  <c r="Z238"/>
  <c r="Z273"/>
  <c r="Z306"/>
  <c r="Z341"/>
  <c r="Z375"/>
  <c r="Z69"/>
  <c r="Z122"/>
  <c r="Z157"/>
  <c r="Z192"/>
  <c r="Z227"/>
  <c r="Z262"/>
  <c r="Z279"/>
  <c r="Z296"/>
  <c r="Z313"/>
  <c r="Z330"/>
  <c r="Z347"/>
  <c r="Z365"/>
  <c r="Z75"/>
  <c r="Z114"/>
  <c r="Z141"/>
  <c r="Z158"/>
  <c r="Z176"/>
  <c r="Z193"/>
  <c r="Z210"/>
  <c r="Z228"/>
  <c r="Z246"/>
  <c r="Z263"/>
  <c r="Z280"/>
  <c r="Z297"/>
  <c r="Z314"/>
  <c r="Z331"/>
  <c r="Z348"/>
  <c r="Z366"/>
  <c r="Z70"/>
  <c r="Z106"/>
  <c r="Z71"/>
  <c r="Z98"/>
  <c r="Z133"/>
  <c r="Z168"/>
  <c r="Z211"/>
  <c r="Z247"/>
  <c r="Z281"/>
  <c r="Z315"/>
  <c r="Z349"/>
  <c r="Z59"/>
  <c r="Z90"/>
  <c r="Z120"/>
  <c r="Z156"/>
  <c r="Z77"/>
  <c r="Z112"/>
  <c r="Z152"/>
  <c r="Z178"/>
  <c r="Z200"/>
  <c r="Z217"/>
  <c r="Z234"/>
  <c r="Z252"/>
  <c r="Z270"/>
  <c r="Z286"/>
  <c r="Z303"/>
  <c r="Z320"/>
  <c r="Z337"/>
  <c r="Z355"/>
  <c r="Z372"/>
  <c r="Z198"/>
  <c r="Z233"/>
  <c r="Z268"/>
  <c r="Z302"/>
  <c r="Z336"/>
  <c r="Z371"/>
  <c r="Z56"/>
  <c r="Z74"/>
  <c r="Z92"/>
  <c r="Z109"/>
  <c r="Z126"/>
  <c r="Z144"/>
  <c r="Z162"/>
  <c r="Z179"/>
  <c r="Z196"/>
  <c r="Z214"/>
  <c r="Z231"/>
  <c r="Z249"/>
  <c r="Z266"/>
  <c r="Z283"/>
  <c r="Z300"/>
  <c r="Z317"/>
  <c r="Z334"/>
  <c r="Z351"/>
  <c r="Z369"/>
  <c r="Z84"/>
  <c r="Z123"/>
  <c r="Z145"/>
  <c r="Z163"/>
  <c r="Z180"/>
  <c r="Z197"/>
  <c r="Z215"/>
  <c r="Z232"/>
  <c r="Z250"/>
  <c r="Z267"/>
  <c r="Z284"/>
  <c r="Z301"/>
  <c r="Z318"/>
  <c r="Z335"/>
  <c r="Z353"/>
  <c r="Z370"/>
  <c r="Z48"/>
  <c r="Z79"/>
  <c r="Z110"/>
  <c r="Z128"/>
  <c r="Z164"/>
  <c r="Z89"/>
  <c r="Z124"/>
  <c r="Z160"/>
  <c r="Z194"/>
  <c r="Z220"/>
  <c r="Z255"/>
  <c r="Z290"/>
  <c r="Z323"/>
  <c r="Z358"/>
  <c r="Z94"/>
  <c r="Z63"/>
  <c r="Z99"/>
  <c r="Z130"/>
  <c r="Z169"/>
  <c r="Z216"/>
  <c r="Z251"/>
  <c r="Z285"/>
  <c r="Z319"/>
  <c r="Z354"/>
  <c r="Z58"/>
  <c r="Z76"/>
  <c r="Z111"/>
  <c r="Z147"/>
  <c r="Z181"/>
  <c r="Z68"/>
  <c r="Z103"/>
  <c r="Z143"/>
  <c r="Z174"/>
  <c r="Z195"/>
  <c r="Z213"/>
  <c r="Z230"/>
  <c r="Z248"/>
  <c r="Z265"/>
  <c r="Z282"/>
  <c r="Z299"/>
  <c r="Z316"/>
  <c r="Z333"/>
  <c r="Z350"/>
  <c r="Z368"/>
  <c r="Z102"/>
  <c r="Z137"/>
  <c r="Z172"/>
  <c r="Z49"/>
  <c r="Z67"/>
  <c r="Z207"/>
  <c r="Z242"/>
  <c r="Z277"/>
  <c r="Z310"/>
  <c r="Z345"/>
  <c r="Z86"/>
  <c r="Z125"/>
  <c r="Z161"/>
  <c r="Z182"/>
  <c r="Z204"/>
  <c r="Z221"/>
  <c r="Z239"/>
  <c r="Z256"/>
  <c r="Z274"/>
  <c r="Z291"/>
  <c r="Z307"/>
  <c r="Z324"/>
  <c r="Z342"/>
  <c r="Z359"/>
  <c r="Z376"/>
  <c r="AC41"/>
  <c r="H41"/>
  <c r="Z41"/>
  <c r="W19"/>
  <c r="H19"/>
  <c r="AC19"/>
  <c r="Z19"/>
  <c r="H29"/>
  <c r="Z29"/>
  <c r="AC29"/>
  <c r="Z39"/>
  <c r="H39"/>
  <c r="AC39"/>
  <c r="Z38"/>
  <c r="H38"/>
  <c r="AC38"/>
  <c r="H27"/>
  <c r="AC27"/>
  <c r="Z27"/>
  <c r="Z28"/>
  <c r="AC28"/>
  <c r="H28"/>
  <c r="Z32"/>
  <c r="H32"/>
  <c r="AC32"/>
  <c r="H37"/>
  <c r="AC37"/>
  <c r="Z37"/>
  <c r="Z42"/>
  <c r="H42"/>
  <c r="AC42"/>
  <c r="Z34"/>
  <c r="H34"/>
  <c r="AC34"/>
  <c r="AC25"/>
  <c r="H25"/>
  <c r="Z25"/>
  <c r="H35"/>
  <c r="AC35"/>
  <c r="Z35"/>
  <c r="Z44"/>
  <c r="H44"/>
  <c r="AC44"/>
  <c r="Z22"/>
  <c r="H22"/>
  <c r="AC22"/>
  <c r="AF23"/>
  <c r="Z23"/>
  <c r="H23"/>
  <c r="AC23"/>
  <c r="AC20"/>
  <c r="Z20"/>
  <c r="H20"/>
  <c r="Z24"/>
  <c r="H24"/>
  <c r="AC24"/>
  <c r="H33"/>
  <c r="AC33"/>
  <c r="Z33"/>
  <c r="Z26"/>
  <c r="H26"/>
  <c r="AC26"/>
  <c r="Z43"/>
  <c r="H43"/>
  <c r="AC43"/>
  <c r="Z30"/>
  <c r="H30"/>
  <c r="AC30"/>
  <c r="Z21"/>
  <c r="H21"/>
  <c r="AC21"/>
  <c r="AC31"/>
  <c r="Z31"/>
  <c r="H31"/>
  <c r="AC36"/>
  <c r="Z36"/>
  <c r="H36"/>
  <c r="Z40"/>
  <c r="H40"/>
  <c r="AC40"/>
  <c r="Z8"/>
  <c r="AC8"/>
  <c r="H8"/>
  <c r="Z15"/>
  <c r="AC15"/>
  <c r="H15"/>
  <c r="H16"/>
  <c r="AC16"/>
  <c r="Z16"/>
  <c r="Q14"/>
  <c r="AC14"/>
  <c r="Z14"/>
  <c r="H14"/>
  <c r="Z12"/>
  <c r="AC12"/>
  <c r="H12"/>
  <c r="Z11"/>
  <c r="AC11"/>
  <c r="H11"/>
  <c r="AC9"/>
  <c r="H9"/>
  <c r="Z9"/>
  <c r="AC13"/>
  <c r="Z13"/>
  <c r="H13"/>
  <c r="N10"/>
  <c r="H10"/>
  <c r="AC10"/>
  <c r="Z10"/>
  <c r="T21"/>
  <c r="AF51"/>
  <c r="W51"/>
  <c r="T51"/>
  <c r="Q51"/>
  <c r="N51"/>
  <c r="E51"/>
  <c r="AF60"/>
  <c r="W60"/>
  <c r="T60"/>
  <c r="Q60"/>
  <c r="N60"/>
  <c r="E60"/>
  <c r="AF69"/>
  <c r="W69"/>
  <c r="T69"/>
  <c r="Q69"/>
  <c r="N69"/>
  <c r="E69"/>
  <c r="AF78"/>
  <c r="W78"/>
  <c r="T78"/>
  <c r="Q78"/>
  <c r="N78"/>
  <c r="E78"/>
  <c r="AF87"/>
  <c r="W87"/>
  <c r="T87"/>
  <c r="Q87"/>
  <c r="N87"/>
  <c r="E87"/>
  <c r="AF96"/>
  <c r="W96"/>
  <c r="T96"/>
  <c r="Q96"/>
  <c r="N96"/>
  <c r="E96"/>
  <c r="AF104"/>
  <c r="W104"/>
  <c r="T104"/>
  <c r="Q104"/>
  <c r="N104"/>
  <c r="E104"/>
  <c r="AF113"/>
  <c r="W113"/>
  <c r="T113"/>
  <c r="Q113"/>
  <c r="N113"/>
  <c r="E113"/>
  <c r="AF122"/>
  <c r="W122"/>
  <c r="T122"/>
  <c r="Q122"/>
  <c r="N122"/>
  <c r="E122"/>
  <c r="AF131"/>
  <c r="W131"/>
  <c r="T131"/>
  <c r="Q131"/>
  <c r="N131"/>
  <c r="E131"/>
  <c r="AF140"/>
  <c r="W140"/>
  <c r="T140"/>
  <c r="Q140"/>
  <c r="N140"/>
  <c r="E140"/>
  <c r="AF149"/>
  <c r="W149"/>
  <c r="T149"/>
  <c r="Q149"/>
  <c r="N149"/>
  <c r="E149"/>
  <c r="AF157"/>
  <c r="W157"/>
  <c r="T157"/>
  <c r="Q157"/>
  <c r="N157"/>
  <c r="E157"/>
  <c r="AF166"/>
  <c r="W166"/>
  <c r="T166"/>
  <c r="Q166"/>
  <c r="N166"/>
  <c r="E166"/>
  <c r="AF175"/>
  <c r="W175"/>
  <c r="T175"/>
  <c r="Q175"/>
  <c r="N175"/>
  <c r="E175"/>
  <c r="AF183"/>
  <c r="W183"/>
  <c r="T183"/>
  <c r="Q183"/>
  <c r="N183"/>
  <c r="E183"/>
  <c r="AF192"/>
  <c r="W192"/>
  <c r="T192"/>
  <c r="Q192"/>
  <c r="N192"/>
  <c r="E192"/>
  <c r="AF201"/>
  <c r="W201"/>
  <c r="T201"/>
  <c r="Q201"/>
  <c r="N201"/>
  <c r="E201"/>
  <c r="AF209"/>
  <c r="W209"/>
  <c r="T209"/>
  <c r="Q209"/>
  <c r="N209"/>
  <c r="E209"/>
  <c r="AF218"/>
  <c r="W218"/>
  <c r="T218"/>
  <c r="Q218"/>
  <c r="N218"/>
  <c r="E218"/>
  <c r="AF227"/>
  <c r="W227"/>
  <c r="T227"/>
  <c r="Q227"/>
  <c r="N227"/>
  <c r="E227"/>
  <c r="AF235"/>
  <c r="W235"/>
  <c r="T235"/>
  <c r="Q235"/>
  <c r="N235"/>
  <c r="E235"/>
  <c r="AF244"/>
  <c r="W244"/>
  <c r="Q244"/>
  <c r="N244"/>
  <c r="E244"/>
  <c r="T244"/>
  <c r="AF253"/>
  <c r="W253"/>
  <c r="Q253"/>
  <c r="N253"/>
  <c r="E253"/>
  <c r="T253"/>
  <c r="AF262"/>
  <c r="W262"/>
  <c r="Q262"/>
  <c r="N262"/>
  <c r="E262"/>
  <c r="T262"/>
  <c r="AF271"/>
  <c r="W271"/>
  <c r="Q271"/>
  <c r="N271"/>
  <c r="E271"/>
  <c r="T271"/>
  <c r="AF279"/>
  <c r="W279"/>
  <c r="T279"/>
  <c r="Q279"/>
  <c r="N279"/>
  <c r="E279"/>
  <c r="AF288"/>
  <c r="W288"/>
  <c r="T288"/>
  <c r="Q288"/>
  <c r="N288"/>
  <c r="E288"/>
  <c r="AF296"/>
  <c r="W296"/>
  <c r="T296"/>
  <c r="Q296"/>
  <c r="N296"/>
  <c r="E296"/>
  <c r="AF304"/>
  <c r="W304"/>
  <c r="T304"/>
  <c r="Q304"/>
  <c r="N304"/>
  <c r="E304"/>
  <c r="AF313"/>
  <c r="W313"/>
  <c r="T313"/>
  <c r="Q313"/>
  <c r="N313"/>
  <c r="E313"/>
  <c r="AF321"/>
  <c r="W321"/>
  <c r="T321"/>
  <c r="Q321"/>
  <c r="N321"/>
  <c r="E321"/>
  <c r="AF330"/>
  <c r="W330"/>
  <c r="T330"/>
  <c r="Q330"/>
  <c r="N330"/>
  <c r="E330"/>
  <c r="AF338"/>
  <c r="W338"/>
  <c r="T338"/>
  <c r="Q338"/>
  <c r="N338"/>
  <c r="E338"/>
  <c r="AF347"/>
  <c r="W347"/>
  <c r="T347"/>
  <c r="Q347"/>
  <c r="N347"/>
  <c r="E347"/>
  <c r="AF356"/>
  <c r="W356"/>
  <c r="T356"/>
  <c r="Q356"/>
  <c r="N356"/>
  <c r="E356"/>
  <c r="AF365"/>
  <c r="W365"/>
  <c r="T365"/>
  <c r="Q365"/>
  <c r="N365"/>
  <c r="E365"/>
  <c r="AF373"/>
  <c r="W373"/>
  <c r="T373"/>
  <c r="Q373"/>
  <c r="N373"/>
  <c r="E373"/>
  <c r="AF53"/>
  <c r="W53"/>
  <c r="T53"/>
  <c r="Q53"/>
  <c r="N53"/>
  <c r="E53"/>
  <c r="AF75"/>
  <c r="W75"/>
  <c r="T75"/>
  <c r="Q75"/>
  <c r="N75"/>
  <c r="E75"/>
  <c r="AF93"/>
  <c r="W93"/>
  <c r="T93"/>
  <c r="Q93"/>
  <c r="N93"/>
  <c r="E93"/>
  <c r="AF114"/>
  <c r="W114"/>
  <c r="T114"/>
  <c r="Q114"/>
  <c r="N114"/>
  <c r="E114"/>
  <c r="AF127"/>
  <c r="W127"/>
  <c r="T127"/>
  <c r="Q127"/>
  <c r="N127"/>
  <c r="E127"/>
  <c r="AF141"/>
  <c r="W141"/>
  <c r="T141"/>
  <c r="Q141"/>
  <c r="N141"/>
  <c r="E141"/>
  <c r="AF150"/>
  <c r="W150"/>
  <c r="T150"/>
  <c r="Q150"/>
  <c r="N150"/>
  <c r="E150"/>
  <c r="AF158"/>
  <c r="W158"/>
  <c r="T158"/>
  <c r="Q158"/>
  <c r="N158"/>
  <c r="E158"/>
  <c r="AF167"/>
  <c r="W167"/>
  <c r="T167"/>
  <c r="Q167"/>
  <c r="N167"/>
  <c r="E167"/>
  <c r="AF176"/>
  <c r="W176"/>
  <c r="T176"/>
  <c r="Q176"/>
  <c r="N176"/>
  <c r="E176"/>
  <c r="AF184"/>
  <c r="W184"/>
  <c r="T184"/>
  <c r="Q184"/>
  <c r="N184"/>
  <c r="E184"/>
  <c r="AF193"/>
  <c r="W193"/>
  <c r="T193"/>
  <c r="Q193"/>
  <c r="N193"/>
  <c r="E193"/>
  <c r="AF202"/>
  <c r="W202"/>
  <c r="T202"/>
  <c r="Q202"/>
  <c r="N202"/>
  <c r="E202"/>
  <c r="AF210"/>
  <c r="W210"/>
  <c r="T210"/>
  <c r="Q210"/>
  <c r="N210"/>
  <c r="E210"/>
  <c r="AF219"/>
  <c r="W219"/>
  <c r="T219"/>
  <c r="Q219"/>
  <c r="N219"/>
  <c r="E219"/>
  <c r="AF228"/>
  <c r="W228"/>
  <c r="T228"/>
  <c r="Q228"/>
  <c r="N228"/>
  <c r="E228"/>
  <c r="AF237"/>
  <c r="W237"/>
  <c r="T237"/>
  <c r="Q237"/>
  <c r="N237"/>
  <c r="E237"/>
  <c r="AF246"/>
  <c r="W246"/>
  <c r="T246"/>
  <c r="Q246"/>
  <c r="N246"/>
  <c r="E246"/>
  <c r="AF254"/>
  <c r="W254"/>
  <c r="T254"/>
  <c r="Q254"/>
  <c r="N254"/>
  <c r="E254"/>
  <c r="AF263"/>
  <c r="W263"/>
  <c r="T263"/>
  <c r="Q263"/>
  <c r="N263"/>
  <c r="E263"/>
  <c r="AF272"/>
  <c r="W272"/>
  <c r="T272"/>
  <c r="Q272"/>
  <c r="N272"/>
  <c r="E272"/>
  <c r="AF280"/>
  <c r="W280"/>
  <c r="T280"/>
  <c r="Q280"/>
  <c r="N280"/>
  <c r="E280"/>
  <c r="AF289"/>
  <c r="W289"/>
  <c r="T289"/>
  <c r="Q289"/>
  <c r="N289"/>
  <c r="E289"/>
  <c r="AF297"/>
  <c r="W297"/>
  <c r="T297"/>
  <c r="Q297"/>
  <c r="N297"/>
  <c r="E297"/>
  <c r="AF305"/>
  <c r="W305"/>
  <c r="T305"/>
  <c r="Q305"/>
  <c r="N305"/>
  <c r="E305"/>
  <c r="AF314"/>
  <c r="W314"/>
  <c r="T314"/>
  <c r="Q314"/>
  <c r="N314"/>
  <c r="E314"/>
  <c r="AF322"/>
  <c r="W322"/>
  <c r="T322"/>
  <c r="Q322"/>
  <c r="N322"/>
  <c r="E322"/>
  <c r="AF331"/>
  <c r="W331"/>
  <c r="T331"/>
  <c r="Q331"/>
  <c r="N331"/>
  <c r="E331"/>
  <c r="AF339"/>
  <c r="W339"/>
  <c r="T339"/>
  <c r="Q339"/>
  <c r="N339"/>
  <c r="E339"/>
  <c r="AF348"/>
  <c r="W348"/>
  <c r="T348"/>
  <c r="Q348"/>
  <c r="N348"/>
  <c r="E348"/>
  <c r="AF357"/>
  <c r="W357"/>
  <c r="T357"/>
  <c r="Q357"/>
  <c r="N357"/>
  <c r="E357"/>
  <c r="AF366"/>
  <c r="W366"/>
  <c r="T366"/>
  <c r="Q366"/>
  <c r="N366"/>
  <c r="E366"/>
  <c r="AF374"/>
  <c r="W374"/>
  <c r="T374"/>
  <c r="Q374"/>
  <c r="N374"/>
  <c r="E374"/>
  <c r="AF57"/>
  <c r="W57"/>
  <c r="T57"/>
  <c r="Q57"/>
  <c r="N57"/>
  <c r="E57"/>
  <c r="AF70"/>
  <c r="W70"/>
  <c r="T70"/>
  <c r="Q70"/>
  <c r="N70"/>
  <c r="E70"/>
  <c r="AF88"/>
  <c r="W88"/>
  <c r="T88"/>
  <c r="Q88"/>
  <c r="N88"/>
  <c r="E88"/>
  <c r="AF106"/>
  <c r="W106"/>
  <c r="T106"/>
  <c r="Q106"/>
  <c r="N106"/>
  <c r="E106"/>
  <c r="AF118"/>
  <c r="W118"/>
  <c r="T118"/>
  <c r="Q118"/>
  <c r="N118"/>
  <c r="E118"/>
  <c r="AF54"/>
  <c r="W54"/>
  <c r="T54"/>
  <c r="Q54"/>
  <c r="N54"/>
  <c r="E54"/>
  <c r="AF71"/>
  <c r="W71"/>
  <c r="T71"/>
  <c r="Q71"/>
  <c r="N71"/>
  <c r="E71"/>
  <c r="AF80"/>
  <c r="W80"/>
  <c r="T80"/>
  <c r="Q80"/>
  <c r="N80"/>
  <c r="E80"/>
  <c r="AF98"/>
  <c r="W98"/>
  <c r="T98"/>
  <c r="Q98"/>
  <c r="N98"/>
  <c r="E98"/>
  <c r="AF115"/>
  <c r="W115"/>
  <c r="T115"/>
  <c r="Q115"/>
  <c r="N115"/>
  <c r="E115"/>
  <c r="AF133"/>
  <c r="W133"/>
  <c r="T133"/>
  <c r="Q133"/>
  <c r="N133"/>
  <c r="E133"/>
  <c r="AF151"/>
  <c r="W151"/>
  <c r="T151"/>
  <c r="Q151"/>
  <c r="N151"/>
  <c r="E151"/>
  <c r="AF168"/>
  <c r="W168"/>
  <c r="T168"/>
  <c r="Q168"/>
  <c r="N168"/>
  <c r="E168"/>
  <c r="AF186"/>
  <c r="W186"/>
  <c r="T186"/>
  <c r="Q186"/>
  <c r="N186"/>
  <c r="E186"/>
  <c r="AF211"/>
  <c r="W211"/>
  <c r="T211"/>
  <c r="Q211"/>
  <c r="N211"/>
  <c r="E211"/>
  <c r="AF229"/>
  <c r="W229"/>
  <c r="T229"/>
  <c r="Q229"/>
  <c r="N229"/>
  <c r="E229"/>
  <c r="AF247"/>
  <c r="W247"/>
  <c r="T247"/>
  <c r="Q247"/>
  <c r="N247"/>
  <c r="E247"/>
  <c r="AF264"/>
  <c r="W264"/>
  <c r="T264"/>
  <c r="Q264"/>
  <c r="N264"/>
  <c r="E264"/>
  <c r="AF281"/>
  <c r="W281"/>
  <c r="T281"/>
  <c r="Q281"/>
  <c r="N281"/>
  <c r="E281"/>
  <c r="AF298"/>
  <c r="W298"/>
  <c r="T298"/>
  <c r="Q298"/>
  <c r="N298"/>
  <c r="E298"/>
  <c r="AF315"/>
  <c r="W315"/>
  <c r="T315"/>
  <c r="Q315"/>
  <c r="N315"/>
  <c r="E315"/>
  <c r="AF332"/>
  <c r="W332"/>
  <c r="T332"/>
  <c r="Q332"/>
  <c r="N332"/>
  <c r="E332"/>
  <c r="AF349"/>
  <c r="W349"/>
  <c r="T349"/>
  <c r="Q349"/>
  <c r="N349"/>
  <c r="E349"/>
  <c r="AF367"/>
  <c r="W367"/>
  <c r="T367"/>
  <c r="Q367"/>
  <c r="N367"/>
  <c r="E367"/>
  <c r="AF59"/>
  <c r="W59"/>
  <c r="T59"/>
  <c r="Q59"/>
  <c r="N59"/>
  <c r="E59"/>
  <c r="AF73"/>
  <c r="W73"/>
  <c r="T73"/>
  <c r="Q73"/>
  <c r="N73"/>
  <c r="E73"/>
  <c r="AF90"/>
  <c r="W90"/>
  <c r="T90"/>
  <c r="Q90"/>
  <c r="N90"/>
  <c r="E90"/>
  <c r="AF108"/>
  <c r="W108"/>
  <c r="T108"/>
  <c r="Q108"/>
  <c r="N108"/>
  <c r="E108"/>
  <c r="AF120"/>
  <c r="W120"/>
  <c r="T120"/>
  <c r="Q120"/>
  <c r="N120"/>
  <c r="E120"/>
  <c r="AF138"/>
  <c r="W138"/>
  <c r="T138"/>
  <c r="Q138"/>
  <c r="N138"/>
  <c r="E138"/>
  <c r="AF156"/>
  <c r="W156"/>
  <c r="T156"/>
  <c r="Q156"/>
  <c r="N156"/>
  <c r="E156"/>
  <c r="AF191"/>
  <c r="W191"/>
  <c r="T191"/>
  <c r="Q191"/>
  <c r="N191"/>
  <c r="E191"/>
  <c r="AF55"/>
  <c r="W55"/>
  <c r="T55"/>
  <c r="Q55"/>
  <c r="N55"/>
  <c r="E55"/>
  <c r="AF77"/>
  <c r="W77"/>
  <c r="T77"/>
  <c r="Q77"/>
  <c r="N77"/>
  <c r="E77"/>
  <c r="AF95"/>
  <c r="W95"/>
  <c r="T95"/>
  <c r="Q95"/>
  <c r="N95"/>
  <c r="E95"/>
  <c r="AF112"/>
  <c r="W112"/>
  <c r="T112"/>
  <c r="Q112"/>
  <c r="N112"/>
  <c r="E112"/>
  <c r="AF134"/>
  <c r="W134"/>
  <c r="T134"/>
  <c r="Q134"/>
  <c r="N134"/>
  <c r="E134"/>
  <c r="AF152"/>
  <c r="W152"/>
  <c r="T152"/>
  <c r="Q152"/>
  <c r="N152"/>
  <c r="E152"/>
  <c r="AF165"/>
  <c r="W165"/>
  <c r="T165"/>
  <c r="Q165"/>
  <c r="N165"/>
  <c r="E165"/>
  <c r="AF178"/>
  <c r="W178"/>
  <c r="T178"/>
  <c r="Q178"/>
  <c r="N178"/>
  <c r="E178"/>
  <c r="AF187"/>
  <c r="W187"/>
  <c r="T187"/>
  <c r="Q187"/>
  <c r="N187"/>
  <c r="E187"/>
  <c r="AF200"/>
  <c r="W200"/>
  <c r="T200"/>
  <c r="Q200"/>
  <c r="N200"/>
  <c r="E200"/>
  <c r="AF208"/>
  <c r="W208"/>
  <c r="T208"/>
  <c r="Q208"/>
  <c r="N208"/>
  <c r="E208"/>
  <c r="AF217"/>
  <c r="W217"/>
  <c r="T217"/>
  <c r="Q217"/>
  <c r="N217"/>
  <c r="E217"/>
  <c r="AF225"/>
  <c r="W225"/>
  <c r="T225"/>
  <c r="Q225"/>
  <c r="N225"/>
  <c r="E225"/>
  <c r="AF234"/>
  <c r="W234"/>
  <c r="T234"/>
  <c r="Q234"/>
  <c r="N234"/>
  <c r="E234"/>
  <c r="AF243"/>
  <c r="W243"/>
  <c r="T243"/>
  <c r="Q243"/>
  <c r="N243"/>
  <c r="E243"/>
  <c r="AF252"/>
  <c r="W252"/>
  <c r="T252"/>
  <c r="Q252"/>
  <c r="N252"/>
  <c r="E252"/>
  <c r="AF260"/>
  <c r="W260"/>
  <c r="T260"/>
  <c r="Q260"/>
  <c r="N260"/>
  <c r="E260"/>
  <c r="AF270"/>
  <c r="W270"/>
  <c r="T270"/>
  <c r="Q270"/>
  <c r="N270"/>
  <c r="E270"/>
  <c r="AF278"/>
  <c r="W278"/>
  <c r="T278"/>
  <c r="Q278"/>
  <c r="N278"/>
  <c r="E278"/>
  <c r="AF286"/>
  <c r="W286"/>
  <c r="T286"/>
  <c r="Q286"/>
  <c r="N286"/>
  <c r="E286"/>
  <c r="AF295"/>
  <c r="W295"/>
  <c r="T295"/>
  <c r="Q295"/>
  <c r="N295"/>
  <c r="E295"/>
  <c r="AF303"/>
  <c r="W303"/>
  <c r="T303"/>
  <c r="Q303"/>
  <c r="N303"/>
  <c r="E303"/>
  <c r="AF311"/>
  <c r="W311"/>
  <c r="T311"/>
  <c r="Q311"/>
  <c r="N311"/>
  <c r="E311"/>
  <c r="AF320"/>
  <c r="W320"/>
  <c r="T320"/>
  <c r="Q320"/>
  <c r="N320"/>
  <c r="E320"/>
  <c r="AF329"/>
  <c r="W329"/>
  <c r="T329"/>
  <c r="Q329"/>
  <c r="N329"/>
  <c r="E329"/>
  <c r="AF337"/>
  <c r="W337"/>
  <c r="T337"/>
  <c r="Q337"/>
  <c r="N337"/>
  <c r="E337"/>
  <c r="AF346"/>
  <c r="W346"/>
  <c r="T346"/>
  <c r="Q346"/>
  <c r="N346"/>
  <c r="E346"/>
  <c r="AF355"/>
  <c r="W355"/>
  <c r="T355"/>
  <c r="Q355"/>
  <c r="N355"/>
  <c r="E355"/>
  <c r="AF363"/>
  <c r="W363"/>
  <c r="T363"/>
  <c r="Q363"/>
  <c r="N363"/>
  <c r="E363"/>
  <c r="AF372"/>
  <c r="W372"/>
  <c r="T372"/>
  <c r="Q372"/>
  <c r="N372"/>
  <c r="E372"/>
  <c r="AF85"/>
  <c r="W85"/>
  <c r="T85"/>
  <c r="Q85"/>
  <c r="N85"/>
  <c r="E85"/>
  <c r="AF102"/>
  <c r="W102"/>
  <c r="T102"/>
  <c r="Q102"/>
  <c r="N102"/>
  <c r="E102"/>
  <c r="AF119"/>
  <c r="W119"/>
  <c r="T119"/>
  <c r="Q119"/>
  <c r="N119"/>
  <c r="E119"/>
  <c r="AF137"/>
  <c r="W137"/>
  <c r="T137"/>
  <c r="Q137"/>
  <c r="N137"/>
  <c r="E137"/>
  <c r="AF155"/>
  <c r="W155"/>
  <c r="T155"/>
  <c r="Q155"/>
  <c r="N155"/>
  <c r="E155"/>
  <c r="AF172"/>
  <c r="W172"/>
  <c r="T172"/>
  <c r="Q172"/>
  <c r="N172"/>
  <c r="E172"/>
  <c r="AF190"/>
  <c r="W190"/>
  <c r="T190"/>
  <c r="Q190"/>
  <c r="N190"/>
  <c r="E190"/>
  <c r="AF198"/>
  <c r="W198"/>
  <c r="T198"/>
  <c r="Q198"/>
  <c r="N198"/>
  <c r="E198"/>
  <c r="AF216"/>
  <c r="W216"/>
  <c r="T216"/>
  <c r="Q216"/>
  <c r="N216"/>
  <c r="E216"/>
  <c r="AF233"/>
  <c r="W233"/>
  <c r="T233"/>
  <c r="Q233"/>
  <c r="N233"/>
  <c r="E233"/>
  <c r="AF251"/>
  <c r="W251"/>
  <c r="T251"/>
  <c r="Q251"/>
  <c r="N251"/>
  <c r="E251"/>
  <c r="AF268"/>
  <c r="W268"/>
  <c r="T268"/>
  <c r="Q268"/>
  <c r="N268"/>
  <c r="E268"/>
  <c r="AF285"/>
  <c r="W285"/>
  <c r="T285"/>
  <c r="Q285"/>
  <c r="N285"/>
  <c r="E285"/>
  <c r="AF302"/>
  <c r="W302"/>
  <c r="T302"/>
  <c r="Q302"/>
  <c r="N302"/>
  <c r="E302"/>
  <c r="AF319"/>
  <c r="W319"/>
  <c r="T319"/>
  <c r="Q319"/>
  <c r="N319"/>
  <c r="E319"/>
  <c r="AF336"/>
  <c r="W336"/>
  <c r="T336"/>
  <c r="Q336"/>
  <c r="N336"/>
  <c r="E336"/>
  <c r="AF354"/>
  <c r="W354"/>
  <c r="T354"/>
  <c r="Q354"/>
  <c r="N354"/>
  <c r="E354"/>
  <c r="AF371"/>
  <c r="W371"/>
  <c r="T371"/>
  <c r="Q371"/>
  <c r="N371"/>
  <c r="E371"/>
  <c r="AF56"/>
  <c r="W56"/>
  <c r="T56"/>
  <c r="Q56"/>
  <c r="N56"/>
  <c r="E56"/>
  <c r="AF64"/>
  <c r="W64"/>
  <c r="T64"/>
  <c r="Q64"/>
  <c r="N64"/>
  <c r="E64"/>
  <c r="AF74"/>
  <c r="W74"/>
  <c r="T74"/>
  <c r="Q74"/>
  <c r="N74"/>
  <c r="E74"/>
  <c r="AF83"/>
  <c r="W83"/>
  <c r="T83"/>
  <c r="Q83"/>
  <c r="N83"/>
  <c r="E83"/>
  <c r="AF92"/>
  <c r="W92"/>
  <c r="T92"/>
  <c r="Q92"/>
  <c r="N92"/>
  <c r="E92"/>
  <c r="AF100"/>
  <c r="W100"/>
  <c r="T100"/>
  <c r="Q100"/>
  <c r="N100"/>
  <c r="E100"/>
  <c r="AF109"/>
  <c r="W109"/>
  <c r="T109"/>
  <c r="Q109"/>
  <c r="N109"/>
  <c r="E109"/>
  <c r="AF117"/>
  <c r="W117"/>
  <c r="T117"/>
  <c r="Q117"/>
  <c r="N117"/>
  <c r="E117"/>
  <c r="AF126"/>
  <c r="W126"/>
  <c r="T126"/>
  <c r="Q126"/>
  <c r="N126"/>
  <c r="E126"/>
  <c r="AF135"/>
  <c r="W135"/>
  <c r="T135"/>
  <c r="Q135"/>
  <c r="N135"/>
  <c r="E135"/>
  <c r="AF144"/>
  <c r="W144"/>
  <c r="T144"/>
  <c r="Q144"/>
  <c r="N144"/>
  <c r="E144"/>
  <c r="AF153"/>
  <c r="W153"/>
  <c r="T153"/>
  <c r="Q153"/>
  <c r="N153"/>
  <c r="E153"/>
  <c r="AF162"/>
  <c r="W162"/>
  <c r="T162"/>
  <c r="Q162"/>
  <c r="N162"/>
  <c r="E162"/>
  <c r="AF170"/>
  <c r="W170"/>
  <c r="T170"/>
  <c r="Q170"/>
  <c r="N170"/>
  <c r="E170"/>
  <c r="AF179"/>
  <c r="W179"/>
  <c r="T179"/>
  <c r="Q179"/>
  <c r="N179"/>
  <c r="E179"/>
  <c r="AF188"/>
  <c r="W188"/>
  <c r="T188"/>
  <c r="Q188"/>
  <c r="N188"/>
  <c r="E188"/>
  <c r="AF196"/>
  <c r="W196"/>
  <c r="T196"/>
  <c r="Q196"/>
  <c r="N196"/>
  <c r="E196"/>
  <c r="AF205"/>
  <c r="W205"/>
  <c r="T205"/>
  <c r="Q205"/>
  <c r="N205"/>
  <c r="E205"/>
  <c r="AF214"/>
  <c r="W214"/>
  <c r="T214"/>
  <c r="Q214"/>
  <c r="N214"/>
  <c r="E214"/>
  <c r="AF222"/>
  <c r="W222"/>
  <c r="T222"/>
  <c r="Q222"/>
  <c r="N222"/>
  <c r="E222"/>
  <c r="AF231"/>
  <c r="W231"/>
  <c r="T231"/>
  <c r="Q231"/>
  <c r="N231"/>
  <c r="E231"/>
  <c r="AF240"/>
  <c r="W240"/>
  <c r="Q240"/>
  <c r="N240"/>
  <c r="E240"/>
  <c r="T240"/>
  <c r="AF249"/>
  <c r="W249"/>
  <c r="Q249"/>
  <c r="N249"/>
  <c r="E249"/>
  <c r="T249"/>
  <c r="AF257"/>
  <c r="W257"/>
  <c r="Q257"/>
  <c r="N257"/>
  <c r="E257"/>
  <c r="T257"/>
  <c r="AF266"/>
  <c r="W266"/>
  <c r="Q266"/>
  <c r="N266"/>
  <c r="E266"/>
  <c r="T266"/>
  <c r="AF275"/>
  <c r="W275"/>
  <c r="Q275"/>
  <c r="N275"/>
  <c r="E275"/>
  <c r="T275"/>
  <c r="AF283"/>
  <c r="W283"/>
  <c r="T283"/>
  <c r="Q283"/>
  <c r="N283"/>
  <c r="E283"/>
  <c r="AF292"/>
  <c r="W292"/>
  <c r="T292"/>
  <c r="Q292"/>
  <c r="N292"/>
  <c r="E292"/>
  <c r="AF300"/>
  <c r="W300"/>
  <c r="T300"/>
  <c r="Q300"/>
  <c r="N300"/>
  <c r="E300"/>
  <c r="AF308"/>
  <c r="W308"/>
  <c r="T308"/>
  <c r="Q308"/>
  <c r="N308"/>
  <c r="E308"/>
  <c r="AF317"/>
  <c r="W317"/>
  <c r="T317"/>
  <c r="Q317"/>
  <c r="N317"/>
  <c r="E317"/>
  <c r="AF325"/>
  <c r="W325"/>
  <c r="T325"/>
  <c r="Q325"/>
  <c r="N325"/>
  <c r="E325"/>
  <c r="AF334"/>
  <c r="W334"/>
  <c r="T334"/>
  <c r="Q334"/>
  <c r="N334"/>
  <c r="E334"/>
  <c r="AF343"/>
  <c r="W343"/>
  <c r="T343"/>
  <c r="Q343"/>
  <c r="N343"/>
  <c r="E343"/>
  <c r="AF351"/>
  <c r="W351"/>
  <c r="T351"/>
  <c r="Q351"/>
  <c r="N351"/>
  <c r="E351"/>
  <c r="AF360"/>
  <c r="W360"/>
  <c r="T360"/>
  <c r="Q360"/>
  <c r="N360"/>
  <c r="E360"/>
  <c r="AF369"/>
  <c r="W369"/>
  <c r="T369"/>
  <c r="Q369"/>
  <c r="N369"/>
  <c r="E369"/>
  <c r="AF79"/>
  <c r="W79"/>
  <c r="T79"/>
  <c r="Q79"/>
  <c r="N79"/>
  <c r="E79"/>
  <c r="AF97"/>
  <c r="W97"/>
  <c r="T97"/>
  <c r="Q97"/>
  <c r="N97"/>
  <c r="E97"/>
  <c r="AF110"/>
  <c r="W110"/>
  <c r="T110"/>
  <c r="Q110"/>
  <c r="N110"/>
  <c r="E110"/>
  <c r="AF132"/>
  <c r="W132"/>
  <c r="T132"/>
  <c r="Q132"/>
  <c r="N132"/>
  <c r="E132"/>
  <c r="AF49"/>
  <c r="W49"/>
  <c r="T49"/>
  <c r="Q49"/>
  <c r="N49"/>
  <c r="E49"/>
  <c r="AF58"/>
  <c r="W58"/>
  <c r="T58"/>
  <c r="Q58"/>
  <c r="N58"/>
  <c r="E58"/>
  <c r="AF67"/>
  <c r="W67"/>
  <c r="T67"/>
  <c r="Q67"/>
  <c r="N67"/>
  <c r="E67"/>
  <c r="AF76"/>
  <c r="W76"/>
  <c r="T76"/>
  <c r="Q76"/>
  <c r="N76"/>
  <c r="E76"/>
  <c r="AF94"/>
  <c r="W94"/>
  <c r="T94"/>
  <c r="Q94"/>
  <c r="N94"/>
  <c r="E94"/>
  <c r="AF111"/>
  <c r="W111"/>
  <c r="T111"/>
  <c r="Q111"/>
  <c r="N111"/>
  <c r="E111"/>
  <c r="AF128"/>
  <c r="W128"/>
  <c r="T128"/>
  <c r="Q128"/>
  <c r="N128"/>
  <c r="E128"/>
  <c r="AF147"/>
  <c r="W147"/>
  <c r="T147"/>
  <c r="Q147"/>
  <c r="N147"/>
  <c r="E147"/>
  <c r="AF164"/>
  <c r="W164"/>
  <c r="T164"/>
  <c r="Q164"/>
  <c r="N164"/>
  <c r="E164"/>
  <c r="AF181"/>
  <c r="W181"/>
  <c r="T181"/>
  <c r="Q181"/>
  <c r="N181"/>
  <c r="E181"/>
  <c r="AF207"/>
  <c r="W207"/>
  <c r="T207"/>
  <c r="Q207"/>
  <c r="N207"/>
  <c r="E207"/>
  <c r="AF224"/>
  <c r="W224"/>
  <c r="T224"/>
  <c r="Q224"/>
  <c r="N224"/>
  <c r="E224"/>
  <c r="AF242"/>
  <c r="W242"/>
  <c r="T242"/>
  <c r="Q242"/>
  <c r="N242"/>
  <c r="E242"/>
  <c r="AF259"/>
  <c r="W259"/>
  <c r="T259"/>
  <c r="Q259"/>
  <c r="N259"/>
  <c r="E259"/>
  <c r="AF277"/>
  <c r="W277"/>
  <c r="T277"/>
  <c r="Q277"/>
  <c r="N277"/>
  <c r="E277"/>
  <c r="AF294"/>
  <c r="W294"/>
  <c r="T294"/>
  <c r="Q294"/>
  <c r="N294"/>
  <c r="E294"/>
  <c r="AF310"/>
  <c r="W310"/>
  <c r="T310"/>
  <c r="Q310"/>
  <c r="N310"/>
  <c r="E310"/>
  <c r="AF327"/>
  <c r="W327"/>
  <c r="T327"/>
  <c r="Q327"/>
  <c r="N327"/>
  <c r="E327"/>
  <c r="AF345"/>
  <c r="W345"/>
  <c r="T345"/>
  <c r="Q345"/>
  <c r="N345"/>
  <c r="E345"/>
  <c r="AF362"/>
  <c r="W362"/>
  <c r="T362"/>
  <c r="Q362"/>
  <c r="N362"/>
  <c r="E362"/>
  <c r="AF50"/>
  <c r="W50"/>
  <c r="T50"/>
  <c r="Q50"/>
  <c r="N50"/>
  <c r="E50"/>
  <c r="AF63"/>
  <c r="W63"/>
  <c r="T63"/>
  <c r="Q63"/>
  <c r="N63"/>
  <c r="E63"/>
  <c r="AF82"/>
  <c r="W82"/>
  <c r="T82"/>
  <c r="Q82"/>
  <c r="N82"/>
  <c r="E82"/>
  <c r="AF99"/>
  <c r="W99"/>
  <c r="T99"/>
  <c r="Q99"/>
  <c r="N99"/>
  <c r="E99"/>
  <c r="AF116"/>
  <c r="W116"/>
  <c r="T116"/>
  <c r="Q116"/>
  <c r="N116"/>
  <c r="E116"/>
  <c r="AF130"/>
  <c r="W130"/>
  <c r="T130"/>
  <c r="Q130"/>
  <c r="N130"/>
  <c r="E130"/>
  <c r="AF148"/>
  <c r="W148"/>
  <c r="T148"/>
  <c r="Q148"/>
  <c r="N148"/>
  <c r="E148"/>
  <c r="AF169"/>
  <c r="W169"/>
  <c r="T169"/>
  <c r="Q169"/>
  <c r="N169"/>
  <c r="E169"/>
  <c r="AF68"/>
  <c r="W68"/>
  <c r="T68"/>
  <c r="Q68"/>
  <c r="N68"/>
  <c r="E68"/>
  <c r="AF86"/>
  <c r="W86"/>
  <c r="T86"/>
  <c r="Q86"/>
  <c r="N86"/>
  <c r="E86"/>
  <c r="AF103"/>
  <c r="W103"/>
  <c r="T103"/>
  <c r="Q103"/>
  <c r="N103"/>
  <c r="E103"/>
  <c r="AF125"/>
  <c r="W125"/>
  <c r="T125"/>
  <c r="Q125"/>
  <c r="N125"/>
  <c r="E125"/>
  <c r="AF143"/>
  <c r="W143"/>
  <c r="T143"/>
  <c r="Q143"/>
  <c r="N143"/>
  <c r="E143"/>
  <c r="AF161"/>
  <c r="W161"/>
  <c r="T161"/>
  <c r="Q161"/>
  <c r="N161"/>
  <c r="E161"/>
  <c r="AF174"/>
  <c r="W174"/>
  <c r="T174"/>
  <c r="Q174"/>
  <c r="N174"/>
  <c r="E174"/>
  <c r="AF182"/>
  <c r="W182"/>
  <c r="T182"/>
  <c r="Q182"/>
  <c r="N182"/>
  <c r="E182"/>
  <c r="AF195"/>
  <c r="W195"/>
  <c r="T195"/>
  <c r="Q195"/>
  <c r="N195"/>
  <c r="E195"/>
  <c r="AF204"/>
  <c r="W204"/>
  <c r="T204"/>
  <c r="Q204"/>
  <c r="N204"/>
  <c r="E204"/>
  <c r="AF213"/>
  <c r="W213"/>
  <c r="T213"/>
  <c r="Q213"/>
  <c r="N213"/>
  <c r="E213"/>
  <c r="AF221"/>
  <c r="W221"/>
  <c r="T221"/>
  <c r="Q221"/>
  <c r="N221"/>
  <c r="E221"/>
  <c r="AF230"/>
  <c r="W230"/>
  <c r="T230"/>
  <c r="Q230"/>
  <c r="N230"/>
  <c r="E230"/>
  <c r="AF239"/>
  <c r="W239"/>
  <c r="T239"/>
  <c r="Q239"/>
  <c r="N239"/>
  <c r="E239"/>
  <c r="AF248"/>
  <c r="W248"/>
  <c r="T248"/>
  <c r="Q248"/>
  <c r="N248"/>
  <c r="E248"/>
  <c r="AF256"/>
  <c r="W256"/>
  <c r="T256"/>
  <c r="Q256"/>
  <c r="N256"/>
  <c r="E256"/>
  <c r="AF265"/>
  <c r="W265"/>
  <c r="T265"/>
  <c r="Q265"/>
  <c r="N265"/>
  <c r="E265"/>
  <c r="AF274"/>
  <c r="W274"/>
  <c r="T274"/>
  <c r="Q274"/>
  <c r="N274"/>
  <c r="E274"/>
  <c r="AF282"/>
  <c r="W282"/>
  <c r="T282"/>
  <c r="Q282"/>
  <c r="N282"/>
  <c r="E282"/>
  <c r="AF291"/>
  <c r="W291"/>
  <c r="T291"/>
  <c r="Q291"/>
  <c r="N291"/>
  <c r="E291"/>
  <c r="AF299"/>
  <c r="W299"/>
  <c r="T299"/>
  <c r="Q299"/>
  <c r="N299"/>
  <c r="E299"/>
  <c r="AF307"/>
  <c r="W307"/>
  <c r="T307"/>
  <c r="Q307"/>
  <c r="N307"/>
  <c r="E307"/>
  <c r="AF316"/>
  <c r="W316"/>
  <c r="T316"/>
  <c r="Q316"/>
  <c r="N316"/>
  <c r="E316"/>
  <c r="AF324"/>
  <c r="W324"/>
  <c r="T324"/>
  <c r="Q324"/>
  <c r="N324"/>
  <c r="E324"/>
  <c r="AF333"/>
  <c r="W333"/>
  <c r="T333"/>
  <c r="Q333"/>
  <c r="N333"/>
  <c r="E333"/>
  <c r="AF342"/>
  <c r="W342"/>
  <c r="T342"/>
  <c r="Q342"/>
  <c r="N342"/>
  <c r="E342"/>
  <c r="AF350"/>
  <c r="W350"/>
  <c r="T350"/>
  <c r="Q350"/>
  <c r="N350"/>
  <c r="E350"/>
  <c r="AF359"/>
  <c r="W359"/>
  <c r="T359"/>
  <c r="Q359"/>
  <c r="N359"/>
  <c r="E359"/>
  <c r="AF368"/>
  <c r="W368"/>
  <c r="T368"/>
  <c r="Q368"/>
  <c r="N368"/>
  <c r="E368"/>
  <c r="AF376"/>
  <c r="W376"/>
  <c r="T376"/>
  <c r="Q376"/>
  <c r="N376"/>
  <c r="E376"/>
  <c r="AF62"/>
  <c r="W62"/>
  <c r="T62"/>
  <c r="Q62"/>
  <c r="N62"/>
  <c r="E62"/>
  <c r="AF89"/>
  <c r="W89"/>
  <c r="T89"/>
  <c r="Q89"/>
  <c r="N89"/>
  <c r="E89"/>
  <c r="AF107"/>
  <c r="W107"/>
  <c r="T107"/>
  <c r="Q107"/>
  <c r="N107"/>
  <c r="E107"/>
  <c r="AF124"/>
  <c r="W124"/>
  <c r="T124"/>
  <c r="Q124"/>
  <c r="N124"/>
  <c r="E124"/>
  <c r="AF142"/>
  <c r="W142"/>
  <c r="T142"/>
  <c r="Q142"/>
  <c r="N142"/>
  <c r="E142"/>
  <c r="AF160"/>
  <c r="W160"/>
  <c r="T160"/>
  <c r="Q160"/>
  <c r="N160"/>
  <c r="E160"/>
  <c r="AF177"/>
  <c r="W177"/>
  <c r="T177"/>
  <c r="Q177"/>
  <c r="N177"/>
  <c r="E177"/>
  <c r="AF194"/>
  <c r="W194"/>
  <c r="T194"/>
  <c r="Q194"/>
  <c r="N194"/>
  <c r="E194"/>
  <c r="AF203"/>
  <c r="W203"/>
  <c r="T203"/>
  <c r="Q203"/>
  <c r="N203"/>
  <c r="E203"/>
  <c r="AF220"/>
  <c r="W220"/>
  <c r="T220"/>
  <c r="Q220"/>
  <c r="N220"/>
  <c r="E220"/>
  <c r="AF238"/>
  <c r="W238"/>
  <c r="T238"/>
  <c r="Q238"/>
  <c r="N238"/>
  <c r="E238"/>
  <c r="AF255"/>
  <c r="W255"/>
  <c r="T255"/>
  <c r="Q255"/>
  <c r="N255"/>
  <c r="E255"/>
  <c r="AF273"/>
  <c r="W273"/>
  <c r="T273"/>
  <c r="Q273"/>
  <c r="N273"/>
  <c r="E273"/>
  <c r="AF290"/>
  <c r="W290"/>
  <c r="T290"/>
  <c r="Q290"/>
  <c r="N290"/>
  <c r="E290"/>
  <c r="AF306"/>
  <c r="W306"/>
  <c r="T306"/>
  <c r="Q306"/>
  <c r="N306"/>
  <c r="E306"/>
  <c r="AF323"/>
  <c r="W323"/>
  <c r="T323"/>
  <c r="Q323"/>
  <c r="N323"/>
  <c r="E323"/>
  <c r="AF341"/>
  <c r="W341"/>
  <c r="T341"/>
  <c r="Q341"/>
  <c r="N341"/>
  <c r="E341"/>
  <c r="AF358"/>
  <c r="W358"/>
  <c r="T358"/>
  <c r="Q358"/>
  <c r="N358"/>
  <c r="E358"/>
  <c r="AF375"/>
  <c r="W375"/>
  <c r="T375"/>
  <c r="Q375"/>
  <c r="N375"/>
  <c r="E375"/>
  <c r="AF61"/>
  <c r="W61"/>
  <c r="T61"/>
  <c r="Q61"/>
  <c r="N61"/>
  <c r="E61"/>
  <c r="AF84"/>
  <c r="W84"/>
  <c r="T84"/>
  <c r="Q84"/>
  <c r="N84"/>
  <c r="E84"/>
  <c r="AF101"/>
  <c r="W101"/>
  <c r="T101"/>
  <c r="Q101"/>
  <c r="N101"/>
  <c r="E101"/>
  <c r="AF123"/>
  <c r="W123"/>
  <c r="T123"/>
  <c r="Q123"/>
  <c r="N123"/>
  <c r="E123"/>
  <c r="AF136"/>
  <c r="W136"/>
  <c r="T136"/>
  <c r="Q136"/>
  <c r="N136"/>
  <c r="E136"/>
  <c r="AF145"/>
  <c r="W145"/>
  <c r="T145"/>
  <c r="Q145"/>
  <c r="N145"/>
  <c r="E145"/>
  <c r="AF154"/>
  <c r="W154"/>
  <c r="T154"/>
  <c r="Q154"/>
  <c r="N154"/>
  <c r="E154"/>
  <c r="AF163"/>
  <c r="W163"/>
  <c r="T163"/>
  <c r="Q163"/>
  <c r="N163"/>
  <c r="E163"/>
  <c r="AF171"/>
  <c r="W171"/>
  <c r="T171"/>
  <c r="Q171"/>
  <c r="N171"/>
  <c r="E171"/>
  <c r="AF180"/>
  <c r="W180"/>
  <c r="T180"/>
  <c r="Q180"/>
  <c r="N180"/>
  <c r="E180"/>
  <c r="AF189"/>
  <c r="W189"/>
  <c r="T189"/>
  <c r="Q189"/>
  <c r="N189"/>
  <c r="E189"/>
  <c r="AF197"/>
  <c r="W197"/>
  <c r="T197"/>
  <c r="Q197"/>
  <c r="N197"/>
  <c r="E197"/>
  <c r="AF206"/>
  <c r="W206"/>
  <c r="T206"/>
  <c r="Q206"/>
  <c r="N206"/>
  <c r="E206"/>
  <c r="AF215"/>
  <c r="W215"/>
  <c r="T215"/>
  <c r="Q215"/>
  <c r="N215"/>
  <c r="E215"/>
  <c r="AF223"/>
  <c r="W223"/>
  <c r="T223"/>
  <c r="Q223"/>
  <c r="N223"/>
  <c r="E223"/>
  <c r="AF232"/>
  <c r="W232"/>
  <c r="T232"/>
  <c r="Q232"/>
  <c r="N232"/>
  <c r="E232"/>
  <c r="AF241"/>
  <c r="W241"/>
  <c r="T241"/>
  <c r="Q241"/>
  <c r="N241"/>
  <c r="E241"/>
  <c r="AF250"/>
  <c r="W250"/>
  <c r="T250"/>
  <c r="Q250"/>
  <c r="N250"/>
  <c r="E250"/>
  <c r="AF258"/>
  <c r="W258"/>
  <c r="T258"/>
  <c r="Q258"/>
  <c r="N258"/>
  <c r="E258"/>
  <c r="AF267"/>
  <c r="W267"/>
  <c r="T267"/>
  <c r="Q267"/>
  <c r="N267"/>
  <c r="E267"/>
  <c r="AF276"/>
  <c r="W276"/>
  <c r="T276"/>
  <c r="Q276"/>
  <c r="N276"/>
  <c r="E276"/>
  <c r="AF284"/>
  <c r="W284"/>
  <c r="T284"/>
  <c r="Q284"/>
  <c r="N284"/>
  <c r="E284"/>
  <c r="AF293"/>
  <c r="W293"/>
  <c r="T293"/>
  <c r="Q293"/>
  <c r="N293"/>
  <c r="E293"/>
  <c r="AF301"/>
  <c r="W301"/>
  <c r="T301"/>
  <c r="Q301"/>
  <c r="N301"/>
  <c r="E301"/>
  <c r="AF309"/>
  <c r="W309"/>
  <c r="T309"/>
  <c r="Q309"/>
  <c r="N309"/>
  <c r="E309"/>
  <c r="AF318"/>
  <c r="W318"/>
  <c r="T318"/>
  <c r="Q318"/>
  <c r="N318"/>
  <c r="E318"/>
  <c r="AF326"/>
  <c r="W326"/>
  <c r="T326"/>
  <c r="Q326"/>
  <c r="N326"/>
  <c r="E326"/>
  <c r="AF335"/>
  <c r="W335"/>
  <c r="T335"/>
  <c r="Q335"/>
  <c r="N335"/>
  <c r="E335"/>
  <c r="AF344"/>
  <c r="W344"/>
  <c r="T344"/>
  <c r="Q344"/>
  <c r="N344"/>
  <c r="E344"/>
  <c r="AF353"/>
  <c r="W353"/>
  <c r="T353"/>
  <c r="Q353"/>
  <c r="N353"/>
  <c r="E353"/>
  <c r="AF361"/>
  <c r="W361"/>
  <c r="T361"/>
  <c r="Q361"/>
  <c r="N361"/>
  <c r="E361"/>
  <c r="AF370"/>
  <c r="W370"/>
  <c r="T370"/>
  <c r="Q370"/>
  <c r="N370"/>
  <c r="E370"/>
  <c r="AF48"/>
  <c r="W48"/>
  <c r="T48"/>
  <c r="Q48"/>
  <c r="N48"/>
  <c r="E48"/>
  <c r="AF65"/>
  <c r="W65"/>
  <c r="T65"/>
  <c r="Q65"/>
  <c r="N65"/>
  <c r="E65"/>
  <c r="AF25"/>
  <c r="W25"/>
  <c r="Q25"/>
  <c r="K25"/>
  <c r="E25"/>
  <c r="T25"/>
  <c r="N25"/>
  <c r="AF33"/>
  <c r="W33"/>
  <c r="Q33"/>
  <c r="K33"/>
  <c r="E33"/>
  <c r="T33"/>
  <c r="N33"/>
  <c r="AF41"/>
  <c r="W41"/>
  <c r="Q41"/>
  <c r="K41"/>
  <c r="E41"/>
  <c r="T41"/>
  <c r="N41"/>
  <c r="T26"/>
  <c r="N26"/>
  <c r="AF26"/>
  <c r="W26"/>
  <c r="Q26"/>
  <c r="K26"/>
  <c r="E26"/>
  <c r="T38"/>
  <c r="N38"/>
  <c r="AF38"/>
  <c r="W38"/>
  <c r="Q38"/>
  <c r="K38"/>
  <c r="E38"/>
  <c r="AF19"/>
  <c r="Q19"/>
  <c r="K19"/>
  <c r="E19"/>
  <c r="T19"/>
  <c r="N19"/>
  <c r="AF27"/>
  <c r="W27"/>
  <c r="Q27"/>
  <c r="K27"/>
  <c r="E27"/>
  <c r="T27"/>
  <c r="N27"/>
  <c r="AF35"/>
  <c r="W35"/>
  <c r="Q35"/>
  <c r="K35"/>
  <c r="E35"/>
  <c r="T35"/>
  <c r="N35"/>
  <c r="AF43"/>
  <c r="W43"/>
  <c r="Q43"/>
  <c r="K43"/>
  <c r="E43"/>
  <c r="T43"/>
  <c r="N43"/>
  <c r="T28"/>
  <c r="N28"/>
  <c r="AF28"/>
  <c r="W28"/>
  <c r="Q28"/>
  <c r="K28"/>
  <c r="E28"/>
  <c r="T44"/>
  <c r="N44"/>
  <c r="AF44"/>
  <c r="W44"/>
  <c r="Q44"/>
  <c r="K44"/>
  <c r="E44"/>
  <c r="T30"/>
  <c r="N30"/>
  <c r="AF30"/>
  <c r="W30"/>
  <c r="Q30"/>
  <c r="K30"/>
  <c r="E30"/>
  <c r="T32"/>
  <c r="N32"/>
  <c r="AF32"/>
  <c r="W32"/>
  <c r="Q32"/>
  <c r="K32"/>
  <c r="E32"/>
  <c r="AF21"/>
  <c r="W21"/>
  <c r="Q21"/>
  <c r="K21"/>
  <c r="E21"/>
  <c r="N21"/>
  <c r="AF29"/>
  <c r="W29"/>
  <c r="Q29"/>
  <c r="K29"/>
  <c r="E29"/>
  <c r="T29"/>
  <c r="N29"/>
  <c r="AF37"/>
  <c r="W37"/>
  <c r="Q37"/>
  <c r="K37"/>
  <c r="E37"/>
  <c r="T37"/>
  <c r="N37"/>
  <c r="T42"/>
  <c r="N42"/>
  <c r="AF42"/>
  <c r="W42"/>
  <c r="Q42"/>
  <c r="K42"/>
  <c r="E42"/>
  <c r="T22"/>
  <c r="N22"/>
  <c r="AF22"/>
  <c r="W22"/>
  <c r="Q22"/>
  <c r="K22"/>
  <c r="E22"/>
  <c r="W23"/>
  <c r="Q23"/>
  <c r="K23"/>
  <c r="E23"/>
  <c r="T23"/>
  <c r="N23"/>
  <c r="AF31"/>
  <c r="W31"/>
  <c r="Q31"/>
  <c r="K31"/>
  <c r="E31"/>
  <c r="T31"/>
  <c r="N31"/>
  <c r="AF39"/>
  <c r="W39"/>
  <c r="Q39"/>
  <c r="K39"/>
  <c r="E39"/>
  <c r="T39"/>
  <c r="N39"/>
  <c r="T34"/>
  <c r="N34"/>
  <c r="AF34"/>
  <c r="W34"/>
  <c r="Q34"/>
  <c r="K34"/>
  <c r="E34"/>
  <c r="T20"/>
  <c r="N20"/>
  <c r="AF20"/>
  <c r="W20"/>
  <c r="Q20"/>
  <c r="K20"/>
  <c r="E20"/>
  <c r="T36"/>
  <c r="N36"/>
  <c r="AF36"/>
  <c r="W36"/>
  <c r="Q36"/>
  <c r="K36"/>
  <c r="E36"/>
  <c r="T24"/>
  <c r="N24"/>
  <c r="AF24"/>
  <c r="W24"/>
  <c r="Q24"/>
  <c r="K24"/>
  <c r="E24"/>
  <c r="T40"/>
  <c r="N40"/>
  <c r="AF40"/>
  <c r="W40"/>
  <c r="Q40"/>
  <c r="K40"/>
  <c r="E40"/>
  <c r="Q8"/>
  <c r="K8"/>
  <c r="E8"/>
  <c r="N8"/>
  <c r="Q16"/>
  <c r="K16"/>
  <c r="E16"/>
  <c r="N16"/>
  <c r="Q10"/>
  <c r="K10"/>
  <c r="E10"/>
  <c r="N11"/>
  <c r="Q11"/>
  <c r="K11"/>
  <c r="E11"/>
  <c r="N15"/>
  <c r="Q15"/>
  <c r="K15"/>
  <c r="E15"/>
  <c r="Q12"/>
  <c r="K12"/>
  <c r="E12"/>
  <c r="N12"/>
  <c r="N9"/>
  <c r="Q9"/>
  <c r="K9"/>
  <c r="E9"/>
  <c r="K14"/>
  <c r="E14"/>
  <c r="N14"/>
  <c r="N13"/>
  <c r="Q13"/>
  <c r="K13"/>
  <c r="E13"/>
  <c r="BG377" i="7"/>
  <c r="BE377" s="1"/>
  <c r="B47" i="8"/>
  <c r="AL47" s="1"/>
  <c r="BH45" i="7"/>
  <c r="B45" i="8" s="1"/>
  <c r="BV6" i="7"/>
  <c r="B18" i="8"/>
  <c r="BH17" i="7"/>
  <c r="BV45"/>
  <c r="BV17"/>
  <c r="B7" i="8"/>
  <c r="BH6" i="7"/>
  <c r="B6" i="8" s="1"/>
  <c r="AR18" l="1"/>
  <c r="AO18"/>
  <c r="AL18"/>
  <c r="AF18"/>
  <c r="Z18"/>
  <c r="T18"/>
  <c r="N18"/>
  <c r="H18"/>
  <c r="AI18"/>
  <c r="AC18"/>
  <c r="W18"/>
  <c r="Q18"/>
  <c r="K18"/>
  <c r="E18"/>
  <c r="AR7"/>
  <c r="AR6" s="1"/>
  <c r="AL7"/>
  <c r="AI7"/>
  <c r="AO17"/>
  <c r="AO377" s="1"/>
  <c r="AR17"/>
  <c r="Z47"/>
  <c r="AL45"/>
  <c r="AI6"/>
  <c r="AL6"/>
  <c r="AI17"/>
  <c r="AL17"/>
  <c r="Z17"/>
  <c r="AC17"/>
  <c r="Z7"/>
  <c r="Z6" s="1"/>
  <c r="H7"/>
  <c r="H6" s="1"/>
  <c r="AC7"/>
  <c r="AC6" s="1"/>
  <c r="K17"/>
  <c r="E17"/>
  <c r="AF47"/>
  <c r="AF45" s="1"/>
  <c r="Z45"/>
  <c r="W47"/>
  <c r="T47"/>
  <c r="T45" s="1"/>
  <c r="Q47"/>
  <c r="Q45" s="1"/>
  <c r="N47"/>
  <c r="N45" s="1"/>
  <c r="E47"/>
  <c r="E45" s="1"/>
  <c r="T17"/>
  <c r="N17"/>
  <c r="H17"/>
  <c r="AF17"/>
  <c r="W17"/>
  <c r="Q17"/>
  <c r="N7"/>
  <c r="N6" s="1"/>
  <c r="Q7"/>
  <c r="Q6" s="1"/>
  <c r="K7"/>
  <c r="K6" s="1"/>
  <c r="E7"/>
  <c r="E6" s="1"/>
  <c r="BX6" i="7"/>
  <c r="B17" i="8"/>
  <c r="BH377" i="7"/>
  <c r="B377" i="8" s="1"/>
  <c r="BV377" i="7"/>
  <c r="BX17"/>
  <c r="BX45"/>
  <c r="W45" i="8"/>
  <c r="AR377" l="1"/>
  <c r="AI377"/>
  <c r="AL377"/>
  <c r="Z377"/>
  <c r="H377"/>
  <c r="AC377"/>
  <c r="AF377"/>
  <c r="W377"/>
  <c r="T377"/>
  <c r="E377"/>
  <c r="K377"/>
  <c r="N377"/>
  <c r="Q377"/>
  <c r="BZ45" i="7"/>
  <c r="BZ17"/>
  <c r="BZ6"/>
  <c r="BX377"/>
  <c r="BZ377" l="1"/>
</calcChain>
</file>

<file path=xl/sharedStrings.xml><?xml version="1.0" encoding="utf-8"?>
<sst xmlns="http://schemas.openxmlformats.org/spreadsheetml/2006/main" count="13987" uniqueCount="466">
  <si>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</si>
  <si>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</si>
  <si>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</si>
  <si>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</si>
  <si>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</si>
  <si>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</si>
  <si>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</si>
  <si>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</si>
  <si>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</si>
  <si>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</si>
  <si>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</si>
  <si>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</si>
  <si>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</si>
  <si>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</si>
  <si>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</si>
  <si>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</si>
  <si>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</si>
  <si>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Темп роста среднемесячной номинальной заработной платы (по крупным и средним организациям)</t>
  </si>
  <si>
    <t>Отсутствие просроченной кредиторской задолженности местного бюджета (консолидированного бюджета муниципального района)</t>
  </si>
  <si>
    <t>Объем закупок молока во всех категориях хозяйств</t>
  </si>
  <si>
    <t>Объем закупок скота и птицы во всех категориях хозяйств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</si>
  <si>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</si>
  <si>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</si>
  <si>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</si>
  <si>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</si>
  <si>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</si>
  <si>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</si>
  <si>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</si>
  <si>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</si>
  <si>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</si>
  <si>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</si>
  <si>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</si>
  <si>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</si>
  <si>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</si>
  <si>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</si>
  <si>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</si>
  <si>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</si>
  <si>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</si>
  <si>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</si>
  <si>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</si>
  <si>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</si>
  <si>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</si>
  <si>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</si>
  <si>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</si>
  <si>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</si>
  <si>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>Городские и сельские поселения</t>
  </si>
  <si>
    <t xml:space="preserve">Муниципальный район Алексеевский </t>
  </si>
  <si>
    <t>Сельское поселение Авангард</t>
  </si>
  <si>
    <t>Сельское поселение Алексеевка</t>
  </si>
  <si>
    <t>Сельское поселение Гавриловка</t>
  </si>
  <si>
    <t>Сельское поселение Герасимовка</t>
  </si>
  <si>
    <t>Сельское поселение Летниково</t>
  </si>
  <si>
    <t xml:space="preserve">Муниципальный район Безенчукский </t>
  </si>
  <si>
    <t>Городское поселение Безенчук</t>
  </si>
  <si>
    <t>Сельское поселение Васильевка</t>
  </si>
  <si>
    <t>Сельское поселение Екатериновка</t>
  </si>
  <si>
    <t>Сельское поселение Звезда</t>
  </si>
  <si>
    <t>Сельское поселение Купино</t>
  </si>
  <si>
    <t>Сельское поселение Макарьевка</t>
  </si>
  <si>
    <t>Сельское поселение Натальино</t>
  </si>
  <si>
    <t>Сельское поселение Ольгино</t>
  </si>
  <si>
    <t>Городское поселение Осинки</t>
  </si>
  <si>
    <t>Сельское поселение Переволоки</t>
  </si>
  <si>
    <t>Сельское поселение Песочное</t>
  </si>
  <si>
    <t>Сельское поселение Преполовенка</t>
  </si>
  <si>
    <t>Сельское поселение Прибой</t>
  </si>
  <si>
    <t xml:space="preserve">Муниципальный район Богатовский </t>
  </si>
  <si>
    <t>Сельское поселение Арзамасцевка</t>
  </si>
  <si>
    <t>Сельское поселение Богатое</t>
  </si>
  <si>
    <t>Сельское поселение Виловатое</t>
  </si>
  <si>
    <t>Сельское поселение Максимовка</t>
  </si>
  <si>
    <t>Сельское поселение Печинено</t>
  </si>
  <si>
    <t xml:space="preserve">Муниципальный район Большеглушицкий </t>
  </si>
  <si>
    <t>Сельское поселение Александровка</t>
  </si>
  <si>
    <t>Сельское поселение Большая Глушица</t>
  </si>
  <si>
    <t>Сельское поселение Большая Дергуновка</t>
  </si>
  <si>
    <t>Сельское поселение Малая Глушица</t>
  </si>
  <si>
    <t>Сельское поселение Мокша</t>
  </si>
  <si>
    <t>Сельское поселение Новопавловка</t>
  </si>
  <si>
    <t>Сельское поселение Фрунзенское</t>
  </si>
  <si>
    <t>Сельское поселение Южное</t>
  </si>
  <si>
    <t xml:space="preserve">Муниципальный район Большечерниговский </t>
  </si>
  <si>
    <t>Сельское поселение Августовка</t>
  </si>
  <si>
    <t>Сельское поселение Большая Черниговка</t>
  </si>
  <si>
    <t>Сельское поселение Восточный</t>
  </si>
  <si>
    <t>Сельское поселение Глушицкий</t>
  </si>
  <si>
    <t>Сельское поселение Краснооктябрьский</t>
  </si>
  <si>
    <t>Сельское поселение Пензено</t>
  </si>
  <si>
    <t>Сельское поселение Петровский</t>
  </si>
  <si>
    <t>Сельское поселение Поляков</t>
  </si>
  <si>
    <t>Сельское поселение Украинка</t>
  </si>
  <si>
    <t xml:space="preserve">Муниципальный район Борский </t>
  </si>
  <si>
    <t>Сельское поселение Большое Алдаркино</t>
  </si>
  <si>
    <t>Сельское поселение Борское</t>
  </si>
  <si>
    <t>Сельское поселение Гвардейцы</t>
  </si>
  <si>
    <t>Сельское поселение Долматовка</t>
  </si>
  <si>
    <t>Сельское поселение Заплавное</t>
  </si>
  <si>
    <t>Сельское поселение Коноваловка</t>
  </si>
  <si>
    <t>Сельское поселение Новоборское</t>
  </si>
  <si>
    <t>Сельское поселение Новый Кутулук</t>
  </si>
  <si>
    <t>Сельское поселение Петровка</t>
  </si>
  <si>
    <t>Сельское поселение Подгорное</t>
  </si>
  <si>
    <t>Сельское поселение Подсолнечное</t>
  </si>
  <si>
    <t>Сельское поселение Таволжанка</t>
  </si>
  <si>
    <t>Сельское поселение Усманка</t>
  </si>
  <si>
    <t xml:space="preserve">Муниципальный район Волжский </t>
  </si>
  <si>
    <t>Сельское поселение Верхняя Подстепновка</t>
  </si>
  <si>
    <t>Сельское поселение Воскресенка</t>
  </si>
  <si>
    <t>Сельское поселение Дубовый Умет</t>
  </si>
  <si>
    <t>Сельское поселение Курумоч</t>
  </si>
  <si>
    <t>Сельское поселение Лопатино</t>
  </si>
  <si>
    <t>Городское поселение Петра Дубрава</t>
  </si>
  <si>
    <t>Сельское поселение Подъем-Михайловка</t>
  </si>
  <si>
    <t>Сельское поселение Просвет</t>
  </si>
  <si>
    <t>Сельское поселение Рождествено</t>
  </si>
  <si>
    <t>Городское поселение Рощинский</t>
  </si>
  <si>
    <t>Городское поселение Смышляевка</t>
  </si>
  <si>
    <t>Сельское поселение Спиридоновка</t>
  </si>
  <si>
    <t>Сельское поселение Сухая Вязовка</t>
  </si>
  <si>
    <t>Сельское поселение Черновский</t>
  </si>
  <si>
    <t>Сельское поселение Черноречье</t>
  </si>
  <si>
    <t xml:space="preserve">Муниципальный район Елховский </t>
  </si>
  <si>
    <t>Сельское поселение Березовка</t>
  </si>
  <si>
    <t>Сельское поселение Елховка</t>
  </si>
  <si>
    <t>Сельское поселение Красное Поселение</t>
  </si>
  <si>
    <t>Сельское поселение Красные Дома</t>
  </si>
  <si>
    <t>Сельское поселение Никитинка</t>
  </si>
  <si>
    <t>Сельское поселение Сухие Аврали</t>
  </si>
  <si>
    <t>Сельское поселение Теплый Стан</t>
  </si>
  <si>
    <t xml:space="preserve">Муниципальный район Исаклинский </t>
  </si>
  <si>
    <t>Сельское поселение Большое Микушкино</t>
  </si>
  <si>
    <t>Сельское поселение Два Ключа</t>
  </si>
  <si>
    <t>Сельское поселение Исаклы</t>
  </si>
  <si>
    <t>Сельское поселение Ключи</t>
  </si>
  <si>
    <t>Сельское поселение Мордово-Аделяково</t>
  </si>
  <si>
    <t>Сельское поселение Мордово-Ишуткино</t>
  </si>
  <si>
    <t>Сельское поселение Новое Ганькино</t>
  </si>
  <si>
    <t>Сельское поселение Новое Якушкино</t>
  </si>
  <si>
    <t>Сельское поселение Старое Вечканово</t>
  </si>
  <si>
    <t xml:space="preserve">Муниципальный район Камышлинский </t>
  </si>
  <si>
    <t>Сельское поселение Байтуган</t>
  </si>
  <si>
    <t>Сельское поселение Балыкла</t>
  </si>
  <si>
    <t>Сельское поселение Ермаково</t>
  </si>
  <si>
    <t>Сельское поселение Камышла</t>
  </si>
  <si>
    <t>Сельское поселение Новое Усманово</t>
  </si>
  <si>
    <t>Сельское поселение Старое Усманово</t>
  </si>
  <si>
    <t xml:space="preserve">Муниципальный район Кинельский </t>
  </si>
  <si>
    <t>Сельское поселение Алакаевка</t>
  </si>
  <si>
    <t>Сельское поселение Бобровка</t>
  </si>
  <si>
    <t>Сельское поселение Богдановка</t>
  </si>
  <si>
    <t>Сельское поселение Георгиевка</t>
  </si>
  <si>
    <t>Сельское поселение Домашка</t>
  </si>
  <si>
    <t>Сельское поселение Кинельский</t>
  </si>
  <si>
    <t>Сельское поселение Комсомольский</t>
  </si>
  <si>
    <t>Сельское поселение Красносамарское</t>
  </si>
  <si>
    <t>Сельское поселение Малая Малышевка</t>
  </si>
  <si>
    <t>Сельское поселение Новый Сарбай</t>
  </si>
  <si>
    <t>Сельское поселение Сколково</t>
  </si>
  <si>
    <t>Сельское поселение Чубовка</t>
  </si>
  <si>
    <t xml:space="preserve">Муниципальный район Кинель-Черкасский </t>
  </si>
  <si>
    <t>Сельское поселение Березняки</t>
  </si>
  <si>
    <t>Сельское поселение Ерзовка</t>
  </si>
  <si>
    <t>Сельское поселение Кабановка</t>
  </si>
  <si>
    <t>Сельское поселение Кинель-Черкассы</t>
  </si>
  <si>
    <t>Сельское поселение Красная Горка</t>
  </si>
  <si>
    <t>Сельское поселение Кротовка</t>
  </si>
  <si>
    <t>Сельское поселение Муханово</t>
  </si>
  <si>
    <t>Сельское поселение Новые Ключи</t>
  </si>
  <si>
    <t>Сельское поселение Садгород</t>
  </si>
  <si>
    <t>Сельское поселение Тимашево</t>
  </si>
  <si>
    <t>Сельское поселение Черновка</t>
  </si>
  <si>
    <t xml:space="preserve">Муниципальный район Клявлинский </t>
  </si>
  <si>
    <t>Сельское поселение Борискино-Игар</t>
  </si>
  <si>
    <t>Сельское поселение станция Клявлино</t>
  </si>
  <si>
    <t>Сельское поселение Назаровка</t>
  </si>
  <si>
    <t>Сельское поселение Новые Сосны</t>
  </si>
  <si>
    <t>Сельское поселение Русское Добрино</t>
  </si>
  <si>
    <t>Сельское поселение Старое Семенкино</t>
  </si>
  <si>
    <t>Сельское поселение Старые Сосны</t>
  </si>
  <si>
    <t>Сельское поселение Старый Байтермиш</t>
  </si>
  <si>
    <t>Сельское поселение Старый Маклауш</t>
  </si>
  <si>
    <t>Сельское поселение Усакла</t>
  </si>
  <si>
    <t>Сельское поселение Черный Ключ</t>
  </si>
  <si>
    <t xml:space="preserve">Муниципальный район Кошкинский </t>
  </si>
  <si>
    <t>Сельское поселение Большая Константиновка</t>
  </si>
  <si>
    <t>Сельское поселение Большая Романовка</t>
  </si>
  <si>
    <t>Сельское поселение Большое Ермаково</t>
  </si>
  <si>
    <t>Сельское поселение Кошки</t>
  </si>
  <si>
    <t>Сельское поселение Надеждино</t>
  </si>
  <si>
    <t>Сельское поселение Нижняя Быковка</t>
  </si>
  <si>
    <t>Сельское поселение Новая Кармала</t>
  </si>
  <si>
    <t>Сельское поселение Орловка</t>
  </si>
  <si>
    <t>Сельское поселение Русская Васильевка</t>
  </si>
  <si>
    <t>Сельское поселение Старое Максимкино</t>
  </si>
  <si>
    <t>Сельское поселение Степная Шентала</t>
  </si>
  <si>
    <t>Сельское поселение Четыровка</t>
  </si>
  <si>
    <t>Сельское поселение Шпановка</t>
  </si>
  <si>
    <t xml:space="preserve">Муниципальный район Красноармейский </t>
  </si>
  <si>
    <t>Сельское поселение Алексеевский</t>
  </si>
  <si>
    <t>Сельское поселение Андросовка</t>
  </si>
  <si>
    <t>Сельское поселение Волчанка</t>
  </si>
  <si>
    <t>Сельское поселение Гражданский</t>
  </si>
  <si>
    <t>Сельское поселение Кировский</t>
  </si>
  <si>
    <t>Сельское поселение Колывань</t>
  </si>
  <si>
    <t>Сельское поселение Красноармейское</t>
  </si>
  <si>
    <t>Сельское поселение Криволучье-Ивановка</t>
  </si>
  <si>
    <t>Сельское поселение Куйбышевский</t>
  </si>
  <si>
    <t>Сельское поселение Ленинский</t>
  </si>
  <si>
    <t>Сельское поселение Павловка</t>
  </si>
  <si>
    <t>Сельское поселение Чапаевский</t>
  </si>
  <si>
    <t xml:space="preserve">Муниципальный район Красноярский </t>
  </si>
  <si>
    <t>Сельское поселение Большая Каменка</t>
  </si>
  <si>
    <t>Сельское поселение Большая Раковка</t>
  </si>
  <si>
    <t>Городское поселение Волжский</t>
  </si>
  <si>
    <t>Сельское поселение Коммунарский</t>
  </si>
  <si>
    <t>Сельское поселение Красный Яр</t>
  </si>
  <si>
    <t>Городское поселение Мирный</t>
  </si>
  <si>
    <t>Городское поселение Новосемейкино</t>
  </si>
  <si>
    <t>Сельское поселение Новый Буян</t>
  </si>
  <si>
    <t>Сельское поселение Светлое Поле</t>
  </si>
  <si>
    <t>Сельское поселение Старая Бинарадка</t>
  </si>
  <si>
    <t>Сельское поселение Хилково</t>
  </si>
  <si>
    <t>Сельское поселение Хорошенькое</t>
  </si>
  <si>
    <t>Сельское поселение Шилан</t>
  </si>
  <si>
    <t xml:space="preserve">Муниципальный район Нефтегорский </t>
  </si>
  <si>
    <t>Сельское поселение Бариновка</t>
  </si>
  <si>
    <t>Сельское поселение Дмитриевка</t>
  </si>
  <si>
    <t>Сельское поселение Зуевка</t>
  </si>
  <si>
    <t>Сельское поселение Кулешовка</t>
  </si>
  <si>
    <t>Городское поселение Нефтегорск</t>
  </si>
  <si>
    <t>Сельское поселение Покровка</t>
  </si>
  <si>
    <t>Сельское поселение Семеновка</t>
  </si>
  <si>
    <t>Сельское поселение Утевка</t>
  </si>
  <si>
    <t xml:space="preserve">Муниципальный район Пестравский 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</si>
  <si>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</si>
  <si>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</si>
  <si>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</si>
  <si>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</si>
  <si>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Михайло-Овсянка</t>
  </si>
  <si>
    <t>Сельское поселение Мосты</t>
  </si>
  <si>
    <t>Сельское поселение Падовка</t>
  </si>
  <si>
    <t>Сельское поселение Пестравка</t>
  </si>
  <si>
    <t xml:space="preserve">Муниципальный район Похвистневский </t>
  </si>
  <si>
    <t>Сельское поселение Алькино</t>
  </si>
  <si>
    <t>Сельское поселение Большой Толкай</t>
  </si>
  <si>
    <t>Сельское поселение Красные Ключи</t>
  </si>
  <si>
    <t>Сельское поселение Кротково</t>
  </si>
  <si>
    <t>Сельское поселение Малое Ибряйкино</t>
  </si>
  <si>
    <t>Сельское поселение Малый Толкай</t>
  </si>
  <si>
    <t>Сельское поселение Мочалеевка</t>
  </si>
  <si>
    <t>Сельское поселение Новое Мансуркино</t>
  </si>
  <si>
    <t>Сельское поселение Подбельск</t>
  </si>
  <si>
    <t>Сельское поселение Рысайкино</t>
  </si>
  <si>
    <t>Сельское поселение Савруха</t>
  </si>
  <si>
    <t>Сельское поселение Среднее Аверкино</t>
  </si>
  <si>
    <t>Сельское поселение Староганькино</t>
  </si>
  <si>
    <t>Сельское поселение Старопохвистнево</t>
  </si>
  <si>
    <t>Сельское поселение Старый Аманак</t>
  </si>
  <si>
    <t xml:space="preserve">Муниципальный район Приволжский </t>
  </si>
  <si>
    <t>Сельское поселение Давыдовка</t>
  </si>
  <si>
    <t>Сельское поселение Заволжье</t>
  </si>
  <si>
    <t>Сельское поселение Ильмень</t>
  </si>
  <si>
    <t>Сельское поселение Новоспасский</t>
  </si>
  <si>
    <t>Сельское поселение Обшаровка</t>
  </si>
  <si>
    <t>Сельское поселение Приволжье</t>
  </si>
  <si>
    <t>Сельское поселение Спасское</t>
  </si>
  <si>
    <t xml:space="preserve">Муниципальный район Сергиевский 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</si>
  <si>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</si>
  <si>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</si>
  <si>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</si>
  <si>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</si>
  <si>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</si>
  <si>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</si>
  <si>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</si>
  <si>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</si>
  <si>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</si>
  <si>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</si>
  <si>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</si>
  <si>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</si>
  <si>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 Сергиевск</t>
  </si>
  <si>
    <t>Сельское поселение Серноводск</t>
  </si>
  <si>
    <t>Сельское поселение Сургут</t>
  </si>
  <si>
    <t>Городское поселение Суходол</t>
  </si>
  <si>
    <t xml:space="preserve">Муниципальный район Ставропольский </t>
  </si>
  <si>
    <t>Сельское поселение Бахилово</t>
  </si>
  <si>
    <t>Сельское поселение Большая Рязань</t>
  </si>
  <si>
    <t>Сельское поселение Верхнее Санчелеево</t>
  </si>
  <si>
    <t>Сельское поселение Верхние Белозерки</t>
  </si>
  <si>
    <t>Сельское поселение Выселки</t>
  </si>
  <si>
    <t>Сельское поселение Жигули</t>
  </si>
  <si>
    <t>Сельское поселение Кирилловка</t>
  </si>
  <si>
    <t>Сельское поселение Луначарский</t>
  </si>
  <si>
    <t>Сельское поселение Мусорка</t>
  </si>
  <si>
    <t>Сельское поселение Нижнее Санчелеево</t>
  </si>
  <si>
    <t>Сельское поселение Новая Бинарадка</t>
  </si>
  <si>
    <t>Сельское поселение Осиновка</t>
  </si>
  <si>
    <t>Сельское поселение Пискалы</t>
  </si>
  <si>
    <t>Сельское поселение Подстепки</t>
  </si>
  <si>
    <t>Сельское поселение Приморский</t>
  </si>
  <si>
    <t>Сельское поселение Севрюкаево</t>
  </si>
  <si>
    <t>Сельское поселение Сосновый Солонец</t>
  </si>
  <si>
    <t>Сельское поселение Ташелка</t>
  </si>
  <si>
    <t>Сельское поселение Тимофеевка</t>
  </si>
  <si>
    <t>Сельское поселение Узюково</t>
  </si>
  <si>
    <t>Сельское поселение Хрящевка</t>
  </si>
  <si>
    <t>Сельское поселение Ягодное</t>
  </si>
  <si>
    <t xml:space="preserve">Муниципальный район Сызранский </t>
  </si>
  <si>
    <t>Городское поселение Балашейка</t>
  </si>
  <si>
    <t>Сельское поселение Варламово</t>
  </si>
  <si>
    <t>Сельское поселение Волжское</t>
  </si>
  <si>
    <t>Сельское поселение Жемковка</t>
  </si>
  <si>
    <t>Сельское поселение Заборовка</t>
  </si>
  <si>
    <t>Сельское поселение Ивашевка</t>
  </si>
  <si>
    <t>Городское поселение Междуреченск</t>
  </si>
  <si>
    <t>Сельское поселение Новая Рачейка</t>
  </si>
  <si>
    <t>Сельское поселение Новозаборовский</t>
  </si>
  <si>
    <t>Сельское поселение Печерское</t>
  </si>
  <si>
    <t>Сельское поселение Рамено</t>
  </si>
  <si>
    <t>Сельское поселение Старая Рачейка</t>
  </si>
  <si>
    <t>Сельское поселение Троицкое</t>
  </si>
  <si>
    <t>Сельское поселение Усинское</t>
  </si>
  <si>
    <t>Сельское поселение Чекалино</t>
  </si>
  <si>
    <t xml:space="preserve">Муниципальный район Хворостянский </t>
  </si>
  <si>
    <t>Сельское поселение Абашево</t>
  </si>
  <si>
    <t>Сельское поселение Владимировка</t>
  </si>
  <si>
    <t>Сельское поселение Масленниково</t>
  </si>
  <si>
    <t>Сельское поселение Новокуровка</t>
  </si>
  <si>
    <t>Сельское поселение Новотулка</t>
  </si>
  <si>
    <t>Сельское поселение Прогресс</t>
  </si>
  <si>
    <t>Сельское поселение Романовка</t>
  </si>
  <si>
    <t>Сельское поселение Соловьево</t>
  </si>
  <si>
    <t>Сельское поселение Студенцы</t>
  </si>
  <si>
    <t>Сельское поселение Хворостянка</t>
  </si>
  <si>
    <t xml:space="preserve">Муниципальный район Челно-Вершинский </t>
  </si>
  <si>
    <t>Сельское поселение Девлезеркино</t>
  </si>
  <si>
    <t>Сельское поселение Каменный Брод</t>
  </si>
  <si>
    <t>Сельское поселение Краснояриха</t>
  </si>
  <si>
    <t>Сельское поселение Красный Строитель</t>
  </si>
  <si>
    <t>Сельское поселение Новое Аделяково</t>
  </si>
  <si>
    <t>Сельское поселение Озерки</t>
  </si>
  <si>
    <t>Сельское поселение Сиделькино</t>
  </si>
  <si>
    <t>Сельское поселение Токмакла</t>
  </si>
  <si>
    <t>Сельское поселение Челно-Вершины</t>
  </si>
  <si>
    <t>Сельское поселение Чувашское Урметьево</t>
  </si>
  <si>
    <t>Сельское поселение Эштебенькино</t>
  </si>
  <si>
    <t xml:space="preserve">Муниципальный район Шенталинский </t>
  </si>
  <si>
    <t>Сельское поселение Артюшкино</t>
  </si>
  <si>
    <t>Сельское поселение Денискино</t>
  </si>
  <si>
    <t>Сельское поселение Каменка</t>
  </si>
  <si>
    <t>Сельское поселение Канаш</t>
  </si>
  <si>
    <t>Сельское поселение Новый Кувак</t>
  </si>
  <si>
    <t>Сельское поселение Салейкино</t>
  </si>
  <si>
    <t>Сельское поселение Старая Шентала</t>
  </si>
  <si>
    <t>Сельское поселение Туарма</t>
  </si>
  <si>
    <t>Сельское поселение Четырла</t>
  </si>
  <si>
    <t>Сельское поселение Шентала</t>
  </si>
  <si>
    <t xml:space="preserve">Муниципальный район Шигонский </t>
  </si>
  <si>
    <t>Сельское поселение Береговой</t>
  </si>
  <si>
    <t>Сельское поселение Бичевная</t>
  </si>
  <si>
    <t>Сельское поселение Волжский Утес</t>
  </si>
  <si>
    <t>Сельское поселение Малячкино</t>
  </si>
  <si>
    <t>Сельское поселение Муранка</t>
  </si>
  <si>
    <t>Сельское поселение Новодевичье</t>
  </si>
  <si>
    <t>Сельское поселение Пионерский</t>
  </si>
  <si>
    <t>Сельское поселение Подвалье</t>
  </si>
  <si>
    <t>Сельское поселение Суринск</t>
  </si>
  <si>
    <t>Сельское поселение Тайдаково</t>
  </si>
  <si>
    <t>Сельское поселение Усолье</t>
  </si>
  <si>
    <t>Сельское поселение Шигоны</t>
  </si>
  <si>
    <t>Прогнозное значение</t>
  </si>
  <si>
    <t>Фактически сложившийся уровень</t>
  </si>
  <si>
    <t>x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</si>
  <si>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</si>
  <si>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</si>
  <si>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</si>
  <si>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</si>
  <si>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X</t>
  </si>
  <si>
    <t>Промежуточная сводная оценка выполнения социально-экономических показателей</t>
  </si>
  <si>
    <t>Итоговая сводная оценка выполнения социально-экономических показателей</t>
  </si>
  <si>
    <t>Отклонение от планируемого распределения</t>
  </si>
  <si>
    <t>ИТОГО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</si>
  <si>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</t>
  </si>
  <si>
    <t>Уровень зарегистрированной безработицы относительно населения в трудоспособном возрасте (на конец периода)</t>
  </si>
  <si>
    <t>Годовое значение</t>
  </si>
  <si>
    <t>Распределение субсидий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</si>
  <si>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Исполнение</t>
  </si>
  <si>
    <t>Отсутствие просро-ченной кредиторской задолженности местного бюджета (консоли-дированного бюджета муниципального района)</t>
  </si>
  <si>
    <t>Объем закупок скота и птицы во всех категориях хозяйств (тонн)</t>
  </si>
  <si>
    <t>Объем закупок молока во всех категориях хозяйств (тонн)</t>
  </si>
  <si>
    <t>Уровень зарегистрированной безработицы относительно населения в трудоспособном возрасте (на конец периода) (%)</t>
  </si>
  <si>
    <t>Темп роста среднемесячной номинальной заработной платы (по крупным и средним организациям) (%)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</si>
  <si>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 (тыс.рублей)</t>
  </si>
  <si>
    <t>Поголовье коров</t>
  </si>
  <si>
    <t>За январь</t>
  </si>
  <si>
    <t>За февраль</t>
  </si>
  <si>
    <t>Распределение за отчетный период</t>
  </si>
  <si>
    <t>Нарушен норматив формирования расходов на содержание органов местного самоуправления</t>
  </si>
  <si>
    <t>Нарушение норматива</t>
  </si>
  <si>
    <t>Распределение за отчётный период с учетом нарушения норматива формирования расходов на содержание органов местного самоуправления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</si>
  <si>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 (тыс.рублей)</t>
  </si>
  <si>
    <t>Оборот розничной торговли (тыс. рублей)</t>
  </si>
  <si>
    <t>Поголовье коров (голов)</t>
  </si>
  <si>
    <t>4=3/2</t>
  </si>
  <si>
    <t>8=7/6</t>
  </si>
  <si>
    <t>12=10/11</t>
  </si>
  <si>
    <t>16=15/14</t>
  </si>
  <si>
    <t>22=21/20</t>
  </si>
  <si>
    <t>26=25/24</t>
  </si>
  <si>
    <t>30=29/28</t>
  </si>
  <si>
    <t>34=33/32</t>
  </si>
  <si>
    <t>38=37/36</t>
  </si>
  <si>
    <t>За март</t>
  </si>
  <si>
    <t>За апрель</t>
  </si>
  <si>
    <t>За май</t>
  </si>
  <si>
    <t>Распределение за отчётный период с учетом корректировок</t>
  </si>
  <si>
    <t>тыс. рублей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</si>
  <si>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</t>
  </si>
  <si>
    <t>Оборот розничной торговли</t>
  </si>
  <si>
    <t>Раннее предоставленные субсидии</t>
  </si>
  <si>
    <t>Отношение количества земельных участков, учтенных в базе данных налоговых органов, к количеству земельных участков, состоящих на кадастровом учёте (уменьшенному на количество земельных участков, находящихся в федеральной, региональной, муниципальной собственности, государственной собственности до разграничения и переданных в аренду, срочное безвозмездное пользование, а также имеющих статус "временный") (%)</t>
  </si>
  <si>
    <t>Отношение количества земельных участков, учтенных в базе данных налоговых органов, к количеству земельных участков, состоящих на кадастровом учёте (уменьшенному на количество земельных участков, находящихся в федеральной, региональной, муниципальной собственности, государственной собственности до разграничения и переданных в аренду, срочное безвозмездное пользование, а также имеющих статус "временный")</t>
  </si>
  <si>
    <t>За июнь</t>
  </si>
  <si>
    <t>За июль</t>
  </si>
  <si>
    <t>За август</t>
  </si>
  <si>
    <t>Авансирование</t>
  </si>
  <si>
    <t>+</t>
  </si>
  <si>
    <t>За 2014 год</t>
  </si>
  <si>
    <t>Степень обеспеченности общедомовыми приборами учета многоквартирных домов от общего жилого фонда указанной категории (%)</t>
  </si>
  <si>
    <t>Валовой сбор зерна в весе после  доработки (тыс. тонн)</t>
  </si>
  <si>
    <t>Объем внебюджетных инвестиций в основной капитал (тыс. рублей)</t>
  </si>
  <si>
    <t>За сентябрь</t>
  </si>
  <si>
    <t>За октябрь</t>
  </si>
  <si>
    <t>За ноябрь</t>
  </si>
  <si>
    <t>Удержано субсидий за март-ноябрь 2014 года в связи с исполнением показателей за 2013 год</t>
  </si>
  <si>
    <t>Распределение за отчётный период за вычетом предоставленных субсидий за январь-ноябрь 2014 года и удержаний за март-ноябрь 2014 года</t>
  </si>
  <si>
    <t>Корректировка распределения с учетом использования показателя 
"темп роста среднемесячной номинальной заработной платы" за ноябрь 2014 года</t>
  </si>
  <si>
    <t>42=41/40</t>
  </si>
  <si>
    <t>46=45/44</t>
  </si>
  <si>
    <t>54=53/52</t>
  </si>
  <si>
    <t>59=57*58</t>
  </si>
  <si>
    <t>60=59-58</t>
  </si>
  <si>
    <t>78=76+77</t>
  </si>
  <si>
    <t>50=49/48</t>
  </si>
  <si>
    <t>Общая площадь введенного в эксплуатацию жилья с учетом индивидуального жилищного строительства (кв.м)</t>
  </si>
  <si>
    <t>74=59-61-62-63-64-65-
-66-67-68-69-70-71-72-73</t>
  </si>
  <si>
    <t>Взыскание за отчётный период</t>
  </si>
  <si>
    <t>Факторный анализ влияния отдельных показателей на итоговое распределение за 2014 год</t>
  </si>
  <si>
    <t>Общая площадь введенного в эксплуатацию жилья с учетом индивидуального жилищного строительства</t>
  </si>
  <si>
    <t>Степень обеспеченности общедомовыми приборами учета многоквартирных домов от общего жилого фонда указанной категории</t>
  </si>
  <si>
    <t>Валовой сбор зерна в весе после  доработки</t>
  </si>
  <si>
    <t>Объем внебюджетных инвестиций в основной капитал</t>
  </si>
  <si>
    <t xml:space="preserve"> + / -
(5)=(2)*(4)/(45)</t>
  </si>
  <si>
    <t xml:space="preserve"> + / -
(8)=(2)*(7)/(45)</t>
  </si>
  <si>
    <t xml:space="preserve"> + / -
(11)=(2)*(10)/(45)</t>
  </si>
  <si>
    <t xml:space="preserve"> + / -
(14)=(2)*(13)/(45)</t>
  </si>
  <si>
    <t xml:space="preserve"> + / -
(17)=(2)*(16)/(45)</t>
  </si>
  <si>
    <t xml:space="preserve"> + / -
(20)=(2)*(19)/(45)</t>
  </si>
  <si>
    <t xml:space="preserve"> + / -
(23)=(2)*(22)/(45)</t>
  </si>
  <si>
    <t xml:space="preserve"> + / -
(26)=(2)*(25)/(45)</t>
  </si>
  <si>
    <t xml:space="preserve"> + / -
(29)=(2)*(28)/(45)</t>
  </si>
  <si>
    <t xml:space="preserve"> + / -
(32)=(2)*(31)/(45)</t>
  </si>
  <si>
    <t xml:space="preserve"> + / -
(35)=(2)*(34)/(45)</t>
  </si>
  <si>
    <t xml:space="preserve"> + / -
(38)=(2)*(37)/(45)</t>
  </si>
  <si>
    <t xml:space="preserve"> + / -
(41)=(2)*(40)/(45)</t>
  </si>
  <si>
    <t xml:space="preserve"> + / -
(44)=(2)*(43)/(45)</t>
  </si>
  <si>
    <t>79=(76+77)&lt;0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</si>
</sst>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_ ;[Red]\-#,##0\ "/>
    <numFmt numFmtId="167" formatCode="#,##0.000_ ;[Red]\-#,##0.000\ "/>
    <numFmt numFmtId="168" formatCode="0.00_ ;[Red]\-0.00\ "/>
    <numFmt numFmtId="169" formatCode="#,##0.0_ ;[Red]\-#,##0.0\ "/>
    <numFmt numFmtId="170" formatCode="#,##0.00_ ;[Red]\-#,##0.00\ "/>
  </numFmts>
  <fonts count="23">
    <font>
      <sz val="10"/>
      <name val="Arial Cyr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  <font>
      <sz val="8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4" borderId="1" applyNumberFormat="0">
      <alignment horizontal="right" vertical="top"/>
    </xf>
    <xf numFmtId="49" fontId="4" fillId="2" borderId="1">
      <alignment horizontal="left" vertical="top"/>
    </xf>
    <xf numFmtId="49" fontId="7" fillId="0" borderId="1">
      <alignment horizontal="left" vertical="top"/>
    </xf>
    <xf numFmtId="0" fontId="4" fillId="5" borderId="1">
      <alignment horizontal="left" vertical="top" wrapText="1"/>
    </xf>
    <xf numFmtId="0" fontId="7" fillId="0" borderId="1">
      <alignment horizontal="left" vertical="top" wrapText="1"/>
    </xf>
    <xf numFmtId="0" fontId="4" fillId="6" borderId="1">
      <alignment horizontal="left" vertical="top" wrapText="1"/>
    </xf>
    <xf numFmtId="0" fontId="4" fillId="7" borderId="1">
      <alignment horizontal="left" vertical="top" wrapText="1"/>
    </xf>
    <xf numFmtId="0" fontId="4" fillId="8" borderId="1">
      <alignment horizontal="left" vertical="top" wrapText="1"/>
    </xf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8" fillId="0" borderId="0">
      <alignment horizontal="left" vertical="top"/>
    </xf>
    <xf numFmtId="0" fontId="11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6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4" fillId="0" borderId="0">
      <alignment vertical="center" wrapText="1"/>
    </xf>
    <xf numFmtId="0" fontId="5" fillId="0" borderId="0"/>
    <xf numFmtId="0" fontId="10" fillId="0" borderId="0"/>
    <xf numFmtId="0" fontId="11" fillId="0" borderId="0"/>
    <xf numFmtId="0" fontId="12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5" borderId="2" applyNumberFormat="0">
      <alignment horizontal="right" vertical="top"/>
    </xf>
    <xf numFmtId="0" fontId="4" fillId="6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7" borderId="2" applyNumberFormat="0">
      <alignment horizontal="right" vertical="top"/>
    </xf>
    <xf numFmtId="0" fontId="4" fillId="0" borderId="1" applyNumberFormat="0">
      <alignment horizontal="right" vertical="top"/>
    </xf>
    <xf numFmtId="49" fontId="9" fillId="3" borderId="1">
      <alignment horizontal="left" vertical="top" wrapText="1"/>
    </xf>
    <xf numFmtId="49" fontId="4" fillId="0" borderId="1">
      <alignment horizontal="left" vertical="top" wrapText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13" fillId="0" borderId="0"/>
  </cellStyleXfs>
  <cellXfs count="100">
    <xf numFmtId="0" fontId="0" fillId="0" borderId="0" xfId="0"/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4" fontId="16" fillId="12" borderId="3" xfId="0" applyNumberFormat="1" applyFont="1" applyFill="1" applyBorder="1" applyAlignment="1">
      <alignment horizontal="center" vertical="center"/>
    </xf>
    <xf numFmtId="3" fontId="16" fillId="12" borderId="3" xfId="0" applyNumberFormat="1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4" fontId="14" fillId="0" borderId="0" xfId="38" applyNumberFormat="1" applyFont="1" applyFill="1" applyBorder="1" applyAlignment="1">
      <alignment horizontal="left" vertical="center" wrapText="1"/>
    </xf>
    <xf numFmtId="0" fontId="15" fillId="0" borderId="3" xfId="45" applyFont="1" applyFill="1" applyBorder="1" applyAlignment="1">
      <alignment horizontal="center" vertical="top" wrapText="1"/>
    </xf>
    <xf numFmtId="0" fontId="15" fillId="0" borderId="3" xfId="45" applyFont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12" borderId="3" xfId="45" applyFont="1" applyFill="1" applyBorder="1" applyAlignment="1">
      <alignment vertical="top" wrapText="1"/>
    </xf>
    <xf numFmtId="0" fontId="15" fillId="12" borderId="3" xfId="45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top" wrapText="1"/>
    </xf>
    <xf numFmtId="1" fontId="16" fillId="12" borderId="3" xfId="0" applyNumberFormat="1" applyFont="1" applyFill="1" applyBorder="1" applyAlignment="1">
      <alignment horizontal="center" vertical="center"/>
    </xf>
    <xf numFmtId="0" fontId="14" fillId="14" borderId="3" xfId="0" applyFont="1" applyFill="1" applyBorder="1" applyAlignment="1">
      <alignment vertical="top" wrapText="1"/>
    </xf>
    <xf numFmtId="165" fontId="16" fillId="12" borderId="3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166" fontId="16" fillId="12" borderId="3" xfId="0" applyNumberFormat="1" applyFont="1" applyFill="1" applyBorder="1" applyAlignment="1">
      <alignment vertical="center"/>
    </xf>
    <xf numFmtId="10" fontId="16" fillId="12" borderId="3" xfId="0" applyNumberFormat="1" applyFont="1" applyFill="1" applyBorder="1" applyAlignment="1">
      <alignment vertical="center"/>
    </xf>
    <xf numFmtId="0" fontId="18" fillId="12" borderId="3" xfId="45" applyFont="1" applyFill="1" applyBorder="1" applyAlignment="1">
      <alignment horizontal="center" vertical="top" wrapText="1"/>
    </xf>
    <xf numFmtId="0" fontId="16" fillId="12" borderId="3" xfId="0" applyFont="1" applyFill="1" applyBorder="1" applyAlignment="1">
      <alignment vertical="center"/>
    </xf>
    <xf numFmtId="0" fontId="0" fillId="0" borderId="0" xfId="0" applyFont="1"/>
    <xf numFmtId="0" fontId="17" fillId="0" borderId="3" xfId="0" applyFont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9" fillId="12" borderId="3" xfId="45" applyFont="1" applyFill="1" applyBorder="1" applyAlignment="1">
      <alignment horizontal="left" vertical="top" wrapText="1"/>
    </xf>
    <xf numFmtId="0" fontId="17" fillId="0" borderId="3" xfId="0" applyFont="1" applyBorder="1" applyAlignment="1">
      <alignment horizontal="center" vertical="center"/>
    </xf>
    <xf numFmtId="4" fontId="17" fillId="0" borderId="3" xfId="0" applyNumberFormat="1" applyFont="1" applyBorder="1" applyAlignment="1">
      <alignment horizontal="center" vertical="center"/>
    </xf>
    <xf numFmtId="0" fontId="19" fillId="0" borderId="3" xfId="45" applyFont="1" applyBorder="1" applyAlignment="1">
      <alignment vertical="top" wrapText="1"/>
    </xf>
    <xf numFmtId="0" fontId="19" fillId="12" borderId="3" xfId="45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19" fillId="12" borderId="3" xfId="0" applyFont="1" applyFill="1" applyBorder="1" applyAlignment="1">
      <alignment vertical="top" wrapText="1"/>
    </xf>
    <xf numFmtId="0" fontId="17" fillId="14" borderId="3" xfId="0" applyFont="1" applyFill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169" fontId="16" fillId="12" borderId="3" xfId="0" applyNumberFormat="1" applyFont="1" applyFill="1" applyBorder="1" applyAlignment="1">
      <alignment vertical="center"/>
    </xf>
    <xf numFmtId="169" fontId="14" fillId="0" borderId="3" xfId="0" applyNumberFormat="1" applyFont="1" applyFill="1" applyBorder="1" applyAlignment="1">
      <alignment horizontal="right" vertical="center"/>
    </xf>
    <xf numFmtId="0" fontId="15" fillId="12" borderId="3" xfId="45" applyFont="1" applyFill="1" applyBorder="1" applyAlignment="1">
      <alignment horizontal="left" vertical="top" wrapText="1"/>
    </xf>
    <xf numFmtId="165" fontId="16" fillId="12" borderId="3" xfId="0" applyNumberFormat="1" applyFont="1" applyFill="1" applyBorder="1" applyAlignment="1">
      <alignment vertical="center"/>
    </xf>
    <xf numFmtId="3" fontId="16" fillId="12" borderId="3" xfId="0" applyNumberFormat="1" applyFont="1" applyFill="1" applyBorder="1" applyAlignment="1">
      <alignment horizontal="center" vertical="center" wrapText="1"/>
    </xf>
    <xf numFmtId="4" fontId="16" fillId="12" borderId="3" xfId="0" applyNumberFormat="1" applyFont="1" applyFill="1" applyBorder="1" applyAlignment="1">
      <alignment horizontal="center" vertical="center" wrapText="1"/>
    </xf>
    <xf numFmtId="165" fontId="16" fillId="12" borderId="3" xfId="0" applyNumberFormat="1" applyFont="1" applyFill="1" applyBorder="1" applyAlignment="1">
      <alignment horizontal="center" vertical="center" wrapText="1"/>
    </xf>
    <xf numFmtId="168" fontId="16" fillId="12" borderId="3" xfId="0" applyNumberFormat="1" applyFont="1" applyFill="1" applyBorder="1" applyAlignment="1">
      <alignment horizontal="center" vertical="center"/>
    </xf>
    <xf numFmtId="168" fontId="14" fillId="12" borderId="3" xfId="0" applyNumberFormat="1" applyFont="1" applyFill="1" applyBorder="1" applyAlignment="1">
      <alignment horizontal="center" vertical="center"/>
    </xf>
    <xf numFmtId="0" fontId="16" fillId="13" borderId="3" xfId="0" applyFont="1" applyFill="1" applyBorder="1" applyAlignment="1">
      <alignment vertical="center"/>
    </xf>
    <xf numFmtId="165" fontId="16" fillId="13" borderId="3" xfId="0" applyNumberFormat="1" applyFont="1" applyFill="1" applyBorder="1" applyAlignment="1">
      <alignment vertical="center"/>
    </xf>
    <xf numFmtId="2" fontId="16" fillId="13" borderId="3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9" fontId="16" fillId="13" borderId="3" xfId="0" applyNumberFormat="1" applyFont="1" applyFill="1" applyBorder="1" applyAlignment="1">
      <alignment vertical="center"/>
    </xf>
    <xf numFmtId="4" fontId="16" fillId="13" borderId="3" xfId="0" applyNumberFormat="1" applyFont="1" applyFill="1" applyBorder="1" applyAlignment="1">
      <alignment horizontal="center" vertical="center"/>
    </xf>
    <xf numFmtId="170" fontId="16" fillId="13" borderId="3" xfId="0" applyNumberFormat="1" applyFont="1" applyFill="1" applyBorder="1" applyAlignment="1">
      <alignment horizontal="right" vertical="center"/>
    </xf>
    <xf numFmtId="167" fontId="14" fillId="0" borderId="3" xfId="0" applyNumberFormat="1" applyFont="1" applyFill="1" applyBorder="1" applyAlignment="1">
      <alignment horizontal="right" vertical="center"/>
    </xf>
    <xf numFmtId="166" fontId="14" fillId="0" borderId="3" xfId="0" applyNumberFormat="1" applyFont="1" applyFill="1" applyBorder="1" applyAlignment="1">
      <alignment horizontal="right" vertical="center"/>
    </xf>
    <xf numFmtId="166" fontId="16" fillId="13" borderId="3" xfId="0" applyNumberFormat="1" applyFont="1" applyFill="1" applyBorder="1" applyAlignment="1">
      <alignment vertical="center"/>
    </xf>
    <xf numFmtId="3" fontId="16" fillId="13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top" wrapText="1"/>
    </xf>
    <xf numFmtId="0" fontId="17" fillId="0" borderId="0" xfId="0" applyFont="1" applyAlignment="1">
      <alignment horizontal="right"/>
    </xf>
    <xf numFmtId="0" fontId="17" fillId="16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/>
    </xf>
    <xf numFmtId="0" fontId="20" fillId="14" borderId="3" xfId="0" applyFont="1" applyFill="1" applyBorder="1" applyAlignment="1">
      <alignment vertical="top" wrapText="1"/>
    </xf>
    <xf numFmtId="0" fontId="7" fillId="0" borderId="0" xfId="0" applyFont="1"/>
    <xf numFmtId="169" fontId="20" fillId="12" borderId="3" xfId="0" applyNumberFormat="1" applyFont="1" applyFill="1" applyBorder="1" applyAlignment="1">
      <alignment vertical="center"/>
    </xf>
    <xf numFmtId="169" fontId="17" fillId="0" borderId="3" xfId="0" applyNumberFormat="1" applyFont="1" applyFill="1" applyBorder="1" applyAlignment="1">
      <alignment horizontal="right" vertical="center"/>
    </xf>
    <xf numFmtId="169" fontId="20" fillId="14" borderId="3" xfId="0" applyNumberFormat="1" applyFont="1" applyFill="1" applyBorder="1" applyAlignment="1">
      <alignment vertical="center"/>
    </xf>
    <xf numFmtId="166" fontId="20" fillId="14" borderId="3" xfId="0" applyNumberFormat="1" applyFont="1" applyFill="1" applyBorder="1" applyAlignment="1">
      <alignment horizontal="center" vertical="center"/>
    </xf>
    <xf numFmtId="170" fontId="17" fillId="0" borderId="3" xfId="0" applyNumberFormat="1" applyFont="1" applyBorder="1"/>
    <xf numFmtId="169" fontId="17" fillId="15" borderId="3" xfId="0" applyNumberFormat="1" applyFont="1" applyFill="1" applyBorder="1"/>
    <xf numFmtId="3" fontId="17" fillId="0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3" fontId="17" fillId="0" borderId="3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11" borderId="3" xfId="0" applyFont="1" applyFill="1" applyBorder="1" applyAlignment="1">
      <alignment horizontal="center" vertical="center" wrapText="1"/>
    </xf>
    <xf numFmtId="0" fontId="17" fillId="19" borderId="3" xfId="0" applyFont="1" applyFill="1" applyBorder="1" applyAlignment="1">
      <alignment horizontal="center" vertical="center" wrapText="1"/>
    </xf>
    <xf numFmtId="0" fontId="22" fillId="16" borderId="3" xfId="0" applyFont="1" applyFill="1" applyBorder="1" applyAlignment="1">
      <alignment horizontal="center" vertical="center" wrapText="1"/>
    </xf>
    <xf numFmtId="0" fontId="2" fillId="21" borderId="3" xfId="0" applyFont="1" applyFill="1" applyBorder="1" applyAlignment="1">
      <alignment horizontal="center" vertical="center" wrapText="1"/>
    </xf>
    <xf numFmtId="0" fontId="2" fillId="19" borderId="3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17" fillId="21" borderId="3" xfId="0" applyFont="1" applyFill="1" applyBorder="1" applyAlignment="1">
      <alignment horizontal="center" vertical="center" wrapText="1"/>
    </xf>
    <xf numFmtId="169" fontId="3" fillId="0" borderId="0" xfId="0" applyNumberFormat="1" applyFont="1" applyFill="1" applyBorder="1" applyAlignment="1">
      <alignment vertical="center"/>
    </xf>
    <xf numFmtId="169" fontId="14" fillId="0" borderId="0" xfId="0" applyNumberFormat="1" applyFont="1" applyFill="1" applyBorder="1" applyAlignment="1">
      <alignment vertical="center"/>
    </xf>
    <xf numFmtId="0" fontId="3" fillId="18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 wrapText="1"/>
    </xf>
    <xf numFmtId="0" fontId="2" fillId="19" borderId="3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2" fillId="21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17" fillId="21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20" borderId="3" xfId="0" applyFont="1" applyFill="1" applyBorder="1" applyAlignment="1">
      <alignment horizontal="center" vertical="center" wrapText="1"/>
    </xf>
    <xf numFmtId="0" fontId="17" fillId="18" borderId="3" xfId="0" applyFont="1" applyFill="1" applyBorder="1" applyAlignment="1">
      <alignment horizontal="center" vertical="center" wrapText="1"/>
    </xf>
    <xf numFmtId="0" fontId="17" fillId="17" borderId="3" xfId="0" applyNumberFormat="1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  <xf numFmtId="0" fontId="17" fillId="19" borderId="3" xfId="0" applyFont="1" applyFill="1" applyBorder="1" applyAlignment="1">
      <alignment horizontal="center" vertical="center" wrapText="1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5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" xfId="38" builtinId="3"/>
    <cellStyle name="Финансовый 2" xfId="39"/>
    <cellStyle name="Финансовый 2 2" xfId="40"/>
    <cellStyle name="Финансовый 2 2 2" xfId="41"/>
    <cellStyle name="Финансовый 3" xfId="42"/>
    <cellStyle name="Элементы осей" xfId="43"/>
    <cellStyle name="Элементы осей [печать]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  <color rgb="FFFF9999"/>
      <color rgb="FFFFFFCC"/>
      <color rgb="FF008A3E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HX378"/>
  <sheetViews>
    <sheetView tabSelected="1" view="pageBreakPreview" zoomScale="85" zoomScaleNormal="70" zoomScaleSheetLayoutView="85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109375" defaultRowHeight="13.8"/>
  <cols>
    <col min="1" max="1" width="44.6640625" style="1" customWidth="1"/>
    <col min="2" max="2" width="15.33203125" style="1" customWidth="1"/>
    <col min="3" max="3" width="15.21875" style="1" customWidth="1"/>
    <col min="4" max="4" width="8.6640625" style="1" customWidth="1"/>
    <col min="5" max="5" width="4.6640625" style="1" customWidth="1"/>
    <col min="6" max="6" width="8.44140625" style="1" customWidth="1"/>
    <col min="7" max="7" width="9.6640625" style="1" customWidth="1"/>
    <col min="8" max="8" width="9" style="1" customWidth="1"/>
    <col min="9" max="9" width="4.88671875" style="1" customWidth="1"/>
    <col min="10" max="10" width="8.6640625" style="1" customWidth="1"/>
    <col min="11" max="11" width="9.88671875" style="1" customWidth="1"/>
    <col min="12" max="12" width="9" style="1" customWidth="1"/>
    <col min="13" max="13" width="4.5546875" style="1" customWidth="1"/>
    <col min="14" max="14" width="14.33203125" style="1" customWidth="1"/>
    <col min="15" max="15" width="14.21875" style="1" customWidth="1"/>
    <col min="16" max="16" width="9.109375" style="1" customWidth="1"/>
    <col min="17" max="17" width="4.88671875" style="1" customWidth="1"/>
    <col min="18" max="18" width="10.88671875" style="1" customWidth="1"/>
    <col min="19" max="19" width="6.44140625" style="1" customWidth="1"/>
    <col min="20" max="20" width="11.109375" style="1" customWidth="1"/>
    <col min="21" max="21" width="10.88671875" style="1" customWidth="1"/>
    <col min="22" max="22" width="8.88671875" style="1" customWidth="1"/>
    <col min="23" max="23" width="4.77734375" style="1" customWidth="1"/>
    <col min="24" max="24" width="9.88671875" style="1" customWidth="1"/>
    <col min="25" max="25" width="10" style="1" customWidth="1"/>
    <col min="26" max="26" width="9" style="1" customWidth="1"/>
    <col min="27" max="27" width="4.6640625" style="1" customWidth="1"/>
    <col min="28" max="28" width="15.21875" style="1" customWidth="1"/>
    <col min="29" max="29" width="15.44140625" style="1" customWidth="1"/>
    <col min="30" max="30" width="8.88671875" style="1" customWidth="1"/>
    <col min="31" max="31" width="4.6640625" style="1" customWidth="1"/>
    <col min="32" max="32" width="9" style="1" customWidth="1"/>
    <col min="33" max="33" width="10" style="1" customWidth="1"/>
    <col min="34" max="34" width="9.44140625" style="1" customWidth="1"/>
    <col min="35" max="35" width="5.33203125" style="1" customWidth="1"/>
    <col min="36" max="36" width="9.5546875" style="1" customWidth="1"/>
    <col min="37" max="37" width="9.88671875" style="1" customWidth="1"/>
    <col min="38" max="38" width="9" style="1" customWidth="1"/>
    <col min="39" max="39" width="4.88671875" style="1" customWidth="1"/>
    <col min="40" max="40" width="13" style="1" customWidth="1"/>
    <col min="41" max="41" width="12.77734375" style="1" customWidth="1"/>
    <col min="42" max="42" width="8.88671875" style="1" customWidth="1"/>
    <col min="43" max="43" width="4.5546875" style="1" customWidth="1"/>
    <col min="44" max="44" width="8.44140625" style="1" customWidth="1"/>
    <col min="45" max="45" width="9.6640625" style="1" customWidth="1"/>
    <col min="46" max="46" width="8.88671875" style="1" customWidth="1"/>
    <col min="47" max="47" width="4.6640625" style="1" customWidth="1"/>
    <col min="48" max="48" width="9" style="1" customWidth="1"/>
    <col min="49" max="49" width="9.5546875" style="1" customWidth="1"/>
    <col min="50" max="50" width="8.88671875" style="1" customWidth="1"/>
    <col min="51" max="51" width="4.88671875" style="1" customWidth="1"/>
    <col min="52" max="53" width="15.44140625" style="1" customWidth="1"/>
    <col min="54" max="54" width="8.88671875" style="1" customWidth="1"/>
    <col min="55" max="55" width="4.5546875" style="1" customWidth="1"/>
    <col min="56" max="56" width="12" style="1" customWidth="1"/>
    <col min="57" max="57" width="11.88671875" style="1" customWidth="1"/>
    <col min="58" max="58" width="12.88671875" style="1" customWidth="1"/>
    <col min="59" max="59" width="12.6640625" style="1" customWidth="1"/>
    <col min="60" max="60" width="11.44140625" style="1" customWidth="1"/>
    <col min="61" max="61" width="11.33203125" style="1" customWidth="1"/>
    <col min="62" max="68" width="11.109375" style="1" customWidth="1"/>
    <col min="69" max="69" width="11.33203125" style="1" customWidth="1"/>
    <col min="70" max="70" width="11.109375" style="1" customWidth="1"/>
    <col min="71" max="71" width="11.33203125" style="1" customWidth="1"/>
    <col min="72" max="72" width="11.109375" style="1" customWidth="1"/>
    <col min="73" max="73" width="10.109375" style="1" customWidth="1"/>
    <col min="74" max="74" width="17.6640625" style="1" customWidth="1"/>
    <col min="75" max="75" width="12.5546875" style="1" customWidth="1"/>
    <col min="76" max="76" width="12.77734375" style="1" customWidth="1"/>
    <col min="77" max="77" width="12" style="1" customWidth="1"/>
    <col min="78" max="78" width="11.44140625" style="1" customWidth="1"/>
    <col min="79" max="79" width="12.21875" style="1" customWidth="1"/>
    <col min="80" max="16384" width="9.109375" style="1"/>
  </cols>
  <sheetData>
    <row r="1" spans="1:80" ht="21.75" customHeight="1">
      <c r="A1" s="86" t="s">
        <v>384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 t="s">
        <v>384</v>
      </c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 t="s">
        <v>384</v>
      </c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</row>
    <row r="2" spans="1:80" ht="15.6">
      <c r="A2" s="74" t="s">
        <v>426</v>
      </c>
      <c r="AE2" s="61" t="s">
        <v>415</v>
      </c>
      <c r="AQ2" s="61"/>
      <c r="AU2" s="61"/>
      <c r="AY2" s="61"/>
      <c r="BC2" s="61"/>
      <c r="BH2" s="61" t="s">
        <v>415</v>
      </c>
      <c r="CA2" s="61" t="s">
        <v>415</v>
      </c>
    </row>
    <row r="3" spans="1:80" ht="136.19999999999999" customHeight="1">
      <c r="A3" s="85" t="s">
        <v>15</v>
      </c>
      <c r="B3" s="87" t="s">
        <v>391</v>
      </c>
      <c r="C3" s="87"/>
      <c r="D3" s="87"/>
      <c r="E3" s="87"/>
      <c r="F3" s="87" t="s">
        <v>390</v>
      </c>
      <c r="G3" s="87"/>
      <c r="H3" s="87"/>
      <c r="I3" s="87"/>
      <c r="J3" s="87" t="s">
        <v>389</v>
      </c>
      <c r="K3" s="87"/>
      <c r="L3" s="87"/>
      <c r="M3" s="87"/>
      <c r="N3" s="87" t="s">
        <v>399</v>
      </c>
      <c r="O3" s="87"/>
      <c r="P3" s="87"/>
      <c r="Q3" s="87"/>
      <c r="R3" s="87" t="s">
        <v>386</v>
      </c>
      <c r="S3" s="87"/>
      <c r="T3" s="87" t="s">
        <v>388</v>
      </c>
      <c r="U3" s="87"/>
      <c r="V3" s="87"/>
      <c r="W3" s="87"/>
      <c r="X3" s="87" t="s">
        <v>387</v>
      </c>
      <c r="Y3" s="87"/>
      <c r="Z3" s="87"/>
      <c r="AA3" s="87"/>
      <c r="AB3" s="88" t="s">
        <v>400</v>
      </c>
      <c r="AC3" s="88"/>
      <c r="AD3" s="88"/>
      <c r="AE3" s="88"/>
      <c r="AF3" s="88" t="s">
        <v>419</v>
      </c>
      <c r="AG3" s="88"/>
      <c r="AH3" s="88"/>
      <c r="AI3" s="88"/>
      <c r="AJ3" s="88" t="s">
        <v>401</v>
      </c>
      <c r="AK3" s="88"/>
      <c r="AL3" s="88"/>
      <c r="AM3" s="88"/>
      <c r="AN3" s="90" t="s">
        <v>443</v>
      </c>
      <c r="AO3" s="90"/>
      <c r="AP3" s="90"/>
      <c r="AQ3" s="90"/>
      <c r="AR3" s="90" t="s">
        <v>427</v>
      </c>
      <c r="AS3" s="90"/>
      <c r="AT3" s="90"/>
      <c r="AU3" s="90"/>
      <c r="AV3" s="90" t="s">
        <v>428</v>
      </c>
      <c r="AW3" s="90"/>
      <c r="AX3" s="90"/>
      <c r="AY3" s="90"/>
      <c r="AZ3" s="90" t="s">
        <v>429</v>
      </c>
      <c r="BA3" s="90"/>
      <c r="BB3" s="90"/>
      <c r="BC3" s="90"/>
      <c r="BD3" s="89" t="s">
        <v>377</v>
      </c>
      <c r="BE3" s="89" t="s">
        <v>378</v>
      </c>
      <c r="BF3" s="91" t="s">
        <v>383</v>
      </c>
      <c r="BG3" s="85" t="s">
        <v>395</v>
      </c>
      <c r="BH3" s="85" t="s">
        <v>379</v>
      </c>
      <c r="BI3" s="85" t="s">
        <v>418</v>
      </c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 t="s">
        <v>433</v>
      </c>
      <c r="BV3" s="85" t="s">
        <v>434</v>
      </c>
      <c r="BW3" s="85" t="s">
        <v>396</v>
      </c>
      <c r="BX3" s="85" t="s">
        <v>398</v>
      </c>
      <c r="BY3" s="85" t="s">
        <v>435</v>
      </c>
      <c r="BZ3" s="85" t="s">
        <v>414</v>
      </c>
      <c r="CA3" s="85" t="s">
        <v>445</v>
      </c>
    </row>
    <row r="4" spans="1:80" ht="42" customHeight="1">
      <c r="A4" s="85"/>
      <c r="B4" s="81" t="s">
        <v>369</v>
      </c>
      <c r="C4" s="81" t="s">
        <v>370</v>
      </c>
      <c r="D4" s="81" t="s">
        <v>385</v>
      </c>
      <c r="E4" s="81" t="s">
        <v>16</v>
      </c>
      <c r="F4" s="81" t="s">
        <v>369</v>
      </c>
      <c r="G4" s="81" t="s">
        <v>370</v>
      </c>
      <c r="H4" s="81" t="s">
        <v>385</v>
      </c>
      <c r="I4" s="81" t="s">
        <v>16</v>
      </c>
      <c r="J4" s="81" t="s">
        <v>369</v>
      </c>
      <c r="K4" s="81" t="s">
        <v>370</v>
      </c>
      <c r="L4" s="81" t="s">
        <v>385</v>
      </c>
      <c r="M4" s="81" t="s">
        <v>16</v>
      </c>
      <c r="N4" s="81" t="s">
        <v>369</v>
      </c>
      <c r="O4" s="81" t="s">
        <v>370</v>
      </c>
      <c r="P4" s="81" t="s">
        <v>385</v>
      </c>
      <c r="Q4" s="81" t="s">
        <v>16</v>
      </c>
      <c r="R4" s="81" t="s">
        <v>385</v>
      </c>
      <c r="S4" s="81" t="s">
        <v>16</v>
      </c>
      <c r="T4" s="81" t="s">
        <v>369</v>
      </c>
      <c r="U4" s="81" t="s">
        <v>370</v>
      </c>
      <c r="V4" s="81" t="s">
        <v>385</v>
      </c>
      <c r="W4" s="81" t="s">
        <v>16</v>
      </c>
      <c r="X4" s="81" t="s">
        <v>369</v>
      </c>
      <c r="Y4" s="81" t="s">
        <v>370</v>
      </c>
      <c r="Z4" s="81" t="s">
        <v>385</v>
      </c>
      <c r="AA4" s="81" t="s">
        <v>16</v>
      </c>
      <c r="AB4" s="79" t="s">
        <v>369</v>
      </c>
      <c r="AC4" s="79" t="s">
        <v>370</v>
      </c>
      <c r="AD4" s="79" t="s">
        <v>385</v>
      </c>
      <c r="AE4" s="79" t="s">
        <v>16</v>
      </c>
      <c r="AF4" s="79" t="s">
        <v>369</v>
      </c>
      <c r="AG4" s="79" t="s">
        <v>370</v>
      </c>
      <c r="AH4" s="79" t="s">
        <v>385</v>
      </c>
      <c r="AI4" s="79" t="s">
        <v>16</v>
      </c>
      <c r="AJ4" s="79" t="s">
        <v>369</v>
      </c>
      <c r="AK4" s="79" t="s">
        <v>370</v>
      </c>
      <c r="AL4" s="79" t="s">
        <v>385</v>
      </c>
      <c r="AM4" s="79" t="s">
        <v>16</v>
      </c>
      <c r="AN4" s="78" t="s">
        <v>369</v>
      </c>
      <c r="AO4" s="78" t="s">
        <v>370</v>
      </c>
      <c r="AP4" s="78" t="s">
        <v>385</v>
      </c>
      <c r="AQ4" s="78" t="s">
        <v>16</v>
      </c>
      <c r="AR4" s="78" t="s">
        <v>369</v>
      </c>
      <c r="AS4" s="78" t="s">
        <v>370</v>
      </c>
      <c r="AT4" s="78" t="s">
        <v>385</v>
      </c>
      <c r="AU4" s="78" t="s">
        <v>16</v>
      </c>
      <c r="AV4" s="78" t="s">
        <v>369</v>
      </c>
      <c r="AW4" s="78" t="s">
        <v>370</v>
      </c>
      <c r="AX4" s="78" t="s">
        <v>385</v>
      </c>
      <c r="AY4" s="78" t="s">
        <v>16</v>
      </c>
      <c r="AZ4" s="78" t="s">
        <v>369</v>
      </c>
      <c r="BA4" s="78" t="s">
        <v>370</v>
      </c>
      <c r="BB4" s="78" t="s">
        <v>385</v>
      </c>
      <c r="BC4" s="78" t="s">
        <v>16</v>
      </c>
      <c r="BD4" s="89"/>
      <c r="BE4" s="89"/>
      <c r="BF4" s="91"/>
      <c r="BG4" s="85"/>
      <c r="BH4" s="85"/>
      <c r="BI4" s="80" t="s">
        <v>393</v>
      </c>
      <c r="BJ4" s="80" t="s">
        <v>394</v>
      </c>
      <c r="BK4" s="80" t="s">
        <v>411</v>
      </c>
      <c r="BL4" s="80" t="s">
        <v>412</v>
      </c>
      <c r="BM4" s="80" t="s">
        <v>413</v>
      </c>
      <c r="BN4" s="80" t="s">
        <v>421</v>
      </c>
      <c r="BO4" s="80" t="s">
        <v>422</v>
      </c>
      <c r="BP4" s="80" t="s">
        <v>423</v>
      </c>
      <c r="BQ4" s="80" t="s">
        <v>424</v>
      </c>
      <c r="BR4" s="80" t="s">
        <v>430</v>
      </c>
      <c r="BS4" s="80" t="s">
        <v>431</v>
      </c>
      <c r="BT4" s="80" t="s">
        <v>432</v>
      </c>
      <c r="BU4" s="85"/>
      <c r="BV4" s="85"/>
      <c r="BW4" s="85"/>
      <c r="BX4" s="85"/>
      <c r="BY4" s="85"/>
      <c r="BZ4" s="85"/>
      <c r="CA4" s="85"/>
    </row>
    <row r="5" spans="1:80" s="21" customFormat="1" ht="22.8" customHeight="1">
      <c r="A5" s="28">
        <v>1</v>
      </c>
      <c r="B5" s="28">
        <v>2</v>
      </c>
      <c r="C5" s="28">
        <v>3</v>
      </c>
      <c r="D5" s="28" t="s">
        <v>402</v>
      </c>
      <c r="E5" s="28">
        <v>5</v>
      </c>
      <c r="F5" s="28">
        <v>6</v>
      </c>
      <c r="G5" s="28">
        <v>7</v>
      </c>
      <c r="H5" s="28" t="s">
        <v>403</v>
      </c>
      <c r="I5" s="28">
        <v>9</v>
      </c>
      <c r="J5" s="28">
        <v>10</v>
      </c>
      <c r="K5" s="28">
        <v>11</v>
      </c>
      <c r="L5" s="28" t="s">
        <v>404</v>
      </c>
      <c r="M5" s="28">
        <v>13</v>
      </c>
      <c r="N5" s="28">
        <v>14</v>
      </c>
      <c r="O5" s="28">
        <v>15</v>
      </c>
      <c r="P5" s="28" t="s">
        <v>405</v>
      </c>
      <c r="Q5" s="28">
        <v>17</v>
      </c>
      <c r="R5" s="28">
        <v>18</v>
      </c>
      <c r="S5" s="28">
        <v>19</v>
      </c>
      <c r="T5" s="28">
        <v>20</v>
      </c>
      <c r="U5" s="28">
        <v>21</v>
      </c>
      <c r="V5" s="28" t="s">
        <v>406</v>
      </c>
      <c r="W5" s="28">
        <v>23</v>
      </c>
      <c r="X5" s="28">
        <v>24</v>
      </c>
      <c r="Y5" s="28">
        <v>25</v>
      </c>
      <c r="Z5" s="28" t="s">
        <v>407</v>
      </c>
      <c r="AA5" s="28">
        <v>27</v>
      </c>
      <c r="AB5" s="28">
        <v>28</v>
      </c>
      <c r="AC5" s="28">
        <v>29</v>
      </c>
      <c r="AD5" s="28" t="s">
        <v>408</v>
      </c>
      <c r="AE5" s="28">
        <v>31</v>
      </c>
      <c r="AF5" s="28">
        <v>32</v>
      </c>
      <c r="AG5" s="28">
        <v>33</v>
      </c>
      <c r="AH5" s="28" t="s">
        <v>409</v>
      </c>
      <c r="AI5" s="28">
        <v>35</v>
      </c>
      <c r="AJ5" s="28">
        <v>36</v>
      </c>
      <c r="AK5" s="28">
        <v>37</v>
      </c>
      <c r="AL5" s="28" t="s">
        <v>410</v>
      </c>
      <c r="AM5" s="28">
        <v>39</v>
      </c>
      <c r="AN5" s="28">
        <v>40</v>
      </c>
      <c r="AO5" s="28">
        <v>41</v>
      </c>
      <c r="AP5" s="28" t="s">
        <v>436</v>
      </c>
      <c r="AQ5" s="28">
        <v>43</v>
      </c>
      <c r="AR5" s="28">
        <v>44</v>
      </c>
      <c r="AS5" s="28">
        <v>45</v>
      </c>
      <c r="AT5" s="28" t="s">
        <v>437</v>
      </c>
      <c r="AU5" s="28">
        <v>47</v>
      </c>
      <c r="AV5" s="28">
        <v>48</v>
      </c>
      <c r="AW5" s="28">
        <v>49</v>
      </c>
      <c r="AX5" s="28" t="s">
        <v>442</v>
      </c>
      <c r="AY5" s="28">
        <v>51</v>
      </c>
      <c r="AZ5" s="28">
        <v>52</v>
      </c>
      <c r="BA5" s="28">
        <v>53</v>
      </c>
      <c r="BB5" s="28" t="s">
        <v>438</v>
      </c>
      <c r="BC5" s="28">
        <v>55</v>
      </c>
      <c r="BD5" s="28">
        <v>56</v>
      </c>
      <c r="BE5" s="28">
        <v>57</v>
      </c>
      <c r="BF5" s="28">
        <v>58</v>
      </c>
      <c r="BG5" s="28" t="s">
        <v>439</v>
      </c>
      <c r="BH5" s="28" t="s">
        <v>440</v>
      </c>
      <c r="BI5" s="28">
        <v>61</v>
      </c>
      <c r="BJ5" s="28">
        <v>62</v>
      </c>
      <c r="BK5" s="28">
        <v>63</v>
      </c>
      <c r="BL5" s="28">
        <v>64</v>
      </c>
      <c r="BM5" s="28">
        <v>65</v>
      </c>
      <c r="BN5" s="28">
        <v>66</v>
      </c>
      <c r="BO5" s="28">
        <v>67</v>
      </c>
      <c r="BP5" s="28">
        <v>68</v>
      </c>
      <c r="BQ5" s="28">
        <v>69</v>
      </c>
      <c r="BR5" s="28">
        <v>70</v>
      </c>
      <c r="BS5" s="28">
        <v>71</v>
      </c>
      <c r="BT5" s="28">
        <v>72</v>
      </c>
      <c r="BU5" s="28">
        <v>73</v>
      </c>
      <c r="BV5" s="77" t="s">
        <v>444</v>
      </c>
      <c r="BW5" s="28">
        <v>75</v>
      </c>
      <c r="BX5" s="28">
        <v>76</v>
      </c>
      <c r="BY5" s="28">
        <v>77</v>
      </c>
      <c r="BZ5" s="28" t="s">
        <v>441</v>
      </c>
      <c r="CA5" s="28" t="s">
        <v>465</v>
      </c>
    </row>
    <row r="6" spans="1:80" s="3" customFormat="1" ht="16.95" customHeight="1">
      <c r="A6" s="40" t="s">
        <v>4</v>
      </c>
      <c r="B6" s="38">
        <f>SUM(B7:B16)</f>
        <v>811301628</v>
      </c>
      <c r="C6" s="38">
        <f>SUM(C7:C16)</f>
        <v>810077972.5</v>
      </c>
      <c r="D6" s="6">
        <f>C6/B6</f>
        <v>0.99849173789652501</v>
      </c>
      <c r="E6" s="24"/>
      <c r="F6" s="41"/>
      <c r="G6" s="41"/>
      <c r="H6" s="6"/>
      <c r="I6" s="24"/>
      <c r="J6" s="42"/>
      <c r="K6" s="42"/>
      <c r="L6" s="42"/>
      <c r="M6" s="24"/>
      <c r="N6" s="38">
        <f t="shared" ref="N6:O6" si="0">SUM(N7:N16)</f>
        <v>24366023.199999996</v>
      </c>
      <c r="O6" s="38">
        <f t="shared" si="0"/>
        <v>23483506.5</v>
      </c>
      <c r="P6" s="6">
        <f>O6/N6</f>
        <v>0.9637808479144846</v>
      </c>
      <c r="Q6" s="24"/>
      <c r="R6" s="43"/>
      <c r="S6" s="24"/>
      <c r="T6" s="42"/>
      <c r="U6" s="42"/>
      <c r="V6" s="42"/>
      <c r="W6" s="24"/>
      <c r="X6" s="42"/>
      <c r="Y6" s="44"/>
      <c r="Z6" s="44"/>
      <c r="AA6" s="24"/>
      <c r="AB6" s="38">
        <f>SUM(AB7:AB16)</f>
        <v>490988706</v>
      </c>
      <c r="AC6" s="38">
        <f>SUM(AC7:AC16)</f>
        <v>489547820.5</v>
      </c>
      <c r="AD6" s="6">
        <f>AC6/AB6</f>
        <v>0.99706533881046133</v>
      </c>
      <c r="AE6" s="24"/>
      <c r="AF6" s="41"/>
      <c r="AG6" s="41"/>
      <c r="AH6" s="6"/>
      <c r="AI6" s="24"/>
      <c r="AJ6" s="42"/>
      <c r="AK6" s="44"/>
      <c r="AL6" s="44"/>
      <c r="AM6" s="24"/>
      <c r="AN6" s="38">
        <f>SUM(AN7:AN16)</f>
        <v>1396055</v>
      </c>
      <c r="AO6" s="38">
        <f>SUM(AO7:AO16)</f>
        <v>1228980</v>
      </c>
      <c r="AP6" s="6">
        <f>AO6/AN6</f>
        <v>0.88032348295733331</v>
      </c>
      <c r="AQ6" s="24"/>
      <c r="AR6" s="38"/>
      <c r="AS6" s="38"/>
      <c r="AT6" s="6"/>
      <c r="AU6" s="24"/>
      <c r="AV6" s="38"/>
      <c r="AW6" s="38"/>
      <c r="AX6" s="6"/>
      <c r="AY6" s="24"/>
      <c r="AZ6" s="38">
        <f>SUM(AZ7:AZ16)</f>
        <v>138226222</v>
      </c>
      <c r="BA6" s="38">
        <f>SUM(BA7:BA16)</f>
        <v>149215354</v>
      </c>
      <c r="BB6" s="6">
        <f>BA6/AZ6</f>
        <v>1.0795010660133646</v>
      </c>
      <c r="BC6" s="24"/>
      <c r="BD6" s="25"/>
      <c r="BE6" s="23"/>
      <c r="BF6" s="38">
        <f>SUM(BF7:BF16)</f>
        <v>2286517.5</v>
      </c>
      <c r="BG6" s="38">
        <f>SUM(BG7:BG16)</f>
        <v>2337238.6</v>
      </c>
      <c r="BH6" s="38">
        <f>SUM(BH7:BH16)</f>
        <v>50721.099999999919</v>
      </c>
      <c r="BI6" s="38">
        <f t="shared" ref="BI6:CA6" si="1">SUM(BI7:BI16)</f>
        <v>212368.2</v>
      </c>
      <c r="BJ6" s="38">
        <f t="shared" si="1"/>
        <v>204003.69999999998</v>
      </c>
      <c r="BK6" s="38">
        <f t="shared" si="1"/>
        <v>183536</v>
      </c>
      <c r="BL6" s="38">
        <f t="shared" si="1"/>
        <v>224904.90000000002</v>
      </c>
      <c r="BM6" s="38">
        <f t="shared" si="1"/>
        <v>197783.50000000003</v>
      </c>
      <c r="BN6" s="38">
        <f t="shared" si="1"/>
        <v>152438.79999999999</v>
      </c>
      <c r="BO6" s="38">
        <f t="shared" si="1"/>
        <v>231295.19999999998</v>
      </c>
      <c r="BP6" s="38">
        <f t="shared" si="1"/>
        <v>196438.8</v>
      </c>
      <c r="BQ6" s="38">
        <f t="shared" si="1"/>
        <v>54664.5</v>
      </c>
      <c r="BR6" s="38">
        <f t="shared" si="1"/>
        <v>171257.19999999998</v>
      </c>
      <c r="BS6" s="38">
        <f t="shared" si="1"/>
        <v>191357.30000000002</v>
      </c>
      <c r="BT6" s="38">
        <f t="shared" si="1"/>
        <v>211401.80000000002</v>
      </c>
      <c r="BU6" s="38">
        <f t="shared" si="1"/>
        <v>22638.400000000016</v>
      </c>
      <c r="BV6" s="38">
        <f t="shared" si="1"/>
        <v>83150.300000000017</v>
      </c>
      <c r="BW6" s="25"/>
      <c r="BX6" s="38">
        <f t="shared" si="1"/>
        <v>83150.300000000017</v>
      </c>
      <c r="BY6" s="38">
        <f t="shared" si="1"/>
        <v>-2387.1000000000004</v>
      </c>
      <c r="BZ6" s="38">
        <f t="shared" si="1"/>
        <v>91083.5</v>
      </c>
      <c r="CA6" s="38">
        <f t="shared" si="1"/>
        <v>-10320.299999999999</v>
      </c>
    </row>
    <row r="7" spans="1:80" s="2" customFormat="1" ht="16.95" customHeight="1">
      <c r="A7" s="12" t="s">
        <v>5</v>
      </c>
      <c r="B7" s="39">
        <v>246153364</v>
      </c>
      <c r="C7" s="39">
        <v>233697373</v>
      </c>
      <c r="D7" s="4">
        <f>IF(E7=0,0,IF(B7=0,1,IF(C7&lt;0,0,C7/B7)))</f>
        <v>0.9493974374447306</v>
      </c>
      <c r="E7" s="11">
        <v>15</v>
      </c>
      <c r="F7" s="39">
        <v>112</v>
      </c>
      <c r="G7" s="39">
        <v>110.4</v>
      </c>
      <c r="H7" s="4">
        <f>IF(I7=0,0,IF(F7=0,1,IF(G7&lt;0,0,G7/F7)))</f>
        <v>0.98571428571428577</v>
      </c>
      <c r="I7" s="11">
        <v>10</v>
      </c>
      <c r="J7" s="39">
        <v>0.5</v>
      </c>
      <c r="K7" s="39">
        <v>0.5</v>
      </c>
      <c r="L7" s="4">
        <f>IF(M7=0,0,IF(J7=0,1,IF(K7&lt;0,0,IF(J7/K7&gt;3,3,J7/K7))))</f>
        <v>1</v>
      </c>
      <c r="M7" s="11">
        <v>5</v>
      </c>
      <c r="N7" s="39">
        <v>14134227.1</v>
      </c>
      <c r="O7" s="39">
        <v>13462100.9</v>
      </c>
      <c r="P7" s="4">
        <f>IF(Q7=0,0,IF(N7=0,1,IF(O7&lt;0,0,O7/N7)))</f>
        <v>0.95244690811569033</v>
      </c>
      <c r="Q7" s="11">
        <v>20</v>
      </c>
      <c r="R7" s="11">
        <v>1</v>
      </c>
      <c r="S7" s="11">
        <v>15</v>
      </c>
      <c r="T7" s="5" t="s">
        <v>371</v>
      </c>
      <c r="U7" s="5" t="s">
        <v>371</v>
      </c>
      <c r="V7" s="5" t="s">
        <v>371</v>
      </c>
      <c r="W7" s="5" t="s">
        <v>371</v>
      </c>
      <c r="X7" s="5" t="s">
        <v>371</v>
      </c>
      <c r="Y7" s="5" t="s">
        <v>371</v>
      </c>
      <c r="Z7" s="5" t="s">
        <v>371</v>
      </c>
      <c r="AA7" s="5" t="s">
        <v>371</v>
      </c>
      <c r="AB7" s="39">
        <v>244850938</v>
      </c>
      <c r="AC7" s="39">
        <v>243756489.30000001</v>
      </c>
      <c r="AD7" s="4">
        <f>IF(AE7=0,0,IF(AB7=0,1,IF(AC7&lt;0,0,AC7/AB7)))</f>
        <v>0.99553014291495179</v>
      </c>
      <c r="AE7" s="11">
        <v>20</v>
      </c>
      <c r="AF7" s="39">
        <v>62</v>
      </c>
      <c r="AG7" s="39">
        <v>54.4</v>
      </c>
      <c r="AH7" s="4">
        <f>IF(AI7=0,0,IF(AF7=0,1,IF(AG7&lt;0,0,AG7/AF7)))</f>
        <v>0.8774193548387097</v>
      </c>
      <c r="AI7" s="11">
        <v>10</v>
      </c>
      <c r="AJ7" s="5" t="s">
        <v>371</v>
      </c>
      <c r="AK7" s="5" t="s">
        <v>371</v>
      </c>
      <c r="AL7" s="5" t="s">
        <v>371</v>
      </c>
      <c r="AM7" s="5" t="s">
        <v>371</v>
      </c>
      <c r="AN7" s="39">
        <v>999400</v>
      </c>
      <c r="AO7" s="39">
        <v>845096</v>
      </c>
      <c r="AP7" s="4">
        <f>IF(AQ7=0,0,IF(AN7=0,1,IF(AO7&lt;0,0,AO7/AN7)))</f>
        <v>0.84560336201721031</v>
      </c>
      <c r="AQ7" s="11">
        <v>10</v>
      </c>
      <c r="AR7" s="39">
        <v>49.4</v>
      </c>
      <c r="AS7" s="39">
        <v>51.9</v>
      </c>
      <c r="AT7" s="4">
        <f>IF(AU7=0,0,IF(AR7=0,1,IF(AS7&lt;0,0,AS7/AR7)))</f>
        <v>1.0506072874493928</v>
      </c>
      <c r="AU7" s="11">
        <v>15</v>
      </c>
      <c r="AV7" s="5" t="s">
        <v>371</v>
      </c>
      <c r="AW7" s="5" t="s">
        <v>371</v>
      </c>
      <c r="AX7" s="5" t="s">
        <v>371</v>
      </c>
      <c r="AY7" s="5" t="s">
        <v>371</v>
      </c>
      <c r="AZ7" s="39">
        <v>58550306</v>
      </c>
      <c r="BA7" s="39">
        <v>60402951</v>
      </c>
      <c r="BB7" s="4">
        <f>IF(BC7=0,0,IF(AZ7=0,1,IF(BA7&lt;0,0,BA7/AZ7)))</f>
        <v>1.031641935398254</v>
      </c>
      <c r="BC7" s="11">
        <v>15</v>
      </c>
      <c r="BD7" s="54">
        <f>(D7*E7+H7*I7+L7*M7+P7*Q7+R7*S7+AD7*AE7+AH7*AI7+AP7*AQ7+AT7*AU7+BB7*BC7)/(E7+I7+M7+Q7+S7+AE7+AI7+AQ7+AU7+BC7)</f>
        <v>0.97423415519037448</v>
      </c>
      <c r="BE7" s="54">
        <f>IF(BD7&gt;1.2,IF((BD7-1.2)*0.1+1.2&gt;1.3,1.3,(BD7-1.2)*0.1+1.2),BD7)</f>
        <v>0.97423415519037448</v>
      </c>
      <c r="BF7" s="55">
        <v>372155</v>
      </c>
      <c r="BG7" s="39">
        <f>ROUND(BE7*BF7,1)</f>
        <v>362566.1</v>
      </c>
      <c r="BH7" s="39">
        <f>BG7-BF7</f>
        <v>-9588.9000000000233</v>
      </c>
      <c r="BI7" s="39">
        <v>32274.6</v>
      </c>
      <c r="BJ7" s="39">
        <v>33187</v>
      </c>
      <c r="BK7" s="39">
        <v>28327.3</v>
      </c>
      <c r="BL7" s="39">
        <v>43833</v>
      </c>
      <c r="BM7" s="39">
        <v>31282.400000000001</v>
      </c>
      <c r="BN7" s="39">
        <v>21002.3</v>
      </c>
      <c r="BO7" s="39">
        <v>39949.199999999997</v>
      </c>
      <c r="BP7" s="39">
        <v>30047.8</v>
      </c>
      <c r="BQ7" s="39">
        <v>0</v>
      </c>
      <c r="BR7" s="39">
        <v>31527.1</v>
      </c>
      <c r="BS7" s="39">
        <v>29616.5</v>
      </c>
      <c r="BT7" s="39">
        <v>33556</v>
      </c>
      <c r="BU7" s="39">
        <v>2476.6000000000276</v>
      </c>
      <c r="BV7" s="39">
        <f>ROUND(BG7-SUM(BI7:BU7),1)</f>
        <v>5486.3</v>
      </c>
      <c r="BW7" s="11"/>
      <c r="BX7" s="39">
        <f>IF(AND(BV7&gt;0,BW7="+"),0,BV7)</f>
        <v>5486.3</v>
      </c>
      <c r="BY7" s="39">
        <v>-133.30000000000001</v>
      </c>
      <c r="BZ7" s="39">
        <f>IF((BX7+BY7)&lt;0,0,BX7+BY7)</f>
        <v>5353</v>
      </c>
      <c r="CA7" s="39">
        <f>IF((BX7+BY7)&lt;0,ROUND(BX7+BY7,1),0)</f>
        <v>0</v>
      </c>
      <c r="CB7" s="84"/>
    </row>
    <row r="8" spans="1:80" s="2" customFormat="1" ht="16.95" customHeight="1">
      <c r="A8" s="12" t="s">
        <v>6</v>
      </c>
      <c r="B8" s="39">
        <v>382497600</v>
      </c>
      <c r="C8" s="39">
        <v>388390383</v>
      </c>
      <c r="D8" s="4">
        <f t="shared" ref="D8:D16" si="2">IF(E8=0,0,IF(B8=0,1,IF(C8&lt;0,0,C8/B8)))</f>
        <v>1.0154060652929586</v>
      </c>
      <c r="E8" s="11">
        <v>20</v>
      </c>
      <c r="F8" s="39">
        <v>110.3</v>
      </c>
      <c r="G8" s="39">
        <v>109.3</v>
      </c>
      <c r="H8" s="4">
        <f t="shared" ref="H8:H16" si="3">IF(I8=0,0,IF(F8=0,1,IF(G8&lt;0,0,G8/F8)))</f>
        <v>0.99093381686310067</v>
      </c>
      <c r="I8" s="11">
        <v>10</v>
      </c>
      <c r="J8" s="39">
        <v>1.4</v>
      </c>
      <c r="K8" s="39">
        <v>1.2</v>
      </c>
      <c r="L8" s="4">
        <f t="shared" ref="L8:L16" si="4">IF(M8=0,0,IF(J8=0,1,IF(K8&lt;0,0,IF(J8/K8&gt;3,3,J8/K8))))</f>
        <v>1.1666666666666667</v>
      </c>
      <c r="M8" s="11">
        <v>15</v>
      </c>
      <c r="N8" s="39">
        <v>6186921.7000000002</v>
      </c>
      <c r="O8" s="39">
        <v>6039116.5</v>
      </c>
      <c r="P8" s="4">
        <f t="shared" ref="P8:P16" si="5">IF(Q8=0,0,IF(N8=0,1,IF(O8&lt;0,0,O8/N8)))</f>
        <v>0.97611005809237894</v>
      </c>
      <c r="Q8" s="11">
        <v>20</v>
      </c>
      <c r="R8" s="11">
        <v>1</v>
      </c>
      <c r="S8" s="11">
        <v>15</v>
      </c>
      <c r="T8" s="5" t="s">
        <v>371</v>
      </c>
      <c r="U8" s="5" t="s">
        <v>371</v>
      </c>
      <c r="V8" s="5" t="s">
        <v>371</v>
      </c>
      <c r="W8" s="5" t="s">
        <v>371</v>
      </c>
      <c r="X8" s="5" t="s">
        <v>371</v>
      </c>
      <c r="Y8" s="5" t="s">
        <v>371</v>
      </c>
      <c r="Z8" s="5" t="s">
        <v>371</v>
      </c>
      <c r="AA8" s="5" t="s">
        <v>371</v>
      </c>
      <c r="AB8" s="39">
        <v>195890040</v>
      </c>
      <c r="AC8" s="39">
        <v>195828639.30000001</v>
      </c>
      <c r="AD8" s="4">
        <f t="shared" ref="AD8:AD16" si="6">IF(AE8=0,0,IF(AB8=0,1,IF(AC8&lt;0,0,AC8/AB8)))</f>
        <v>0.99968655527356065</v>
      </c>
      <c r="AE8" s="11">
        <v>20</v>
      </c>
      <c r="AF8" s="39">
        <v>60</v>
      </c>
      <c r="AG8" s="39">
        <v>58.9</v>
      </c>
      <c r="AH8" s="4">
        <f t="shared" ref="AH8:AH16" si="7">IF(AI8=0,0,IF(AF8=0,1,IF(AG8&lt;0,0,AG8/AF8)))</f>
        <v>0.98166666666666669</v>
      </c>
      <c r="AI8" s="11">
        <v>10</v>
      </c>
      <c r="AJ8" s="5" t="s">
        <v>371</v>
      </c>
      <c r="AK8" s="5" t="s">
        <v>371</v>
      </c>
      <c r="AL8" s="5" t="s">
        <v>371</v>
      </c>
      <c r="AM8" s="5" t="s">
        <v>371</v>
      </c>
      <c r="AN8" s="39">
        <v>220000</v>
      </c>
      <c r="AO8" s="39">
        <v>193020</v>
      </c>
      <c r="AP8" s="4">
        <f t="shared" ref="AP8:AP16" si="8">IF(AQ8=0,0,IF(AN8=0,1,IF(AO8&lt;0,0,AO8/AN8)))</f>
        <v>0.87736363636363635</v>
      </c>
      <c r="AQ8" s="11">
        <v>5</v>
      </c>
      <c r="AR8" s="39">
        <v>100</v>
      </c>
      <c r="AS8" s="39">
        <v>94.9</v>
      </c>
      <c r="AT8" s="4">
        <f t="shared" ref="AT8:AT16" si="9">IF(AU8=0,0,IF(AR8=0,1,IF(AS8&lt;0,0,AS8/AR8)))</f>
        <v>0.94900000000000007</v>
      </c>
      <c r="AU8" s="11">
        <v>15</v>
      </c>
      <c r="AV8" s="5" t="s">
        <v>371</v>
      </c>
      <c r="AW8" s="5" t="s">
        <v>371</v>
      </c>
      <c r="AX8" s="5" t="s">
        <v>371</v>
      </c>
      <c r="AY8" s="5" t="s">
        <v>371</v>
      </c>
      <c r="AZ8" s="39">
        <v>30922141</v>
      </c>
      <c r="BA8" s="39">
        <v>38491833</v>
      </c>
      <c r="BB8" s="4">
        <f t="shared" ref="BB8:BB16" si="10">IF(BC8=0,0,IF(AZ8=0,1,IF(BA8&lt;0,0,BA8/AZ8)))</f>
        <v>1.2447984439369835</v>
      </c>
      <c r="BC8" s="11">
        <v>15</v>
      </c>
      <c r="BD8" s="54">
        <f t="shared" ref="BD8:BD16" si="11">(D8*E8+H8*I8+L8*M8+P8*Q8+R8*S8+AD8*AE8+AH8*AI8+AP8*AQ8+AT8*AU8+BB8*BC8)/(E8+I8+M8+Q8+S8+AE8+AI8+AQ8+AU8+BC8)</f>
        <v>1.0299576086161972</v>
      </c>
      <c r="BE8" s="54">
        <f t="shared" ref="BE8:BE16" si="12">IF(BD8&gt;1.2,IF((BD8-1.2)*0.1+1.2&gt;1.3,1.3,(BD8-1.2)*0.1+1.2),BD8)</f>
        <v>1.0299576086161972</v>
      </c>
      <c r="BF8" s="39">
        <v>334244.40000000002</v>
      </c>
      <c r="BG8" s="39">
        <f t="shared" ref="BG8:BG16" si="13">ROUND(BE8*BF8,1)</f>
        <v>344257.6</v>
      </c>
      <c r="BH8" s="39">
        <f t="shared" ref="BH8:BH16" si="14">BG8-BF8</f>
        <v>10013.199999999953</v>
      </c>
      <c r="BI8" s="39">
        <v>25334.799999999999</v>
      </c>
      <c r="BJ8" s="39">
        <v>23573.7</v>
      </c>
      <c r="BK8" s="39">
        <v>15687.3</v>
      </c>
      <c r="BL8" s="39">
        <v>21795.599999999999</v>
      </c>
      <c r="BM8" s="39">
        <v>24050</v>
      </c>
      <c r="BN8" s="39">
        <v>20853</v>
      </c>
      <c r="BO8" s="39">
        <v>30651.599999999999</v>
      </c>
      <c r="BP8" s="39">
        <v>24426.5</v>
      </c>
      <c r="BQ8" s="39">
        <v>53388.4</v>
      </c>
      <c r="BR8" s="39">
        <v>0</v>
      </c>
      <c r="BS8" s="39">
        <v>29652.2</v>
      </c>
      <c r="BT8" s="39">
        <v>29051.7</v>
      </c>
      <c r="BU8" s="39">
        <v>13613.1</v>
      </c>
      <c r="BV8" s="39">
        <f t="shared" ref="BV8:BV16" si="15">ROUND(BG8-SUM(BI8:BU8),1)</f>
        <v>32179.7</v>
      </c>
      <c r="BW8" s="11"/>
      <c r="BX8" s="39">
        <f t="shared" ref="BX8:BX16" si="16">IF(AND(BV8&gt;0,BW8="+"),0,BV8)</f>
        <v>32179.7</v>
      </c>
      <c r="BY8" s="39">
        <v>29.9</v>
      </c>
      <c r="BZ8" s="39">
        <f t="shared" ref="BZ8:BZ16" si="17">IF((BX8+BY8)&lt;0,0,BX8+BY8)</f>
        <v>32209.600000000002</v>
      </c>
      <c r="CA8" s="39">
        <f t="shared" ref="CA8:CA16" si="18">IF((BX8+BY8)&lt;0,ROUND(BX8+BY8,1),0)</f>
        <v>0</v>
      </c>
      <c r="CB8" s="84"/>
    </row>
    <row r="9" spans="1:80" s="2" customFormat="1" ht="16.95" customHeight="1">
      <c r="A9" s="12" t="s">
        <v>7</v>
      </c>
      <c r="B9" s="39">
        <v>44791500</v>
      </c>
      <c r="C9" s="39">
        <v>44862030</v>
      </c>
      <c r="D9" s="4">
        <f t="shared" si="2"/>
        <v>1.001574629114899</v>
      </c>
      <c r="E9" s="11">
        <v>20</v>
      </c>
      <c r="F9" s="39">
        <v>113.7</v>
      </c>
      <c r="G9" s="39">
        <v>110.8</v>
      </c>
      <c r="H9" s="4">
        <f t="shared" si="3"/>
        <v>0.97449428320140719</v>
      </c>
      <c r="I9" s="11">
        <v>10</v>
      </c>
      <c r="J9" s="39">
        <v>0.7</v>
      </c>
      <c r="K9" s="39">
        <v>0.6</v>
      </c>
      <c r="L9" s="4">
        <f t="shared" si="4"/>
        <v>1.1666666666666667</v>
      </c>
      <c r="M9" s="11">
        <v>5</v>
      </c>
      <c r="N9" s="39">
        <v>1264007.3999999999</v>
      </c>
      <c r="O9" s="39">
        <v>1192961.7</v>
      </c>
      <c r="P9" s="4">
        <f t="shared" si="5"/>
        <v>0.94379328791904227</v>
      </c>
      <c r="Q9" s="11">
        <v>20</v>
      </c>
      <c r="R9" s="11">
        <v>1</v>
      </c>
      <c r="S9" s="11">
        <v>15</v>
      </c>
      <c r="T9" s="5" t="s">
        <v>371</v>
      </c>
      <c r="U9" s="5" t="s">
        <v>371</v>
      </c>
      <c r="V9" s="5" t="s">
        <v>371</v>
      </c>
      <c r="W9" s="5" t="s">
        <v>371</v>
      </c>
      <c r="X9" s="5" t="s">
        <v>371</v>
      </c>
      <c r="Y9" s="5" t="s">
        <v>371</v>
      </c>
      <c r="Z9" s="5" t="s">
        <v>371</v>
      </c>
      <c r="AA9" s="5" t="s">
        <v>371</v>
      </c>
      <c r="AB9" s="39">
        <v>21422449</v>
      </c>
      <c r="AC9" s="39">
        <v>21169105.399999999</v>
      </c>
      <c r="AD9" s="4">
        <f t="shared" si="6"/>
        <v>0.98817391979787172</v>
      </c>
      <c r="AE9" s="11">
        <v>15</v>
      </c>
      <c r="AF9" s="39">
        <v>70</v>
      </c>
      <c r="AG9" s="39">
        <v>64.900000000000006</v>
      </c>
      <c r="AH9" s="4">
        <f t="shared" si="7"/>
        <v>0.92714285714285727</v>
      </c>
      <c r="AI9" s="11">
        <v>10</v>
      </c>
      <c r="AJ9" s="5" t="s">
        <v>371</v>
      </c>
      <c r="AK9" s="5" t="s">
        <v>371</v>
      </c>
      <c r="AL9" s="5" t="s">
        <v>371</v>
      </c>
      <c r="AM9" s="5" t="s">
        <v>371</v>
      </c>
      <c r="AN9" s="39">
        <v>41500</v>
      </c>
      <c r="AO9" s="39">
        <v>41646</v>
      </c>
      <c r="AP9" s="4">
        <f t="shared" si="8"/>
        <v>1.0035180722891566</v>
      </c>
      <c r="AQ9" s="11">
        <v>5</v>
      </c>
      <c r="AR9" s="39">
        <v>80.2</v>
      </c>
      <c r="AS9" s="39">
        <v>82.8</v>
      </c>
      <c r="AT9" s="4">
        <f t="shared" si="9"/>
        <v>1.0324189526184537</v>
      </c>
      <c r="AU9" s="11">
        <v>10</v>
      </c>
      <c r="AV9" s="5" t="s">
        <v>371</v>
      </c>
      <c r="AW9" s="5" t="s">
        <v>371</v>
      </c>
      <c r="AX9" s="5" t="s">
        <v>371</v>
      </c>
      <c r="AY9" s="5" t="s">
        <v>371</v>
      </c>
      <c r="AZ9" s="39">
        <v>14034314</v>
      </c>
      <c r="BA9" s="39">
        <v>15342897</v>
      </c>
      <c r="BB9" s="4">
        <f t="shared" si="10"/>
        <v>1.0932416789306552</v>
      </c>
      <c r="BC9" s="11">
        <v>15</v>
      </c>
      <c r="BD9" s="54">
        <f t="shared" si="11"/>
        <v>1.0025606155681042</v>
      </c>
      <c r="BE9" s="54">
        <f t="shared" si="12"/>
        <v>1.0025606155681042</v>
      </c>
      <c r="BF9" s="55">
        <v>415274</v>
      </c>
      <c r="BG9" s="39">
        <f t="shared" si="13"/>
        <v>416337.4</v>
      </c>
      <c r="BH9" s="39">
        <f t="shared" si="14"/>
        <v>1063.4000000000233</v>
      </c>
      <c r="BI9" s="39">
        <v>38130.199999999997</v>
      </c>
      <c r="BJ9" s="39">
        <v>38344.600000000006</v>
      </c>
      <c r="BK9" s="39">
        <v>35985.699999999997</v>
      </c>
      <c r="BL9" s="39">
        <v>44378.400000000001</v>
      </c>
      <c r="BM9" s="39">
        <v>34564.5</v>
      </c>
      <c r="BN9" s="39">
        <v>20721.3</v>
      </c>
      <c r="BO9" s="39">
        <v>50179</v>
      </c>
      <c r="BP9" s="39">
        <v>37417.5</v>
      </c>
      <c r="BQ9" s="39">
        <v>0</v>
      </c>
      <c r="BR9" s="39">
        <v>24125.599999999999</v>
      </c>
      <c r="BS9" s="39">
        <v>36158.199999999997</v>
      </c>
      <c r="BT9" s="39">
        <v>41987.6</v>
      </c>
      <c r="BU9" s="39">
        <v>0</v>
      </c>
      <c r="BV9" s="39">
        <f t="shared" si="15"/>
        <v>14344.8</v>
      </c>
      <c r="BW9" s="11"/>
      <c r="BX9" s="39">
        <f t="shared" si="16"/>
        <v>14344.8</v>
      </c>
      <c r="BY9" s="39">
        <v>-1161.2</v>
      </c>
      <c r="BZ9" s="39">
        <f t="shared" si="17"/>
        <v>13183.599999999999</v>
      </c>
      <c r="CA9" s="39">
        <f t="shared" si="18"/>
        <v>0</v>
      </c>
      <c r="CB9" s="84"/>
    </row>
    <row r="10" spans="1:80" s="2" customFormat="1" ht="16.95" customHeight="1">
      <c r="A10" s="12" t="s">
        <v>8</v>
      </c>
      <c r="B10" s="39">
        <v>74178979</v>
      </c>
      <c r="C10" s="39">
        <v>78389019</v>
      </c>
      <c r="D10" s="4">
        <f t="shared" si="2"/>
        <v>1.0567551624025453</v>
      </c>
      <c r="E10" s="11">
        <v>20</v>
      </c>
      <c r="F10" s="39">
        <v>114</v>
      </c>
      <c r="G10" s="39">
        <v>113.6</v>
      </c>
      <c r="H10" s="4">
        <f t="shared" si="3"/>
        <v>0.99649122807017543</v>
      </c>
      <c r="I10" s="11">
        <v>10</v>
      </c>
      <c r="J10" s="39">
        <v>0.8</v>
      </c>
      <c r="K10" s="39">
        <v>0.7</v>
      </c>
      <c r="L10" s="4">
        <f t="shared" si="4"/>
        <v>1.142857142857143</v>
      </c>
      <c r="M10" s="11">
        <v>10</v>
      </c>
      <c r="N10" s="39">
        <v>1114116</v>
      </c>
      <c r="O10" s="39">
        <v>1192868</v>
      </c>
      <c r="P10" s="4">
        <f t="shared" si="5"/>
        <v>1.0706856377612386</v>
      </c>
      <c r="Q10" s="11">
        <v>20</v>
      </c>
      <c r="R10" s="11">
        <v>1</v>
      </c>
      <c r="S10" s="11">
        <v>15</v>
      </c>
      <c r="T10" s="5" t="s">
        <v>371</v>
      </c>
      <c r="U10" s="5" t="s">
        <v>371</v>
      </c>
      <c r="V10" s="5" t="s">
        <v>371</v>
      </c>
      <c r="W10" s="5" t="s">
        <v>371</v>
      </c>
      <c r="X10" s="5" t="s">
        <v>371</v>
      </c>
      <c r="Y10" s="5" t="s">
        <v>371</v>
      </c>
      <c r="Z10" s="5" t="s">
        <v>371</v>
      </c>
      <c r="AA10" s="5" t="s">
        <v>371</v>
      </c>
      <c r="AB10" s="39">
        <v>9049277</v>
      </c>
      <c r="AC10" s="39">
        <v>9053369.0999999996</v>
      </c>
      <c r="AD10" s="4">
        <f t="shared" si="6"/>
        <v>1.000452201872039</v>
      </c>
      <c r="AE10" s="11">
        <v>15</v>
      </c>
      <c r="AF10" s="39">
        <v>88</v>
      </c>
      <c r="AG10" s="39">
        <v>85</v>
      </c>
      <c r="AH10" s="4">
        <f t="shared" si="7"/>
        <v>0.96590909090909094</v>
      </c>
      <c r="AI10" s="11">
        <v>10</v>
      </c>
      <c r="AJ10" s="5" t="s">
        <v>371</v>
      </c>
      <c r="AK10" s="5" t="s">
        <v>371</v>
      </c>
      <c r="AL10" s="5" t="s">
        <v>371</v>
      </c>
      <c r="AM10" s="5" t="s">
        <v>371</v>
      </c>
      <c r="AN10" s="39">
        <v>20000</v>
      </c>
      <c r="AO10" s="39">
        <v>26713</v>
      </c>
      <c r="AP10" s="4">
        <f t="shared" si="8"/>
        <v>1.33565</v>
      </c>
      <c r="AQ10" s="11">
        <v>5</v>
      </c>
      <c r="AR10" s="39">
        <v>88</v>
      </c>
      <c r="AS10" s="39">
        <v>82.2</v>
      </c>
      <c r="AT10" s="4">
        <f t="shared" si="9"/>
        <v>0.93409090909090908</v>
      </c>
      <c r="AU10" s="11">
        <v>15</v>
      </c>
      <c r="AV10" s="5" t="s">
        <v>371</v>
      </c>
      <c r="AW10" s="5" t="s">
        <v>371</v>
      </c>
      <c r="AX10" s="5" t="s">
        <v>371</v>
      </c>
      <c r="AY10" s="5" t="s">
        <v>371</v>
      </c>
      <c r="AZ10" s="39">
        <v>26419232</v>
      </c>
      <c r="BA10" s="39">
        <v>24339720</v>
      </c>
      <c r="BB10" s="4">
        <f t="shared" si="10"/>
        <v>0.9212879465989019</v>
      </c>
      <c r="BC10" s="11">
        <v>15</v>
      </c>
      <c r="BD10" s="54">
        <f t="shared" si="11"/>
        <v>1.023089677667167</v>
      </c>
      <c r="BE10" s="54">
        <f t="shared" si="12"/>
        <v>1.023089677667167</v>
      </c>
      <c r="BF10" s="55">
        <v>257875</v>
      </c>
      <c r="BG10" s="39">
        <f t="shared" si="13"/>
        <v>263829.3</v>
      </c>
      <c r="BH10" s="39">
        <f t="shared" si="14"/>
        <v>5954.2999999999884</v>
      </c>
      <c r="BI10" s="39">
        <v>28377.5</v>
      </c>
      <c r="BJ10" s="39">
        <v>25461.4</v>
      </c>
      <c r="BK10" s="39">
        <v>22183.5</v>
      </c>
      <c r="BL10" s="39">
        <v>24876.3</v>
      </c>
      <c r="BM10" s="39">
        <v>22634.1</v>
      </c>
      <c r="BN10" s="39">
        <v>28201.9</v>
      </c>
      <c r="BO10" s="39">
        <v>17380.3</v>
      </c>
      <c r="BP10" s="39">
        <v>27084.5</v>
      </c>
      <c r="BQ10" s="39">
        <v>0</v>
      </c>
      <c r="BR10" s="39">
        <v>30550</v>
      </c>
      <c r="BS10" s="39">
        <v>22778.9</v>
      </c>
      <c r="BT10" s="39">
        <v>23389.5</v>
      </c>
      <c r="BU10" s="39">
        <v>66.099999999990359</v>
      </c>
      <c r="BV10" s="39">
        <f t="shared" si="15"/>
        <v>-9154.7000000000007</v>
      </c>
      <c r="BW10" s="11"/>
      <c r="BX10" s="39">
        <f t="shared" si="16"/>
        <v>-9154.7000000000007</v>
      </c>
      <c r="BY10" s="39">
        <v>-463.2</v>
      </c>
      <c r="BZ10" s="39">
        <f t="shared" si="17"/>
        <v>0</v>
      </c>
      <c r="CA10" s="39">
        <f t="shared" si="18"/>
        <v>-9617.9</v>
      </c>
      <c r="CB10" s="84"/>
    </row>
    <row r="11" spans="1:80" s="2" customFormat="1" ht="16.95" customHeight="1">
      <c r="A11" s="12" t="s">
        <v>9</v>
      </c>
      <c r="B11" s="39">
        <v>7690867</v>
      </c>
      <c r="C11" s="39">
        <v>7791203.4000000004</v>
      </c>
      <c r="D11" s="4">
        <f t="shared" si="2"/>
        <v>1.0130461754181941</v>
      </c>
      <c r="E11" s="11">
        <v>20</v>
      </c>
      <c r="F11" s="39">
        <v>113.7</v>
      </c>
      <c r="G11" s="39">
        <v>111.4</v>
      </c>
      <c r="H11" s="4">
        <f t="shared" si="3"/>
        <v>0.97977132805628853</v>
      </c>
      <c r="I11" s="11">
        <v>10</v>
      </c>
      <c r="J11" s="39">
        <v>1.3</v>
      </c>
      <c r="K11" s="39">
        <v>1</v>
      </c>
      <c r="L11" s="4">
        <f t="shared" si="4"/>
        <v>1.3</v>
      </c>
      <c r="M11" s="11">
        <v>10</v>
      </c>
      <c r="N11" s="39">
        <v>361030.40000000002</v>
      </c>
      <c r="O11" s="39">
        <v>344428</v>
      </c>
      <c r="P11" s="4">
        <f t="shared" si="5"/>
        <v>0.95401384481750007</v>
      </c>
      <c r="Q11" s="11">
        <v>20</v>
      </c>
      <c r="R11" s="11">
        <v>1</v>
      </c>
      <c r="S11" s="11">
        <v>15</v>
      </c>
      <c r="T11" s="5" t="s">
        <v>371</v>
      </c>
      <c r="U11" s="5" t="s">
        <v>371</v>
      </c>
      <c r="V11" s="5" t="s">
        <v>371</v>
      </c>
      <c r="W11" s="5" t="s">
        <v>371</v>
      </c>
      <c r="X11" s="5" t="s">
        <v>371</v>
      </c>
      <c r="Y11" s="5" t="s">
        <v>371</v>
      </c>
      <c r="Z11" s="5" t="s">
        <v>371</v>
      </c>
      <c r="AA11" s="5" t="s">
        <v>371</v>
      </c>
      <c r="AB11" s="39">
        <v>5058431</v>
      </c>
      <c r="AC11" s="39">
        <v>4977865</v>
      </c>
      <c r="AD11" s="4">
        <f t="shared" si="6"/>
        <v>0.98407292696094895</v>
      </c>
      <c r="AE11" s="11">
        <v>15</v>
      </c>
      <c r="AF11" s="39">
        <v>55</v>
      </c>
      <c r="AG11" s="39">
        <v>43.7</v>
      </c>
      <c r="AH11" s="4">
        <f t="shared" si="7"/>
        <v>0.79454545454545455</v>
      </c>
      <c r="AI11" s="11">
        <v>10</v>
      </c>
      <c r="AJ11" s="5" t="s">
        <v>371</v>
      </c>
      <c r="AK11" s="5" t="s">
        <v>371</v>
      </c>
      <c r="AL11" s="5" t="s">
        <v>371</v>
      </c>
      <c r="AM11" s="5" t="s">
        <v>371</v>
      </c>
      <c r="AN11" s="39">
        <v>15000</v>
      </c>
      <c r="AO11" s="39">
        <v>15921</v>
      </c>
      <c r="AP11" s="4">
        <f t="shared" si="8"/>
        <v>1.0613999999999999</v>
      </c>
      <c r="AQ11" s="11">
        <v>5</v>
      </c>
      <c r="AR11" s="39">
        <v>51.2</v>
      </c>
      <c r="AS11" s="39">
        <v>60.1</v>
      </c>
      <c r="AT11" s="4">
        <f t="shared" si="9"/>
        <v>1.173828125</v>
      </c>
      <c r="AU11" s="11">
        <v>10</v>
      </c>
      <c r="AV11" s="5" t="s">
        <v>371</v>
      </c>
      <c r="AW11" s="5" t="s">
        <v>371</v>
      </c>
      <c r="AX11" s="5" t="s">
        <v>371</v>
      </c>
      <c r="AY11" s="5" t="s">
        <v>371</v>
      </c>
      <c r="AZ11" s="39">
        <v>843005</v>
      </c>
      <c r="BA11" s="39">
        <v>1270671</v>
      </c>
      <c r="BB11" s="4">
        <f t="shared" si="10"/>
        <v>1.507311344535323</v>
      </c>
      <c r="BC11" s="11">
        <v>15</v>
      </c>
      <c r="BD11" s="54">
        <f t="shared" si="11"/>
        <v>1.0730801042551952</v>
      </c>
      <c r="BE11" s="54">
        <f t="shared" si="12"/>
        <v>1.0730801042551952</v>
      </c>
      <c r="BF11" s="55">
        <v>213571</v>
      </c>
      <c r="BG11" s="39">
        <f t="shared" si="13"/>
        <v>229178.8</v>
      </c>
      <c r="BH11" s="39">
        <f t="shared" si="14"/>
        <v>15607.799999999988</v>
      </c>
      <c r="BI11" s="39">
        <v>23449.4</v>
      </c>
      <c r="BJ11" s="39">
        <v>23554.799999999999</v>
      </c>
      <c r="BK11" s="39">
        <v>23554</v>
      </c>
      <c r="BL11" s="39">
        <v>10079</v>
      </c>
      <c r="BM11" s="39">
        <v>25053.7</v>
      </c>
      <c r="BN11" s="39">
        <v>19531.400000000001</v>
      </c>
      <c r="BO11" s="39">
        <v>16145.4</v>
      </c>
      <c r="BP11" s="39">
        <v>21141.8</v>
      </c>
      <c r="BQ11" s="39">
        <v>0</v>
      </c>
      <c r="BR11" s="39">
        <v>28702.5</v>
      </c>
      <c r="BS11" s="39">
        <v>9075.7999999999993</v>
      </c>
      <c r="BT11" s="39">
        <v>21212.7</v>
      </c>
      <c r="BU11" s="39">
        <v>0</v>
      </c>
      <c r="BV11" s="39">
        <f t="shared" si="15"/>
        <v>7678.3</v>
      </c>
      <c r="BW11" s="11"/>
      <c r="BX11" s="39">
        <f t="shared" si="16"/>
        <v>7678.3</v>
      </c>
      <c r="BY11" s="39">
        <v>-399.3</v>
      </c>
      <c r="BZ11" s="39">
        <f t="shared" si="17"/>
        <v>7279</v>
      </c>
      <c r="CA11" s="39">
        <f t="shared" si="18"/>
        <v>0</v>
      </c>
      <c r="CB11" s="84"/>
    </row>
    <row r="12" spans="1:80" s="2" customFormat="1" ht="16.95" customHeight="1">
      <c r="A12" s="12" t="s">
        <v>10</v>
      </c>
      <c r="B12" s="39">
        <v>24049420</v>
      </c>
      <c r="C12" s="39">
        <v>24549645.600000001</v>
      </c>
      <c r="D12" s="4">
        <f t="shared" si="2"/>
        <v>1.0207999028666803</v>
      </c>
      <c r="E12" s="11">
        <v>20</v>
      </c>
      <c r="F12" s="39">
        <v>110.6</v>
      </c>
      <c r="G12" s="39">
        <v>112.3</v>
      </c>
      <c r="H12" s="4">
        <f t="shared" si="3"/>
        <v>1.015370705244123</v>
      </c>
      <c r="I12" s="11">
        <v>10</v>
      </c>
      <c r="J12" s="39">
        <v>1.5</v>
      </c>
      <c r="K12" s="39">
        <v>1.1000000000000001</v>
      </c>
      <c r="L12" s="4">
        <f t="shared" si="4"/>
        <v>1.3636363636363635</v>
      </c>
      <c r="M12" s="11">
        <v>15</v>
      </c>
      <c r="N12" s="39">
        <v>342481.9</v>
      </c>
      <c r="O12" s="39">
        <v>331702.2</v>
      </c>
      <c r="P12" s="4">
        <f t="shared" si="5"/>
        <v>0.96852475999461574</v>
      </c>
      <c r="Q12" s="11">
        <v>20</v>
      </c>
      <c r="R12" s="11">
        <v>1</v>
      </c>
      <c r="S12" s="11">
        <v>15</v>
      </c>
      <c r="T12" s="5" t="s">
        <v>371</v>
      </c>
      <c r="U12" s="5" t="s">
        <v>371</v>
      </c>
      <c r="V12" s="5" t="s">
        <v>371</v>
      </c>
      <c r="W12" s="5" t="s">
        <v>371</v>
      </c>
      <c r="X12" s="5" t="s">
        <v>371</v>
      </c>
      <c r="Y12" s="5" t="s">
        <v>371</v>
      </c>
      <c r="Z12" s="5" t="s">
        <v>371</v>
      </c>
      <c r="AA12" s="5" t="s">
        <v>371</v>
      </c>
      <c r="AB12" s="39">
        <v>4459563</v>
      </c>
      <c r="AC12" s="39">
        <v>4464023.5999999996</v>
      </c>
      <c r="AD12" s="4">
        <f t="shared" si="6"/>
        <v>1.0010002325339948</v>
      </c>
      <c r="AE12" s="11">
        <v>10</v>
      </c>
      <c r="AF12" s="39">
        <v>78</v>
      </c>
      <c r="AG12" s="39">
        <v>79.900000000000006</v>
      </c>
      <c r="AH12" s="4">
        <f t="shared" si="7"/>
        <v>1.0243589743589745</v>
      </c>
      <c r="AI12" s="11">
        <v>10</v>
      </c>
      <c r="AJ12" s="5" t="s">
        <v>371</v>
      </c>
      <c r="AK12" s="5" t="s">
        <v>371</v>
      </c>
      <c r="AL12" s="5" t="s">
        <v>371</v>
      </c>
      <c r="AM12" s="5" t="s">
        <v>371</v>
      </c>
      <c r="AN12" s="39">
        <v>16500</v>
      </c>
      <c r="AO12" s="39">
        <v>16606</v>
      </c>
      <c r="AP12" s="4">
        <f t="shared" si="8"/>
        <v>1.0064242424242424</v>
      </c>
      <c r="AQ12" s="11">
        <v>5</v>
      </c>
      <c r="AR12" s="39">
        <v>71</v>
      </c>
      <c r="AS12" s="39">
        <v>70.2</v>
      </c>
      <c r="AT12" s="4">
        <f t="shared" si="9"/>
        <v>0.9887323943661972</v>
      </c>
      <c r="AU12" s="11">
        <v>10</v>
      </c>
      <c r="AV12" s="5" t="s">
        <v>371</v>
      </c>
      <c r="AW12" s="5" t="s">
        <v>371</v>
      </c>
      <c r="AX12" s="5" t="s">
        <v>371</v>
      </c>
      <c r="AY12" s="5" t="s">
        <v>371</v>
      </c>
      <c r="AZ12" s="39">
        <v>1096210</v>
      </c>
      <c r="BA12" s="39">
        <v>1950848</v>
      </c>
      <c r="BB12" s="4">
        <f t="shared" si="10"/>
        <v>1.7796298154550678</v>
      </c>
      <c r="BC12" s="11">
        <v>15</v>
      </c>
      <c r="BD12" s="54">
        <f t="shared" si="11"/>
        <v>1.1327863863134733</v>
      </c>
      <c r="BE12" s="54">
        <f t="shared" si="12"/>
        <v>1.1327863863134733</v>
      </c>
      <c r="BF12" s="55">
        <v>118130</v>
      </c>
      <c r="BG12" s="39">
        <f t="shared" si="13"/>
        <v>133816.1</v>
      </c>
      <c r="BH12" s="39">
        <f t="shared" si="14"/>
        <v>15686.100000000006</v>
      </c>
      <c r="BI12" s="39">
        <v>10356.200000000001</v>
      </c>
      <c r="BJ12" s="39">
        <v>10786.3</v>
      </c>
      <c r="BK12" s="39">
        <v>12734.6</v>
      </c>
      <c r="BL12" s="39">
        <v>9543.7000000000007</v>
      </c>
      <c r="BM12" s="39">
        <v>10966.6</v>
      </c>
      <c r="BN12" s="39">
        <v>10923.1</v>
      </c>
      <c r="BO12" s="39">
        <v>9847.9</v>
      </c>
      <c r="BP12" s="39">
        <v>10191.700000000001</v>
      </c>
      <c r="BQ12" s="39">
        <v>0</v>
      </c>
      <c r="BR12" s="39">
        <v>14446.9</v>
      </c>
      <c r="BS12" s="39">
        <v>10035.6</v>
      </c>
      <c r="BT12" s="39">
        <v>11006.1</v>
      </c>
      <c r="BU12" s="39">
        <v>0</v>
      </c>
      <c r="BV12" s="39">
        <f t="shared" si="15"/>
        <v>12977.4</v>
      </c>
      <c r="BW12" s="11"/>
      <c r="BX12" s="39">
        <f t="shared" si="16"/>
        <v>12977.4</v>
      </c>
      <c r="BY12" s="39">
        <v>-60.2</v>
      </c>
      <c r="BZ12" s="39">
        <f t="shared" si="17"/>
        <v>12917.199999999999</v>
      </c>
      <c r="CA12" s="39">
        <f t="shared" si="18"/>
        <v>0</v>
      </c>
      <c r="CB12" s="84"/>
    </row>
    <row r="13" spans="1:80" s="2" customFormat="1" ht="16.95" customHeight="1">
      <c r="A13" s="12" t="s">
        <v>11</v>
      </c>
      <c r="B13" s="39">
        <v>26782481</v>
      </c>
      <c r="C13" s="39">
        <v>26467100.800000001</v>
      </c>
      <c r="D13" s="4">
        <f t="shared" si="2"/>
        <v>0.98822438443996286</v>
      </c>
      <c r="E13" s="11">
        <v>20</v>
      </c>
      <c r="F13" s="39">
        <v>109.4</v>
      </c>
      <c r="G13" s="39">
        <v>110.8</v>
      </c>
      <c r="H13" s="4">
        <f t="shared" si="3"/>
        <v>1.0127970749542961</v>
      </c>
      <c r="I13" s="11">
        <v>10</v>
      </c>
      <c r="J13" s="39">
        <v>1.2</v>
      </c>
      <c r="K13" s="39">
        <v>1.3</v>
      </c>
      <c r="L13" s="4">
        <f t="shared" si="4"/>
        <v>0.92307692307692302</v>
      </c>
      <c r="M13" s="11">
        <v>10</v>
      </c>
      <c r="N13" s="39">
        <v>345572.3</v>
      </c>
      <c r="O13" s="39">
        <v>344192.5</v>
      </c>
      <c r="P13" s="4">
        <f t="shared" si="5"/>
        <v>0.99600720312363</v>
      </c>
      <c r="Q13" s="11">
        <v>20</v>
      </c>
      <c r="R13" s="11">
        <v>1</v>
      </c>
      <c r="S13" s="11">
        <v>15</v>
      </c>
      <c r="T13" s="5" t="s">
        <v>371</v>
      </c>
      <c r="U13" s="5" t="s">
        <v>371</v>
      </c>
      <c r="V13" s="5" t="s">
        <v>371</v>
      </c>
      <c r="W13" s="5" t="s">
        <v>371</v>
      </c>
      <c r="X13" s="5" t="s">
        <v>371</v>
      </c>
      <c r="Y13" s="5" t="s">
        <v>371</v>
      </c>
      <c r="Z13" s="5" t="s">
        <v>371</v>
      </c>
      <c r="AA13" s="5" t="s">
        <v>371</v>
      </c>
      <c r="AB13" s="39">
        <v>2758938</v>
      </c>
      <c r="AC13" s="39">
        <v>2767868.7</v>
      </c>
      <c r="AD13" s="4">
        <f t="shared" si="6"/>
        <v>1.0032370064133374</v>
      </c>
      <c r="AE13" s="11">
        <v>15</v>
      </c>
      <c r="AF13" s="39">
        <v>78</v>
      </c>
      <c r="AG13" s="39">
        <v>72.900000000000006</v>
      </c>
      <c r="AH13" s="4">
        <f t="shared" si="7"/>
        <v>0.93461538461538474</v>
      </c>
      <c r="AI13" s="11">
        <v>10</v>
      </c>
      <c r="AJ13" s="5" t="s">
        <v>371</v>
      </c>
      <c r="AK13" s="5" t="s">
        <v>371</v>
      </c>
      <c r="AL13" s="5" t="s">
        <v>371</v>
      </c>
      <c r="AM13" s="5" t="s">
        <v>371</v>
      </c>
      <c r="AN13" s="39">
        <v>20000</v>
      </c>
      <c r="AO13" s="39">
        <v>25891</v>
      </c>
      <c r="AP13" s="4">
        <f t="shared" si="8"/>
        <v>1.2945500000000001</v>
      </c>
      <c r="AQ13" s="11">
        <v>5</v>
      </c>
      <c r="AR13" s="39">
        <v>67.099999999999994</v>
      </c>
      <c r="AS13" s="39">
        <v>67.8</v>
      </c>
      <c r="AT13" s="4">
        <f t="shared" si="9"/>
        <v>1.0104321907600597</v>
      </c>
      <c r="AU13" s="11">
        <v>10</v>
      </c>
      <c r="AV13" s="5" t="s">
        <v>371</v>
      </c>
      <c r="AW13" s="5" t="s">
        <v>371</v>
      </c>
      <c r="AX13" s="5" t="s">
        <v>371</v>
      </c>
      <c r="AY13" s="5" t="s">
        <v>371</v>
      </c>
      <c r="AZ13" s="39">
        <v>5945134</v>
      </c>
      <c r="BA13" s="39">
        <v>6977776</v>
      </c>
      <c r="BB13" s="4">
        <f t="shared" si="10"/>
        <v>1.1736953279774687</v>
      </c>
      <c r="BC13" s="11">
        <v>15</v>
      </c>
      <c r="BD13" s="54">
        <f t="shared" si="11"/>
        <v>1.020158326932312</v>
      </c>
      <c r="BE13" s="54">
        <f t="shared" si="12"/>
        <v>1.020158326932312</v>
      </c>
      <c r="BF13" s="55">
        <v>173526</v>
      </c>
      <c r="BG13" s="39">
        <f t="shared" si="13"/>
        <v>177024</v>
      </c>
      <c r="BH13" s="39">
        <f t="shared" si="14"/>
        <v>3498</v>
      </c>
      <c r="BI13" s="39">
        <v>14965.3</v>
      </c>
      <c r="BJ13" s="39">
        <v>14035.5</v>
      </c>
      <c r="BK13" s="39">
        <v>15734.5</v>
      </c>
      <c r="BL13" s="39">
        <v>18613.7</v>
      </c>
      <c r="BM13" s="39">
        <v>14400.3</v>
      </c>
      <c r="BN13" s="39">
        <v>11292.6</v>
      </c>
      <c r="BO13" s="39">
        <v>13541.2</v>
      </c>
      <c r="BP13" s="39">
        <v>14722.4</v>
      </c>
      <c r="BQ13" s="39">
        <v>0</v>
      </c>
      <c r="BR13" s="39">
        <v>19040.099999999999</v>
      </c>
      <c r="BS13" s="39">
        <v>16687.7</v>
      </c>
      <c r="BT13" s="39">
        <v>16025.7</v>
      </c>
      <c r="BU13" s="39">
        <v>0</v>
      </c>
      <c r="BV13" s="39">
        <f t="shared" si="15"/>
        <v>7965</v>
      </c>
      <c r="BW13" s="11"/>
      <c r="BX13" s="39">
        <f t="shared" si="16"/>
        <v>7965</v>
      </c>
      <c r="BY13" s="39">
        <v>-83.1</v>
      </c>
      <c r="BZ13" s="39">
        <f t="shared" si="17"/>
        <v>7881.9</v>
      </c>
      <c r="CA13" s="39">
        <f t="shared" si="18"/>
        <v>0</v>
      </c>
      <c r="CB13" s="84"/>
    </row>
    <row r="14" spans="1:80" s="2" customFormat="1" ht="16.95" customHeight="1">
      <c r="A14" s="12" t="s">
        <v>12</v>
      </c>
      <c r="B14" s="39">
        <v>667620</v>
      </c>
      <c r="C14" s="39">
        <v>730311.2</v>
      </c>
      <c r="D14" s="4">
        <f t="shared" si="2"/>
        <v>1.0939025193972618</v>
      </c>
      <c r="E14" s="11">
        <v>20</v>
      </c>
      <c r="F14" s="39">
        <v>109</v>
      </c>
      <c r="G14" s="39">
        <v>107</v>
      </c>
      <c r="H14" s="4">
        <f t="shared" si="3"/>
        <v>0.98165137614678899</v>
      </c>
      <c r="I14" s="11">
        <v>10</v>
      </c>
      <c r="J14" s="39">
        <v>1.7</v>
      </c>
      <c r="K14" s="39">
        <v>1.5</v>
      </c>
      <c r="L14" s="4">
        <f t="shared" si="4"/>
        <v>1.1333333333333333</v>
      </c>
      <c r="M14" s="11">
        <v>15</v>
      </c>
      <c r="N14" s="39">
        <v>114198.9</v>
      </c>
      <c r="O14" s="39">
        <v>114444.8</v>
      </c>
      <c r="P14" s="4">
        <f t="shared" si="5"/>
        <v>1.0021532606706369</v>
      </c>
      <c r="Q14" s="11">
        <v>20</v>
      </c>
      <c r="R14" s="11">
        <v>1</v>
      </c>
      <c r="S14" s="11">
        <v>15</v>
      </c>
      <c r="T14" s="5" t="s">
        <v>371</v>
      </c>
      <c r="U14" s="5" t="s">
        <v>371</v>
      </c>
      <c r="V14" s="5" t="s">
        <v>371</v>
      </c>
      <c r="W14" s="5" t="s">
        <v>371</v>
      </c>
      <c r="X14" s="5" t="s">
        <v>371</v>
      </c>
      <c r="Y14" s="5" t="s">
        <v>371</v>
      </c>
      <c r="Z14" s="5" t="s">
        <v>371</v>
      </c>
      <c r="AA14" s="5" t="s">
        <v>371</v>
      </c>
      <c r="AB14" s="39">
        <v>1038103</v>
      </c>
      <c r="AC14" s="39">
        <v>1042973.4</v>
      </c>
      <c r="AD14" s="4">
        <f t="shared" si="6"/>
        <v>1.0046916346451171</v>
      </c>
      <c r="AE14" s="11">
        <v>10</v>
      </c>
      <c r="AF14" s="39">
        <v>66</v>
      </c>
      <c r="AG14" s="39">
        <v>66.3</v>
      </c>
      <c r="AH14" s="4">
        <f t="shared" si="7"/>
        <v>1.0045454545454544</v>
      </c>
      <c r="AI14" s="11">
        <v>10</v>
      </c>
      <c r="AJ14" s="5" t="s">
        <v>371</v>
      </c>
      <c r="AK14" s="5" t="s">
        <v>371</v>
      </c>
      <c r="AL14" s="5" t="s">
        <v>371</v>
      </c>
      <c r="AM14" s="5" t="s">
        <v>371</v>
      </c>
      <c r="AN14" s="39">
        <v>6655</v>
      </c>
      <c r="AO14" s="39">
        <v>6843</v>
      </c>
      <c r="AP14" s="4">
        <f t="shared" si="8"/>
        <v>1.0282494365138992</v>
      </c>
      <c r="AQ14" s="11">
        <v>5</v>
      </c>
      <c r="AR14" s="39">
        <v>46</v>
      </c>
      <c r="AS14" s="39">
        <v>52.1</v>
      </c>
      <c r="AT14" s="4">
        <f t="shared" si="9"/>
        <v>1.1326086956521739</v>
      </c>
      <c r="AU14" s="11">
        <v>10</v>
      </c>
      <c r="AV14" s="5" t="s">
        <v>371</v>
      </c>
      <c r="AW14" s="5" t="s">
        <v>371</v>
      </c>
      <c r="AX14" s="5" t="s">
        <v>371</v>
      </c>
      <c r="AY14" s="5" t="s">
        <v>371</v>
      </c>
      <c r="AZ14" s="39">
        <v>59200</v>
      </c>
      <c r="BA14" s="39">
        <v>52067</v>
      </c>
      <c r="BB14" s="4">
        <f t="shared" si="10"/>
        <v>0.8795101351351351</v>
      </c>
      <c r="BC14" s="11">
        <v>15</v>
      </c>
      <c r="BD14" s="54">
        <f t="shared" si="11"/>
        <v>1.0268460493911526</v>
      </c>
      <c r="BE14" s="54">
        <f t="shared" si="12"/>
        <v>1.0268460493911526</v>
      </c>
      <c r="BF14" s="55">
        <v>109203</v>
      </c>
      <c r="BG14" s="39">
        <f t="shared" si="13"/>
        <v>112134.7</v>
      </c>
      <c r="BH14" s="39">
        <f t="shared" si="14"/>
        <v>2931.6999999999971</v>
      </c>
      <c r="BI14" s="39">
        <v>11462.3</v>
      </c>
      <c r="BJ14" s="39">
        <v>10040.800000000001</v>
      </c>
      <c r="BK14" s="39">
        <v>10511.1</v>
      </c>
      <c r="BL14" s="39">
        <v>16203.1</v>
      </c>
      <c r="BM14" s="39">
        <v>9935.7000000000007</v>
      </c>
      <c r="BN14" s="39">
        <v>5191.8</v>
      </c>
      <c r="BO14" s="39">
        <v>10256.799999999999</v>
      </c>
      <c r="BP14" s="39">
        <v>8062.3</v>
      </c>
      <c r="BQ14" s="39">
        <v>0</v>
      </c>
      <c r="BR14" s="39">
        <v>8819.5</v>
      </c>
      <c r="BS14" s="39">
        <v>6468.7</v>
      </c>
      <c r="BT14" s="39">
        <v>8006.3</v>
      </c>
      <c r="BU14" s="39">
        <v>0</v>
      </c>
      <c r="BV14" s="39">
        <f t="shared" si="15"/>
        <v>7176.3</v>
      </c>
      <c r="BW14" s="11"/>
      <c r="BX14" s="39">
        <f t="shared" si="16"/>
        <v>7176.3</v>
      </c>
      <c r="BY14" s="39">
        <v>174</v>
      </c>
      <c r="BZ14" s="39">
        <f t="shared" si="17"/>
        <v>7350.3</v>
      </c>
      <c r="CA14" s="39">
        <f t="shared" si="18"/>
        <v>0</v>
      </c>
      <c r="CB14" s="84"/>
    </row>
    <row r="15" spans="1:80" s="2" customFormat="1" ht="16.95" customHeight="1">
      <c r="A15" s="12" t="s">
        <v>13</v>
      </c>
      <c r="B15" s="39">
        <v>3518272</v>
      </c>
      <c r="C15" s="39">
        <v>4293263.8</v>
      </c>
      <c r="D15" s="4">
        <f t="shared" si="2"/>
        <v>1.2202762606188493</v>
      </c>
      <c r="E15" s="11">
        <v>20</v>
      </c>
      <c r="F15" s="39">
        <v>109.9</v>
      </c>
      <c r="G15" s="39">
        <v>108.8</v>
      </c>
      <c r="H15" s="4">
        <f t="shared" si="3"/>
        <v>0.98999090081892627</v>
      </c>
      <c r="I15" s="11">
        <v>10</v>
      </c>
      <c r="J15" s="39">
        <v>1.1000000000000001</v>
      </c>
      <c r="K15" s="39">
        <v>1</v>
      </c>
      <c r="L15" s="4">
        <f t="shared" si="4"/>
        <v>1.1000000000000001</v>
      </c>
      <c r="M15" s="11">
        <v>10</v>
      </c>
      <c r="N15" s="39">
        <v>330883.20000000001</v>
      </c>
      <c r="O15" s="39">
        <v>295117.8</v>
      </c>
      <c r="P15" s="4">
        <f t="shared" si="5"/>
        <v>0.89190929004555075</v>
      </c>
      <c r="Q15" s="11">
        <v>20</v>
      </c>
      <c r="R15" s="11">
        <v>1</v>
      </c>
      <c r="S15" s="11">
        <v>15</v>
      </c>
      <c r="T15" s="5" t="s">
        <v>371</v>
      </c>
      <c r="U15" s="5" t="s">
        <v>371</v>
      </c>
      <c r="V15" s="5" t="s">
        <v>371</v>
      </c>
      <c r="W15" s="5" t="s">
        <v>371</v>
      </c>
      <c r="X15" s="5" t="s">
        <v>371</v>
      </c>
      <c r="Y15" s="5" t="s">
        <v>371</v>
      </c>
      <c r="Z15" s="5" t="s">
        <v>371</v>
      </c>
      <c r="AA15" s="5" t="s">
        <v>371</v>
      </c>
      <c r="AB15" s="39">
        <v>4106788</v>
      </c>
      <c r="AC15" s="39">
        <v>4108154.8</v>
      </c>
      <c r="AD15" s="4">
        <f t="shared" si="6"/>
        <v>1.0003328148421589</v>
      </c>
      <c r="AE15" s="11">
        <v>10</v>
      </c>
      <c r="AF15" s="39">
        <v>84</v>
      </c>
      <c r="AG15" s="39">
        <v>69.5</v>
      </c>
      <c r="AH15" s="4">
        <f t="shared" si="7"/>
        <v>0.82738095238095233</v>
      </c>
      <c r="AI15" s="11">
        <v>10</v>
      </c>
      <c r="AJ15" s="5" t="s">
        <v>371</v>
      </c>
      <c r="AK15" s="5" t="s">
        <v>371</v>
      </c>
      <c r="AL15" s="5" t="s">
        <v>371</v>
      </c>
      <c r="AM15" s="5" t="s">
        <v>371</v>
      </c>
      <c r="AN15" s="39">
        <v>44000</v>
      </c>
      <c r="AO15" s="39">
        <v>44194</v>
      </c>
      <c r="AP15" s="4">
        <f t="shared" si="8"/>
        <v>1.0044090909090908</v>
      </c>
      <c r="AQ15" s="11">
        <v>5</v>
      </c>
      <c r="AR15" s="39">
        <v>70</v>
      </c>
      <c r="AS15" s="39">
        <v>71.8</v>
      </c>
      <c r="AT15" s="4">
        <f t="shared" si="9"/>
        <v>1.0257142857142856</v>
      </c>
      <c r="AU15" s="11">
        <v>10</v>
      </c>
      <c r="AV15" s="5" t="s">
        <v>371</v>
      </c>
      <c r="AW15" s="5" t="s">
        <v>371</v>
      </c>
      <c r="AX15" s="5" t="s">
        <v>371</v>
      </c>
      <c r="AY15" s="5" t="s">
        <v>371</v>
      </c>
      <c r="AZ15" s="39">
        <v>219323</v>
      </c>
      <c r="BA15" s="39">
        <v>223471</v>
      </c>
      <c r="BB15" s="4">
        <f t="shared" si="10"/>
        <v>1.0189127451293298</v>
      </c>
      <c r="BC15" s="11">
        <v>15</v>
      </c>
      <c r="BD15" s="54">
        <f t="shared" si="11"/>
        <v>1.015869097458693</v>
      </c>
      <c r="BE15" s="54">
        <f t="shared" si="12"/>
        <v>1.015869097458693</v>
      </c>
      <c r="BF15" s="39">
        <v>184522.1</v>
      </c>
      <c r="BG15" s="39">
        <f t="shared" si="13"/>
        <v>187450.3</v>
      </c>
      <c r="BH15" s="39">
        <f t="shared" si="14"/>
        <v>2928.1999999999825</v>
      </c>
      <c r="BI15" s="39">
        <v>17553.7</v>
      </c>
      <c r="BJ15" s="39">
        <v>15844.999999999998</v>
      </c>
      <c r="BK15" s="39">
        <v>10177.1</v>
      </c>
      <c r="BL15" s="39">
        <v>18150.5</v>
      </c>
      <c r="BM15" s="39">
        <v>16279</v>
      </c>
      <c r="BN15" s="39">
        <v>12742.6</v>
      </c>
      <c r="BO15" s="39">
        <v>25373.7</v>
      </c>
      <c r="BP15" s="39">
        <v>15111.3</v>
      </c>
      <c r="BQ15" s="39">
        <v>1276.0999999999999</v>
      </c>
      <c r="BR15" s="39">
        <v>11702.8</v>
      </c>
      <c r="BS15" s="39">
        <v>21624.1</v>
      </c>
      <c r="BT15" s="39">
        <v>18170.099999999999</v>
      </c>
      <c r="BU15" s="39">
        <v>3839.7999999999956</v>
      </c>
      <c r="BV15" s="39">
        <f t="shared" si="15"/>
        <v>-395.5</v>
      </c>
      <c r="BW15" s="11"/>
      <c r="BX15" s="39">
        <f t="shared" si="16"/>
        <v>-395.5</v>
      </c>
      <c r="BY15" s="39">
        <v>-306.89999999999998</v>
      </c>
      <c r="BZ15" s="39">
        <f t="shared" si="17"/>
        <v>0</v>
      </c>
      <c r="CA15" s="39">
        <f t="shared" si="18"/>
        <v>-702.4</v>
      </c>
      <c r="CB15" s="84"/>
    </row>
    <row r="16" spans="1:80" s="2" customFormat="1" ht="16.95" customHeight="1">
      <c r="A16" s="12" t="s">
        <v>14</v>
      </c>
      <c r="B16" s="39">
        <v>971525</v>
      </c>
      <c r="C16" s="39">
        <v>907642.7</v>
      </c>
      <c r="D16" s="4">
        <f t="shared" si="2"/>
        <v>0.93424533594091763</v>
      </c>
      <c r="E16" s="11">
        <v>20</v>
      </c>
      <c r="F16" s="39">
        <v>110</v>
      </c>
      <c r="G16" s="39">
        <v>108</v>
      </c>
      <c r="H16" s="4">
        <f t="shared" si="3"/>
        <v>0.98181818181818181</v>
      </c>
      <c r="I16" s="11">
        <v>10</v>
      </c>
      <c r="J16" s="39">
        <v>1.3</v>
      </c>
      <c r="K16" s="39">
        <v>1</v>
      </c>
      <c r="L16" s="4">
        <f t="shared" si="4"/>
        <v>1.3</v>
      </c>
      <c r="M16" s="11">
        <v>10</v>
      </c>
      <c r="N16" s="39">
        <v>172584.3</v>
      </c>
      <c r="O16" s="39">
        <v>166574.1</v>
      </c>
      <c r="P16" s="4">
        <f t="shared" si="5"/>
        <v>0.96517527955903304</v>
      </c>
      <c r="Q16" s="11">
        <v>20</v>
      </c>
      <c r="R16" s="11">
        <v>1</v>
      </c>
      <c r="S16" s="11">
        <v>15</v>
      </c>
      <c r="T16" s="5" t="s">
        <v>371</v>
      </c>
      <c r="U16" s="5" t="s">
        <v>371</v>
      </c>
      <c r="V16" s="5" t="s">
        <v>371</v>
      </c>
      <c r="W16" s="5" t="s">
        <v>371</v>
      </c>
      <c r="X16" s="5" t="s">
        <v>371</v>
      </c>
      <c r="Y16" s="5" t="s">
        <v>371</v>
      </c>
      <c r="Z16" s="5" t="s">
        <v>371</v>
      </c>
      <c r="AA16" s="5" t="s">
        <v>371</v>
      </c>
      <c r="AB16" s="39">
        <v>2354179</v>
      </c>
      <c r="AC16" s="39">
        <v>2379331.9</v>
      </c>
      <c r="AD16" s="4">
        <f t="shared" si="6"/>
        <v>1.0106843617244059</v>
      </c>
      <c r="AE16" s="11">
        <v>10</v>
      </c>
      <c r="AF16" s="39">
        <v>80</v>
      </c>
      <c r="AG16" s="39">
        <v>76.3</v>
      </c>
      <c r="AH16" s="4">
        <f t="shared" si="7"/>
        <v>0.95374999999999999</v>
      </c>
      <c r="AI16" s="11">
        <v>10</v>
      </c>
      <c r="AJ16" s="5" t="s">
        <v>371</v>
      </c>
      <c r="AK16" s="5" t="s">
        <v>371</v>
      </c>
      <c r="AL16" s="5" t="s">
        <v>371</v>
      </c>
      <c r="AM16" s="5" t="s">
        <v>371</v>
      </c>
      <c r="AN16" s="39">
        <v>13000</v>
      </c>
      <c r="AO16" s="39">
        <v>13050</v>
      </c>
      <c r="AP16" s="4">
        <f t="shared" si="8"/>
        <v>1.0038461538461538</v>
      </c>
      <c r="AQ16" s="11">
        <v>5</v>
      </c>
      <c r="AR16" s="39">
        <v>100</v>
      </c>
      <c r="AS16" s="39">
        <v>100</v>
      </c>
      <c r="AT16" s="4">
        <f t="shared" si="9"/>
        <v>1</v>
      </c>
      <c r="AU16" s="11">
        <v>20</v>
      </c>
      <c r="AV16" s="5" t="s">
        <v>371</v>
      </c>
      <c r="AW16" s="5" t="s">
        <v>371</v>
      </c>
      <c r="AX16" s="5" t="s">
        <v>371</v>
      </c>
      <c r="AY16" s="5" t="s">
        <v>371</v>
      </c>
      <c r="AZ16" s="39">
        <v>137357</v>
      </c>
      <c r="BA16" s="39">
        <v>163120</v>
      </c>
      <c r="BB16" s="4">
        <f t="shared" si="10"/>
        <v>1.1875623375583333</v>
      </c>
      <c r="BC16" s="11">
        <v>15</v>
      </c>
      <c r="BD16" s="54">
        <f t="shared" si="11"/>
        <v>1.0243229894668937</v>
      </c>
      <c r="BE16" s="54">
        <f t="shared" si="12"/>
        <v>1.0243229894668937</v>
      </c>
      <c r="BF16" s="55">
        <v>108017</v>
      </c>
      <c r="BG16" s="39">
        <f t="shared" si="13"/>
        <v>110644.3</v>
      </c>
      <c r="BH16" s="39">
        <f t="shared" si="14"/>
        <v>2627.3000000000029</v>
      </c>
      <c r="BI16" s="39">
        <v>10464.200000000001</v>
      </c>
      <c r="BJ16" s="39">
        <v>9174.5999999999985</v>
      </c>
      <c r="BK16" s="39">
        <v>8640.9</v>
      </c>
      <c r="BL16" s="39">
        <v>17431.599999999999</v>
      </c>
      <c r="BM16" s="39">
        <v>8617.2000000000007</v>
      </c>
      <c r="BN16" s="39">
        <v>1978.8</v>
      </c>
      <c r="BO16" s="39">
        <v>17970.099999999999</v>
      </c>
      <c r="BP16" s="39">
        <v>8233</v>
      </c>
      <c r="BQ16" s="39">
        <v>0</v>
      </c>
      <c r="BR16" s="39">
        <v>2342.6999999999998</v>
      </c>
      <c r="BS16" s="39">
        <v>9259.6</v>
      </c>
      <c r="BT16" s="39">
        <v>8996.1</v>
      </c>
      <c r="BU16" s="39">
        <v>2642.8000000000038</v>
      </c>
      <c r="BV16" s="39">
        <f t="shared" si="15"/>
        <v>4892.7</v>
      </c>
      <c r="BW16" s="11"/>
      <c r="BX16" s="39">
        <f t="shared" si="16"/>
        <v>4892.7</v>
      </c>
      <c r="BY16" s="39">
        <v>16.2</v>
      </c>
      <c r="BZ16" s="39">
        <f t="shared" si="17"/>
        <v>4908.8999999999996</v>
      </c>
      <c r="CA16" s="39">
        <f t="shared" si="18"/>
        <v>0</v>
      </c>
      <c r="CB16" s="84"/>
    </row>
    <row r="17" spans="1:80" s="2" customFormat="1" ht="16.95" customHeight="1">
      <c r="A17" s="15" t="s">
        <v>21</v>
      </c>
      <c r="B17" s="38">
        <f>SUM(B18:B44)</f>
        <v>74318149</v>
      </c>
      <c r="C17" s="38">
        <f>SUM(C18:C44)</f>
        <v>82354572</v>
      </c>
      <c r="D17" s="6">
        <f>C17/B17</f>
        <v>1.1081354031032178</v>
      </c>
      <c r="E17" s="24"/>
      <c r="F17" s="22"/>
      <c r="G17" s="22"/>
      <c r="H17" s="6"/>
      <c r="I17" s="24"/>
      <c r="J17" s="20"/>
      <c r="K17" s="20"/>
      <c r="L17" s="7"/>
      <c r="M17" s="24"/>
      <c r="N17" s="38">
        <f>SUM(N18:N44)</f>
        <v>5597737.5999999996</v>
      </c>
      <c r="O17" s="38">
        <f>SUM(O18:O44)</f>
        <v>4902419.6999999993</v>
      </c>
      <c r="P17" s="6">
        <f>O17/N17</f>
        <v>0.87578590679205826</v>
      </c>
      <c r="Q17" s="24"/>
      <c r="R17" s="6"/>
      <c r="S17" s="24"/>
      <c r="T17" s="38">
        <f t="shared" ref="T17:U17" si="19">SUM(T18:T44)</f>
        <v>151884.79999999999</v>
      </c>
      <c r="U17" s="38">
        <f t="shared" si="19"/>
        <v>163545.29999999999</v>
      </c>
      <c r="V17" s="6">
        <f>U17/T17</f>
        <v>1.0767720008848811</v>
      </c>
      <c r="W17" s="24"/>
      <c r="X17" s="38">
        <f t="shared" ref="X17" si="20">SUM(X18:X44)</f>
        <v>59380.4</v>
      </c>
      <c r="Y17" s="38">
        <f t="shared" ref="Y17" si="21">SUM(Y18:Y44)</f>
        <v>73368.600000000006</v>
      </c>
      <c r="Z17" s="6">
        <f>Y17/X17</f>
        <v>1.2355693124330589</v>
      </c>
      <c r="AA17" s="24"/>
      <c r="AB17" s="38">
        <f t="shared" ref="AB17:AC17" si="22">SUM(AB18:AB44)</f>
        <v>38233675</v>
      </c>
      <c r="AC17" s="38">
        <f t="shared" si="22"/>
        <v>39925089.699999996</v>
      </c>
      <c r="AD17" s="6">
        <f>AC17/AB17</f>
        <v>1.0442388731922838</v>
      </c>
      <c r="AE17" s="24"/>
      <c r="AF17" s="22"/>
      <c r="AG17" s="22"/>
      <c r="AH17" s="6"/>
      <c r="AI17" s="24"/>
      <c r="AJ17" s="22">
        <f t="shared" ref="AJ17:AK17" si="23">SUM(AJ18:AJ44)</f>
        <v>106073</v>
      </c>
      <c r="AK17" s="22">
        <f t="shared" si="23"/>
        <v>108403</v>
      </c>
      <c r="AL17" s="6">
        <f>AK17/AJ17</f>
        <v>1.0219660045440404</v>
      </c>
      <c r="AM17" s="24"/>
      <c r="AN17" s="38">
        <f t="shared" ref="AN17:AO17" si="24">SUM(AN18:AN44)</f>
        <v>490447</v>
      </c>
      <c r="AO17" s="38">
        <f t="shared" si="24"/>
        <v>659054</v>
      </c>
      <c r="AP17" s="6">
        <f>AO17/AN17</f>
        <v>1.3437823047138631</v>
      </c>
      <c r="AQ17" s="24"/>
      <c r="AR17" s="38"/>
      <c r="AS17" s="38"/>
      <c r="AT17" s="6"/>
      <c r="AU17" s="24"/>
      <c r="AV17" s="38">
        <f t="shared" ref="AV17:AW17" si="25">SUM(AV18:AV44)</f>
        <v>1774.3</v>
      </c>
      <c r="AW17" s="38">
        <f t="shared" si="25"/>
        <v>2070</v>
      </c>
      <c r="AX17" s="6">
        <f>AW17/AV17</f>
        <v>1.1666572732908753</v>
      </c>
      <c r="AY17" s="24"/>
      <c r="AZ17" s="38">
        <f t="shared" ref="AZ17:BA17" si="26">SUM(AZ18:AZ44)</f>
        <v>14944086</v>
      </c>
      <c r="BA17" s="38">
        <f t="shared" si="26"/>
        <v>18726505</v>
      </c>
      <c r="BB17" s="6">
        <f>BA17/AZ17</f>
        <v>1.2531047398950996</v>
      </c>
      <c r="BC17" s="24"/>
      <c r="BD17" s="25"/>
      <c r="BE17" s="23"/>
      <c r="BF17" s="22">
        <f>SUM(BF18:BF44)</f>
        <v>1115907</v>
      </c>
      <c r="BG17" s="38">
        <f>SUM(BG18:BG44)</f>
        <v>1193910.0999999999</v>
      </c>
      <c r="BH17" s="38">
        <f>SUM(BH18:BH44)</f>
        <v>78003.099999999962</v>
      </c>
      <c r="BI17" s="38">
        <f t="shared" ref="BI17:CA17" si="27">SUM(BI18:BI44)</f>
        <v>105441.10000000002</v>
      </c>
      <c r="BJ17" s="38">
        <f t="shared" si="27"/>
        <v>104068.59999999998</v>
      </c>
      <c r="BK17" s="38">
        <f t="shared" si="27"/>
        <v>87819.300000000017</v>
      </c>
      <c r="BL17" s="38">
        <f t="shared" si="27"/>
        <v>120609.4</v>
      </c>
      <c r="BM17" s="38">
        <f t="shared" si="27"/>
        <v>101807</v>
      </c>
      <c r="BN17" s="38">
        <f t="shared" si="27"/>
        <v>81513.7</v>
      </c>
      <c r="BO17" s="38">
        <f t="shared" si="27"/>
        <v>155536.90000000002</v>
      </c>
      <c r="BP17" s="38">
        <f t="shared" si="27"/>
        <v>103604.7</v>
      </c>
      <c r="BQ17" s="38">
        <f t="shared" si="27"/>
        <v>0</v>
      </c>
      <c r="BR17" s="38">
        <f t="shared" si="27"/>
        <v>74264.899999999994</v>
      </c>
      <c r="BS17" s="38">
        <f t="shared" si="27"/>
        <v>94833.7</v>
      </c>
      <c r="BT17" s="38">
        <f t="shared" si="27"/>
        <v>106777.70000000001</v>
      </c>
      <c r="BU17" s="38">
        <f t="shared" si="27"/>
        <v>20042.400000000001</v>
      </c>
      <c r="BV17" s="38">
        <f t="shared" si="27"/>
        <v>37590.700000000012</v>
      </c>
      <c r="BW17" s="45"/>
      <c r="BX17" s="38">
        <f t="shared" si="27"/>
        <v>37590.700000000012</v>
      </c>
      <c r="BY17" s="38">
        <f t="shared" si="27"/>
        <v>-285.3</v>
      </c>
      <c r="BZ17" s="38">
        <f t="shared" si="27"/>
        <v>39342.1</v>
      </c>
      <c r="CA17" s="38">
        <f t="shared" si="27"/>
        <v>-2036.7</v>
      </c>
      <c r="CB17" s="84"/>
    </row>
    <row r="18" spans="1:80" s="2" customFormat="1" ht="16.95" customHeight="1">
      <c r="A18" s="13" t="s">
        <v>0</v>
      </c>
      <c r="B18" s="39">
        <v>65290</v>
      </c>
      <c r="C18" s="39">
        <v>68074.399999999994</v>
      </c>
      <c r="D18" s="4">
        <f t="shared" ref="D18:D44" si="28">IF(E18=0,0,IF(B18=0,1,IF(C18&lt;0,0,C18/B18)))</f>
        <v>1.0426466533925562</v>
      </c>
      <c r="E18" s="11">
        <v>10</v>
      </c>
      <c r="F18" s="39">
        <v>113.9</v>
      </c>
      <c r="G18" s="39">
        <v>114</v>
      </c>
      <c r="H18" s="4">
        <f t="shared" ref="H18:H44" si="29">IF(I18=0,0,IF(F18=0,1,IF(G18&lt;0,0,G18/F18)))</f>
        <v>1.0008779631255487</v>
      </c>
      <c r="I18" s="11">
        <v>5</v>
      </c>
      <c r="J18" s="39">
        <v>2.7</v>
      </c>
      <c r="K18" s="39">
        <v>2.5</v>
      </c>
      <c r="L18" s="4">
        <f t="shared" ref="L18:L44" si="30">IF(M18=0,0,IF(J18=0,1,IF(K18&lt;0,0,IF(J18/K18&gt;3,3,J18/K18))))</f>
        <v>1.08</v>
      </c>
      <c r="M18" s="11">
        <v>15</v>
      </c>
      <c r="N18" s="39">
        <v>52357.8</v>
      </c>
      <c r="O18" s="39">
        <v>47941.3</v>
      </c>
      <c r="P18" s="4">
        <f t="shared" ref="P18:P44" si="31">IF(Q18=0,0,IF(N18=0,1,IF(O18&lt;0,0,O18/N18)))</f>
        <v>0.91564771629060049</v>
      </c>
      <c r="Q18" s="11">
        <v>20</v>
      </c>
      <c r="R18" s="11">
        <v>1</v>
      </c>
      <c r="S18" s="11">
        <v>15</v>
      </c>
      <c r="T18" s="39">
        <v>1512</v>
      </c>
      <c r="U18" s="39">
        <v>1668.4</v>
      </c>
      <c r="V18" s="4">
        <f>IF(W18=0,0,IF(T18=0,1,IF(U18&lt;0,0,U18/T18)))</f>
        <v>1.1034391534391534</v>
      </c>
      <c r="W18" s="11">
        <v>20</v>
      </c>
      <c r="X18" s="39">
        <v>287</v>
      </c>
      <c r="Y18" s="39">
        <v>296</v>
      </c>
      <c r="Z18" s="4">
        <f>IF(AA18=0,0,IF(X18=0,1,IF(Y18&lt;0,0,Y18/X18)))</f>
        <v>1.0313588850174216</v>
      </c>
      <c r="AA18" s="11">
        <v>15</v>
      </c>
      <c r="AB18" s="39">
        <v>358618</v>
      </c>
      <c r="AC18" s="39">
        <v>383200</v>
      </c>
      <c r="AD18" s="4">
        <f t="shared" ref="AD18:AD44" si="32">IF(AE18=0,0,IF(AB18=0,1,IF(AC18&lt;0,0,AC18/AB18)))</f>
        <v>1.0685464756370289</v>
      </c>
      <c r="AE18" s="11">
        <v>5</v>
      </c>
      <c r="AF18" s="39">
        <v>77</v>
      </c>
      <c r="AG18" s="39">
        <v>67.7</v>
      </c>
      <c r="AH18" s="4">
        <f t="shared" ref="AH18:AH44" si="33">IF(AI18=0,0,IF(AF18=0,1,IF(AG18&lt;0,0,AG18/AF18)))</f>
        <v>0.87922077922077924</v>
      </c>
      <c r="AI18" s="11">
        <v>10</v>
      </c>
      <c r="AJ18" s="55">
        <v>3773</v>
      </c>
      <c r="AK18" s="55">
        <v>3800</v>
      </c>
      <c r="AL18" s="4">
        <f>IF(AM18=0,0,IF(AJ18=0,1,IF(AK18&lt;0,0,AK18/AJ18)))</f>
        <v>1.0071561091969254</v>
      </c>
      <c r="AM18" s="11">
        <v>20</v>
      </c>
      <c r="AN18" s="39">
        <v>2500</v>
      </c>
      <c r="AO18" s="39">
        <v>2557</v>
      </c>
      <c r="AP18" s="4">
        <f t="shared" ref="AP18:AP44" si="34">IF(AQ18=0,0,IF(AN18=0,1,IF(AO18&lt;0,0,AO18/AN18)))</f>
        <v>1.0227999999999999</v>
      </c>
      <c r="AQ18" s="11">
        <v>5</v>
      </c>
      <c r="AR18" s="39">
        <v>44.1</v>
      </c>
      <c r="AS18" s="39">
        <v>44.3</v>
      </c>
      <c r="AT18" s="4">
        <f t="shared" ref="AT18:AT44" si="35">IF(AU18=0,0,IF(AR18=0,1,IF(AS18&lt;0,0,AS18/AR18)))</f>
        <v>1.0045351473922901</v>
      </c>
      <c r="AU18" s="11">
        <v>2</v>
      </c>
      <c r="AV18" s="39">
        <v>45</v>
      </c>
      <c r="AW18" s="39">
        <v>50.8</v>
      </c>
      <c r="AX18" s="4">
        <f>IF(AY18=0,0,IF(AV18=0,1,IF(AW18&lt;0,0,AW18/AV18)))</f>
        <v>1.1288888888888888</v>
      </c>
      <c r="AY18" s="11">
        <v>15</v>
      </c>
      <c r="AZ18" s="39">
        <v>32350</v>
      </c>
      <c r="BA18" s="39">
        <v>35710</v>
      </c>
      <c r="BB18" s="4">
        <f t="shared" ref="BB18:BB44" si="36">IF(BC18=0,0,IF(AZ18=0,1,IF(BA18&lt;0,0,BA18/AZ18)))</f>
        <v>1.1038639876352396</v>
      </c>
      <c r="BC18" s="11">
        <v>5</v>
      </c>
      <c r="BD18" s="54">
        <f>(D18*E18+H18*I18+L18*M18+P18*Q18+R18*S18+V18*W18+Z18*AA18+AD18*AE18+AH18*AI18+AL18*AM18+AP18*AQ18+AT18*AU18+AX18*AY18+BB18*BC18)/(E18+I18+M18+Q18+S18+W18+AA18+AE18+AI18+AM18+AQ18+AU18+AY18+BC18)</f>
        <v>1.026770141605156</v>
      </c>
      <c r="BE18" s="54">
        <f t="shared" ref="BE18:BE44" si="37">IF(BD18&gt;1.2,IF((BD18-1.2)*0.1+1.2&gt;1.3,1.3,(BD18-1.2)*0.1+1.2),BD18)</f>
        <v>1.026770141605156</v>
      </c>
      <c r="BF18" s="55">
        <v>23589</v>
      </c>
      <c r="BG18" s="39">
        <f t="shared" ref="BG18:BG44" si="38">ROUND(BE18*BF18,1)</f>
        <v>24220.5</v>
      </c>
      <c r="BH18" s="39">
        <f t="shared" ref="BH18:BH44" si="39">BG18-BF18</f>
        <v>631.5</v>
      </c>
      <c r="BI18" s="39">
        <v>2673.7</v>
      </c>
      <c r="BJ18" s="39">
        <v>2000.4000000000003</v>
      </c>
      <c r="BK18" s="39">
        <v>251</v>
      </c>
      <c r="BL18" s="39">
        <v>636.5</v>
      </c>
      <c r="BM18" s="39">
        <v>2130.6999999999998</v>
      </c>
      <c r="BN18" s="39">
        <v>2432.3000000000002</v>
      </c>
      <c r="BO18" s="39">
        <v>2173.4</v>
      </c>
      <c r="BP18" s="39">
        <v>2062.1</v>
      </c>
      <c r="BQ18" s="39">
        <v>0</v>
      </c>
      <c r="BR18" s="39">
        <v>1932.3</v>
      </c>
      <c r="BS18" s="39">
        <v>1770</v>
      </c>
      <c r="BT18" s="39">
        <v>2562.8000000000002</v>
      </c>
      <c r="BU18" s="39">
        <v>2840.4000000000005</v>
      </c>
      <c r="BV18" s="39">
        <f t="shared" ref="BV18:BV44" si="40">ROUND(BG18-SUM(BI18:BU18),1)</f>
        <v>754.9</v>
      </c>
      <c r="BW18" s="11"/>
      <c r="BX18" s="39">
        <f t="shared" ref="BX18:BX44" si="41">IF(AND(BV18&gt;0,BW18="+"),0,BV18)</f>
        <v>754.9</v>
      </c>
      <c r="BY18" s="39">
        <v>-25.3</v>
      </c>
      <c r="BZ18" s="39">
        <f t="shared" ref="BZ18:BZ44" si="42">IF((BX18+BY18)&lt;0,0,BX18+BY18)</f>
        <v>729.6</v>
      </c>
      <c r="CA18" s="39">
        <f t="shared" ref="CA18:CA44" si="43">IF((BX18+BY18)&lt;0,ROUND(BX18+BY18,1),0)</f>
        <v>0</v>
      </c>
      <c r="CB18" s="84"/>
    </row>
    <row r="19" spans="1:80" s="2" customFormat="1" ht="16.95" customHeight="1">
      <c r="A19" s="13" t="s">
        <v>22</v>
      </c>
      <c r="B19" s="39">
        <v>6769573</v>
      </c>
      <c r="C19" s="39">
        <v>8665769.0999999996</v>
      </c>
      <c r="D19" s="4">
        <f t="shared" si="28"/>
        <v>1.280105717155277</v>
      </c>
      <c r="E19" s="11">
        <v>10</v>
      </c>
      <c r="F19" s="39">
        <v>112.9</v>
      </c>
      <c r="G19" s="39">
        <v>111.8</v>
      </c>
      <c r="H19" s="4">
        <f t="shared" si="29"/>
        <v>0.99025686448184225</v>
      </c>
      <c r="I19" s="11">
        <v>5</v>
      </c>
      <c r="J19" s="39">
        <v>1.3</v>
      </c>
      <c r="K19" s="39">
        <v>1</v>
      </c>
      <c r="L19" s="4">
        <f t="shared" si="30"/>
        <v>1.3</v>
      </c>
      <c r="M19" s="11">
        <v>5</v>
      </c>
      <c r="N19" s="39">
        <v>236113.2</v>
      </c>
      <c r="O19" s="39">
        <v>210679.7</v>
      </c>
      <c r="P19" s="4">
        <f t="shared" si="31"/>
        <v>0.89228260004099724</v>
      </c>
      <c r="Q19" s="11">
        <v>20</v>
      </c>
      <c r="R19" s="11">
        <v>1</v>
      </c>
      <c r="S19" s="11">
        <v>15</v>
      </c>
      <c r="T19" s="39">
        <v>9000</v>
      </c>
      <c r="U19" s="39">
        <v>8077.1</v>
      </c>
      <c r="V19" s="4">
        <f t="shared" ref="V19:V44" si="44">IF(W19=0,0,IF(T19=0,1,IF(U19&lt;0,0,U19/T19)))</f>
        <v>0.89745555555555556</v>
      </c>
      <c r="W19" s="11">
        <v>20</v>
      </c>
      <c r="X19" s="39">
        <v>700</v>
      </c>
      <c r="Y19" s="39">
        <v>745.7</v>
      </c>
      <c r="Z19" s="4">
        <f t="shared" ref="Z19:Z44" si="45">IF(AA19=0,0,IF(X19=0,1,IF(Y19&lt;0,0,Y19/X19)))</f>
        <v>1.0652857142857144</v>
      </c>
      <c r="AA19" s="11">
        <v>10</v>
      </c>
      <c r="AB19" s="39">
        <v>2605322</v>
      </c>
      <c r="AC19" s="39">
        <v>2686818.1</v>
      </c>
      <c r="AD19" s="4">
        <f t="shared" si="32"/>
        <v>1.0312806248133628</v>
      </c>
      <c r="AE19" s="11">
        <v>5</v>
      </c>
      <c r="AF19" s="39">
        <v>67</v>
      </c>
      <c r="AG19" s="39">
        <v>51.8</v>
      </c>
      <c r="AH19" s="4">
        <f t="shared" si="33"/>
        <v>0.77313432835820894</v>
      </c>
      <c r="AI19" s="11">
        <v>10</v>
      </c>
      <c r="AJ19" s="55">
        <v>4350</v>
      </c>
      <c r="AK19" s="55">
        <v>4512</v>
      </c>
      <c r="AL19" s="4">
        <f t="shared" ref="AL19:AL44" si="46">IF(AM19=0,0,IF(AJ19=0,1,IF(AK19&lt;0,0,AK19/AJ19)))</f>
        <v>1.0372413793103448</v>
      </c>
      <c r="AM19" s="11">
        <v>20</v>
      </c>
      <c r="AN19" s="39">
        <v>15747</v>
      </c>
      <c r="AO19" s="39">
        <v>16427</v>
      </c>
      <c r="AP19" s="4">
        <f t="shared" si="34"/>
        <v>1.0431828284752651</v>
      </c>
      <c r="AQ19" s="11">
        <v>5</v>
      </c>
      <c r="AR19" s="39">
        <v>31</v>
      </c>
      <c r="AS19" s="39">
        <v>84.3</v>
      </c>
      <c r="AT19" s="4">
        <f t="shared" si="35"/>
        <v>2.7193548387096773</v>
      </c>
      <c r="AU19" s="11">
        <v>2</v>
      </c>
      <c r="AV19" s="39">
        <v>68</v>
      </c>
      <c r="AW19" s="39">
        <v>75.400000000000006</v>
      </c>
      <c r="AX19" s="4">
        <f t="shared" ref="AX19:AX44" si="47">IF(AY19=0,0,IF(AV19=0,1,IF(AW19&lt;0,0,AW19/AV19)))</f>
        <v>1.1088235294117648</v>
      </c>
      <c r="AY19" s="11">
        <v>20</v>
      </c>
      <c r="AZ19" s="39">
        <v>838548</v>
      </c>
      <c r="BA19" s="39">
        <v>1098258</v>
      </c>
      <c r="BB19" s="4">
        <f t="shared" si="36"/>
        <v>1.3097139340860631</v>
      </c>
      <c r="BC19" s="11">
        <v>5</v>
      </c>
      <c r="BD19" s="54">
        <f t="shared" ref="BD19:BD44" si="48">(D19*E19+H19*I19+L19*M19+P19*Q19+R19*S19+V19*W19+Z19*AA19+AD19*AE19+AH19*AI19+AL19*AM19+AP19*AQ19+AT19*AU19+AX19*AY19+BB19*BC19)/(E19+I19+M19+Q19+S19+W19+AA19+AE19+AI19+AM19+AQ19+AU19+AY19+BC19)</f>
        <v>1.044159209349127</v>
      </c>
      <c r="BE19" s="54">
        <f t="shared" si="37"/>
        <v>1.044159209349127</v>
      </c>
      <c r="BF19" s="55">
        <v>36799</v>
      </c>
      <c r="BG19" s="39">
        <f t="shared" si="38"/>
        <v>38424</v>
      </c>
      <c r="BH19" s="39">
        <f t="shared" si="39"/>
        <v>1625</v>
      </c>
      <c r="BI19" s="39">
        <v>3794.7</v>
      </c>
      <c r="BJ19" s="39">
        <v>3469.4000000000005</v>
      </c>
      <c r="BK19" s="39">
        <v>3095.6</v>
      </c>
      <c r="BL19" s="39">
        <v>3315</v>
      </c>
      <c r="BM19" s="39">
        <v>3027.1</v>
      </c>
      <c r="BN19" s="39">
        <v>3213.6</v>
      </c>
      <c r="BO19" s="39">
        <v>4952.7</v>
      </c>
      <c r="BP19" s="39">
        <v>3694.8</v>
      </c>
      <c r="BQ19" s="39">
        <v>0</v>
      </c>
      <c r="BR19" s="39">
        <v>1677.2</v>
      </c>
      <c r="BS19" s="39">
        <v>2956.9</v>
      </c>
      <c r="BT19" s="39">
        <v>3382.3</v>
      </c>
      <c r="BU19" s="39">
        <v>0</v>
      </c>
      <c r="BV19" s="39">
        <f t="shared" si="40"/>
        <v>1844.7</v>
      </c>
      <c r="BW19" s="11"/>
      <c r="BX19" s="39">
        <f t="shared" si="41"/>
        <v>1844.7</v>
      </c>
      <c r="BY19" s="39">
        <v>-11.3</v>
      </c>
      <c r="BZ19" s="39">
        <f t="shared" si="42"/>
        <v>1833.4</v>
      </c>
      <c r="CA19" s="39">
        <f t="shared" si="43"/>
        <v>0</v>
      </c>
      <c r="CB19" s="84"/>
    </row>
    <row r="20" spans="1:80" s="2" customFormat="1" ht="16.95" customHeight="1">
      <c r="A20" s="13" t="s">
        <v>23</v>
      </c>
      <c r="B20" s="39">
        <v>1895402</v>
      </c>
      <c r="C20" s="39">
        <v>2195071</v>
      </c>
      <c r="D20" s="4">
        <f t="shared" si="28"/>
        <v>1.1581031359046787</v>
      </c>
      <c r="E20" s="11">
        <v>10</v>
      </c>
      <c r="F20" s="39">
        <v>119.8</v>
      </c>
      <c r="G20" s="39">
        <v>112.3</v>
      </c>
      <c r="H20" s="4">
        <f t="shared" si="29"/>
        <v>0.93739565943238734</v>
      </c>
      <c r="I20" s="11">
        <v>5</v>
      </c>
      <c r="J20" s="39">
        <v>1.8</v>
      </c>
      <c r="K20" s="39">
        <v>1.6</v>
      </c>
      <c r="L20" s="4">
        <f t="shared" si="30"/>
        <v>1.125</v>
      </c>
      <c r="M20" s="11">
        <v>10</v>
      </c>
      <c r="N20" s="39">
        <v>84167.6</v>
      </c>
      <c r="O20" s="39">
        <v>95826.8</v>
      </c>
      <c r="P20" s="4">
        <f t="shared" si="31"/>
        <v>1.1385236124114266</v>
      </c>
      <c r="Q20" s="11">
        <v>20</v>
      </c>
      <c r="R20" s="11">
        <v>1</v>
      </c>
      <c r="S20" s="11">
        <v>15</v>
      </c>
      <c r="T20" s="39">
        <v>7100</v>
      </c>
      <c r="U20" s="39">
        <v>9207.5</v>
      </c>
      <c r="V20" s="4">
        <f t="shared" si="44"/>
        <v>1.296830985915493</v>
      </c>
      <c r="W20" s="11">
        <v>20</v>
      </c>
      <c r="X20" s="39">
        <v>1002.7</v>
      </c>
      <c r="Y20" s="39">
        <v>1279.3</v>
      </c>
      <c r="Z20" s="4">
        <f t="shared" si="45"/>
        <v>1.2758551909843421</v>
      </c>
      <c r="AA20" s="11">
        <v>20</v>
      </c>
      <c r="AB20" s="39">
        <v>905962</v>
      </c>
      <c r="AC20" s="39">
        <v>894209.4</v>
      </c>
      <c r="AD20" s="4">
        <f t="shared" si="32"/>
        <v>0.98702749121927857</v>
      </c>
      <c r="AE20" s="11">
        <v>5</v>
      </c>
      <c r="AF20" s="39">
        <v>79</v>
      </c>
      <c r="AG20" s="39">
        <v>70.099999999999994</v>
      </c>
      <c r="AH20" s="4">
        <f t="shared" si="33"/>
        <v>0.88734177215189869</v>
      </c>
      <c r="AI20" s="11">
        <v>10</v>
      </c>
      <c r="AJ20" s="55">
        <v>2800</v>
      </c>
      <c r="AK20" s="55">
        <v>2964</v>
      </c>
      <c r="AL20" s="4">
        <f t="shared" si="46"/>
        <v>1.0585714285714285</v>
      </c>
      <c r="AM20" s="11">
        <v>20</v>
      </c>
      <c r="AN20" s="39">
        <v>6500</v>
      </c>
      <c r="AO20" s="39">
        <v>7744</v>
      </c>
      <c r="AP20" s="4">
        <f t="shared" si="34"/>
        <v>1.1913846153846155</v>
      </c>
      <c r="AQ20" s="11">
        <v>5</v>
      </c>
      <c r="AR20" s="39">
        <v>74.099999999999994</v>
      </c>
      <c r="AS20" s="39">
        <v>74.8</v>
      </c>
      <c r="AT20" s="4">
        <f t="shared" si="35"/>
        <v>1.00944669365722</v>
      </c>
      <c r="AU20" s="11">
        <v>2</v>
      </c>
      <c r="AV20" s="39">
        <v>40</v>
      </c>
      <c r="AW20" s="39">
        <v>44.2</v>
      </c>
      <c r="AX20" s="4">
        <f t="shared" si="47"/>
        <v>1.105</v>
      </c>
      <c r="AY20" s="11">
        <v>10</v>
      </c>
      <c r="AZ20" s="39">
        <v>402798</v>
      </c>
      <c r="BA20" s="39">
        <v>476673</v>
      </c>
      <c r="BB20" s="4">
        <f t="shared" si="36"/>
        <v>1.1834045849284256</v>
      </c>
      <c r="BC20" s="11">
        <v>10</v>
      </c>
      <c r="BD20" s="54">
        <f t="shared" si="48"/>
        <v>1.1270497006481464</v>
      </c>
      <c r="BE20" s="54">
        <f t="shared" si="37"/>
        <v>1.1270497006481464</v>
      </c>
      <c r="BF20" s="55">
        <v>34704</v>
      </c>
      <c r="BG20" s="39">
        <f t="shared" si="38"/>
        <v>39113.1</v>
      </c>
      <c r="BH20" s="39">
        <f t="shared" si="39"/>
        <v>4409.0999999999985</v>
      </c>
      <c r="BI20" s="39">
        <v>3112.8</v>
      </c>
      <c r="BJ20" s="39">
        <v>2881.7999999999997</v>
      </c>
      <c r="BK20" s="39">
        <v>1285.5</v>
      </c>
      <c r="BL20" s="39">
        <v>1567.4</v>
      </c>
      <c r="BM20" s="39">
        <v>2236.6</v>
      </c>
      <c r="BN20" s="39">
        <v>2504</v>
      </c>
      <c r="BO20" s="39">
        <v>4468.6000000000004</v>
      </c>
      <c r="BP20" s="39">
        <v>4046.8</v>
      </c>
      <c r="BQ20" s="39">
        <v>0</v>
      </c>
      <c r="BR20" s="39">
        <v>3022.6</v>
      </c>
      <c r="BS20" s="39">
        <v>3254.4</v>
      </c>
      <c r="BT20" s="39">
        <v>3977.9</v>
      </c>
      <c r="BU20" s="39">
        <v>4863</v>
      </c>
      <c r="BV20" s="39">
        <f t="shared" si="40"/>
        <v>1891.7</v>
      </c>
      <c r="BW20" s="11"/>
      <c r="BX20" s="39">
        <f t="shared" si="41"/>
        <v>1891.7</v>
      </c>
      <c r="BY20" s="39">
        <v>-14.6</v>
      </c>
      <c r="BZ20" s="39">
        <f t="shared" si="42"/>
        <v>1877.1000000000001</v>
      </c>
      <c r="CA20" s="39">
        <f t="shared" si="43"/>
        <v>0</v>
      </c>
      <c r="CB20" s="84"/>
    </row>
    <row r="21" spans="1:80" s="2" customFormat="1" ht="16.95" customHeight="1">
      <c r="A21" s="13" t="s">
        <v>24</v>
      </c>
      <c r="B21" s="39">
        <v>175772</v>
      </c>
      <c r="C21" s="39">
        <v>196659.3</v>
      </c>
      <c r="D21" s="4">
        <f t="shared" si="28"/>
        <v>1.1188317820813325</v>
      </c>
      <c r="E21" s="11">
        <v>10</v>
      </c>
      <c r="F21" s="39">
        <v>109.3</v>
      </c>
      <c r="G21" s="39">
        <v>111.2</v>
      </c>
      <c r="H21" s="4">
        <f t="shared" si="29"/>
        <v>1.0173833485818848</v>
      </c>
      <c r="I21" s="11">
        <v>5</v>
      </c>
      <c r="J21" s="39">
        <v>3</v>
      </c>
      <c r="K21" s="39">
        <v>3</v>
      </c>
      <c r="L21" s="4">
        <f t="shared" si="30"/>
        <v>1</v>
      </c>
      <c r="M21" s="11">
        <v>10</v>
      </c>
      <c r="N21" s="39">
        <v>116915.5</v>
      </c>
      <c r="O21" s="39">
        <v>111942.5</v>
      </c>
      <c r="P21" s="4">
        <f t="shared" si="31"/>
        <v>0.95746500677839974</v>
      </c>
      <c r="Q21" s="11">
        <v>20</v>
      </c>
      <c r="R21" s="11">
        <v>1</v>
      </c>
      <c r="S21" s="11">
        <v>15</v>
      </c>
      <c r="T21" s="39">
        <v>4036</v>
      </c>
      <c r="U21" s="39">
        <v>3481.8</v>
      </c>
      <c r="V21" s="4">
        <f t="shared" si="44"/>
        <v>0.86268582755203171</v>
      </c>
      <c r="W21" s="11">
        <v>10</v>
      </c>
      <c r="X21" s="39">
        <v>700</v>
      </c>
      <c r="Y21" s="39">
        <v>783.9</v>
      </c>
      <c r="Z21" s="4">
        <f t="shared" si="45"/>
        <v>1.1198571428571429</v>
      </c>
      <c r="AA21" s="11">
        <v>15</v>
      </c>
      <c r="AB21" s="39">
        <v>816059</v>
      </c>
      <c r="AC21" s="39">
        <v>857473.1</v>
      </c>
      <c r="AD21" s="4">
        <f t="shared" si="32"/>
        <v>1.0507489041846239</v>
      </c>
      <c r="AE21" s="11">
        <v>5</v>
      </c>
      <c r="AF21" s="39">
        <v>78</v>
      </c>
      <c r="AG21" s="39">
        <v>69.3</v>
      </c>
      <c r="AH21" s="4">
        <f t="shared" si="33"/>
        <v>0.88846153846153841</v>
      </c>
      <c r="AI21" s="11">
        <v>10</v>
      </c>
      <c r="AJ21" s="55">
        <v>5297</v>
      </c>
      <c r="AK21" s="55">
        <v>4905</v>
      </c>
      <c r="AL21" s="4">
        <f t="shared" si="46"/>
        <v>0.92599584670568247</v>
      </c>
      <c r="AM21" s="11">
        <v>20</v>
      </c>
      <c r="AN21" s="39">
        <v>5500</v>
      </c>
      <c r="AO21" s="39">
        <v>5541</v>
      </c>
      <c r="AP21" s="4">
        <f t="shared" si="34"/>
        <v>1.0074545454545454</v>
      </c>
      <c r="AQ21" s="11">
        <v>5</v>
      </c>
      <c r="AR21" s="39">
        <v>63.9</v>
      </c>
      <c r="AS21" s="39">
        <v>72.7</v>
      </c>
      <c r="AT21" s="4">
        <f t="shared" si="35"/>
        <v>1.1377151799687011</v>
      </c>
      <c r="AU21" s="11">
        <v>2</v>
      </c>
      <c r="AV21" s="39">
        <v>115</v>
      </c>
      <c r="AW21" s="39">
        <v>145.5</v>
      </c>
      <c r="AX21" s="4">
        <f t="shared" si="47"/>
        <v>1.2652173913043478</v>
      </c>
      <c r="AY21" s="11">
        <v>25</v>
      </c>
      <c r="AZ21" s="39">
        <v>98450</v>
      </c>
      <c r="BA21" s="39">
        <v>168060</v>
      </c>
      <c r="BB21" s="4">
        <f t="shared" si="36"/>
        <v>1.7070594210259016</v>
      </c>
      <c r="BC21" s="11">
        <v>5</v>
      </c>
      <c r="BD21" s="54">
        <f t="shared" si="48"/>
        <v>1.0572354263201826</v>
      </c>
      <c r="BE21" s="54">
        <f t="shared" si="37"/>
        <v>1.0572354263201826</v>
      </c>
      <c r="BF21" s="55">
        <v>28515</v>
      </c>
      <c r="BG21" s="39">
        <f t="shared" si="38"/>
        <v>30147.1</v>
      </c>
      <c r="BH21" s="39">
        <f t="shared" si="39"/>
        <v>1632.0999999999985</v>
      </c>
      <c r="BI21" s="39">
        <v>2762.9</v>
      </c>
      <c r="BJ21" s="39">
        <v>2192.5</v>
      </c>
      <c r="BK21" s="39">
        <v>2463.1999999999998</v>
      </c>
      <c r="BL21" s="39">
        <v>2786.7</v>
      </c>
      <c r="BM21" s="39">
        <v>2472.6999999999998</v>
      </c>
      <c r="BN21" s="39">
        <v>2664.7</v>
      </c>
      <c r="BO21" s="39">
        <v>2131.9</v>
      </c>
      <c r="BP21" s="39">
        <v>2511.9</v>
      </c>
      <c r="BQ21" s="39">
        <v>0</v>
      </c>
      <c r="BR21" s="39">
        <v>2205.9</v>
      </c>
      <c r="BS21" s="39">
        <v>2591.3000000000002</v>
      </c>
      <c r="BT21" s="39">
        <v>2707.8</v>
      </c>
      <c r="BU21" s="39">
        <v>0</v>
      </c>
      <c r="BV21" s="39">
        <f t="shared" si="40"/>
        <v>2655.6</v>
      </c>
      <c r="BW21" s="11"/>
      <c r="BX21" s="39">
        <f t="shared" si="41"/>
        <v>2655.6</v>
      </c>
      <c r="BY21" s="39">
        <v>-27</v>
      </c>
      <c r="BZ21" s="39">
        <f t="shared" si="42"/>
        <v>2628.6</v>
      </c>
      <c r="CA21" s="39">
        <f t="shared" si="43"/>
        <v>0</v>
      </c>
      <c r="CB21" s="84"/>
    </row>
    <row r="22" spans="1:80" s="2" customFormat="1" ht="16.95" customHeight="1">
      <c r="A22" s="13" t="s">
        <v>25</v>
      </c>
      <c r="B22" s="39">
        <v>217191</v>
      </c>
      <c r="C22" s="39">
        <v>221214.5</v>
      </c>
      <c r="D22" s="4">
        <f t="shared" si="28"/>
        <v>1.0185251690908002</v>
      </c>
      <c r="E22" s="11">
        <v>10</v>
      </c>
      <c r="F22" s="39">
        <v>115.5</v>
      </c>
      <c r="G22" s="39">
        <v>114.7</v>
      </c>
      <c r="H22" s="4">
        <f t="shared" si="29"/>
        <v>0.99307359307359311</v>
      </c>
      <c r="I22" s="11">
        <v>5</v>
      </c>
      <c r="J22" s="39">
        <v>3.4</v>
      </c>
      <c r="K22" s="39">
        <v>3.5</v>
      </c>
      <c r="L22" s="4">
        <f t="shared" si="30"/>
        <v>0.97142857142857142</v>
      </c>
      <c r="M22" s="11">
        <v>10</v>
      </c>
      <c r="N22" s="39">
        <v>130708.8</v>
      </c>
      <c r="O22" s="39">
        <v>100922</v>
      </c>
      <c r="P22" s="4">
        <f t="shared" si="31"/>
        <v>0.77211327775941629</v>
      </c>
      <c r="Q22" s="11">
        <v>20</v>
      </c>
      <c r="R22" s="11">
        <v>1</v>
      </c>
      <c r="S22" s="11">
        <v>15</v>
      </c>
      <c r="T22" s="39">
        <v>6100</v>
      </c>
      <c r="U22" s="39">
        <v>7309</v>
      </c>
      <c r="V22" s="4">
        <f t="shared" si="44"/>
        <v>1.1981967213114755</v>
      </c>
      <c r="W22" s="11">
        <v>15</v>
      </c>
      <c r="X22" s="39">
        <v>845</v>
      </c>
      <c r="Y22" s="39">
        <v>1023.5</v>
      </c>
      <c r="Z22" s="4">
        <f t="shared" si="45"/>
        <v>1.2112426035502959</v>
      </c>
      <c r="AA22" s="11">
        <v>15</v>
      </c>
      <c r="AB22" s="39">
        <v>822077</v>
      </c>
      <c r="AC22" s="39">
        <v>848951.2</v>
      </c>
      <c r="AD22" s="4">
        <f t="shared" si="32"/>
        <v>1.0326906117066892</v>
      </c>
      <c r="AE22" s="11">
        <v>5</v>
      </c>
      <c r="AF22" s="39">
        <v>79</v>
      </c>
      <c r="AG22" s="39">
        <v>71.099999999999994</v>
      </c>
      <c r="AH22" s="4">
        <f t="shared" si="33"/>
        <v>0.89999999999999991</v>
      </c>
      <c r="AI22" s="11">
        <v>10</v>
      </c>
      <c r="AJ22" s="55">
        <v>10350</v>
      </c>
      <c r="AK22" s="55">
        <v>10766</v>
      </c>
      <c r="AL22" s="4">
        <f t="shared" si="46"/>
        <v>1.0401932367149758</v>
      </c>
      <c r="AM22" s="11">
        <v>20</v>
      </c>
      <c r="AN22" s="39">
        <v>6000</v>
      </c>
      <c r="AO22" s="39">
        <v>6491</v>
      </c>
      <c r="AP22" s="4">
        <f t="shared" si="34"/>
        <v>1.0818333333333334</v>
      </c>
      <c r="AQ22" s="11">
        <v>5</v>
      </c>
      <c r="AR22" s="39">
        <v>50.8</v>
      </c>
      <c r="AS22" s="39">
        <v>67.3</v>
      </c>
      <c r="AT22" s="4">
        <f t="shared" si="35"/>
        <v>1.3248031496062993</v>
      </c>
      <c r="AU22" s="11">
        <v>2</v>
      </c>
      <c r="AV22" s="39">
        <v>118</v>
      </c>
      <c r="AW22" s="39">
        <v>118.2</v>
      </c>
      <c r="AX22" s="4">
        <f t="shared" si="47"/>
        <v>1.0016949152542374</v>
      </c>
      <c r="AY22" s="11">
        <v>20</v>
      </c>
      <c r="AZ22" s="39">
        <v>231672</v>
      </c>
      <c r="BA22" s="39">
        <v>294056</v>
      </c>
      <c r="BB22" s="4">
        <f t="shared" si="36"/>
        <v>1.2692772540488277</v>
      </c>
      <c r="BC22" s="11">
        <v>5</v>
      </c>
      <c r="BD22" s="54">
        <f t="shared" si="48"/>
        <v>1.0245550072147624</v>
      </c>
      <c r="BE22" s="54">
        <f t="shared" si="37"/>
        <v>1.0245550072147624</v>
      </c>
      <c r="BF22" s="55">
        <v>47008</v>
      </c>
      <c r="BG22" s="39">
        <f t="shared" si="38"/>
        <v>48162.3</v>
      </c>
      <c r="BH22" s="39">
        <f t="shared" si="39"/>
        <v>1154.3000000000029</v>
      </c>
      <c r="BI22" s="39">
        <v>4562.8</v>
      </c>
      <c r="BJ22" s="39">
        <v>4638.5</v>
      </c>
      <c r="BK22" s="39">
        <v>4248.1000000000004</v>
      </c>
      <c r="BL22" s="39">
        <v>4535.5</v>
      </c>
      <c r="BM22" s="39">
        <v>4509.6000000000004</v>
      </c>
      <c r="BN22" s="39">
        <v>4595.3999999999996</v>
      </c>
      <c r="BO22" s="39">
        <v>6541.7</v>
      </c>
      <c r="BP22" s="39">
        <v>4036</v>
      </c>
      <c r="BQ22" s="39">
        <v>0</v>
      </c>
      <c r="BR22" s="39">
        <v>2455.9</v>
      </c>
      <c r="BS22" s="39">
        <v>3435.5</v>
      </c>
      <c r="BT22" s="39">
        <v>4139.1000000000004</v>
      </c>
      <c r="BU22" s="39">
        <v>290.59999999998945</v>
      </c>
      <c r="BV22" s="39">
        <f t="shared" si="40"/>
        <v>173.6</v>
      </c>
      <c r="BW22" s="11"/>
      <c r="BX22" s="39">
        <f t="shared" si="41"/>
        <v>173.6</v>
      </c>
      <c r="BY22" s="39">
        <v>-6.6</v>
      </c>
      <c r="BZ22" s="39">
        <f t="shared" si="42"/>
        <v>167</v>
      </c>
      <c r="CA22" s="39">
        <f t="shared" si="43"/>
        <v>0</v>
      </c>
      <c r="CB22" s="84"/>
    </row>
    <row r="23" spans="1:80" s="2" customFormat="1" ht="16.95" customHeight="1">
      <c r="A23" s="13" t="s">
        <v>26</v>
      </c>
      <c r="B23" s="39">
        <v>215428</v>
      </c>
      <c r="C23" s="39">
        <v>222887.9</v>
      </c>
      <c r="D23" s="4">
        <f t="shared" si="28"/>
        <v>1.0346282748760607</v>
      </c>
      <c r="E23" s="11">
        <v>10</v>
      </c>
      <c r="F23" s="39">
        <v>114.8</v>
      </c>
      <c r="G23" s="39">
        <v>114</v>
      </c>
      <c r="H23" s="4">
        <f t="shared" si="29"/>
        <v>0.99303135888501748</v>
      </c>
      <c r="I23" s="11">
        <v>5</v>
      </c>
      <c r="J23" s="39">
        <v>2.4</v>
      </c>
      <c r="K23" s="39">
        <v>2</v>
      </c>
      <c r="L23" s="4">
        <f t="shared" si="30"/>
        <v>1.2</v>
      </c>
      <c r="M23" s="11">
        <v>15</v>
      </c>
      <c r="N23" s="39">
        <v>95574</v>
      </c>
      <c r="O23" s="39">
        <v>92973.2</v>
      </c>
      <c r="P23" s="4">
        <f t="shared" si="31"/>
        <v>0.97278757821164752</v>
      </c>
      <c r="Q23" s="11">
        <v>20</v>
      </c>
      <c r="R23" s="11">
        <v>1</v>
      </c>
      <c r="S23" s="11">
        <v>15</v>
      </c>
      <c r="T23" s="39">
        <v>4522</v>
      </c>
      <c r="U23" s="39">
        <v>5297.4</v>
      </c>
      <c r="V23" s="4">
        <f t="shared" si="44"/>
        <v>1.1714727996461742</v>
      </c>
      <c r="W23" s="11">
        <v>15</v>
      </c>
      <c r="X23" s="39">
        <v>350</v>
      </c>
      <c r="Y23" s="39">
        <v>441</v>
      </c>
      <c r="Z23" s="4">
        <f t="shared" si="45"/>
        <v>1.26</v>
      </c>
      <c r="AA23" s="11">
        <v>15</v>
      </c>
      <c r="AB23" s="39">
        <v>911716</v>
      </c>
      <c r="AC23" s="39">
        <v>913449.6</v>
      </c>
      <c r="AD23" s="4">
        <f t="shared" si="32"/>
        <v>1.0019014693171997</v>
      </c>
      <c r="AE23" s="11">
        <v>5</v>
      </c>
      <c r="AF23" s="39">
        <v>71</v>
      </c>
      <c r="AG23" s="39">
        <v>69.400000000000006</v>
      </c>
      <c r="AH23" s="4">
        <f t="shared" si="33"/>
        <v>0.9774647887323944</v>
      </c>
      <c r="AI23" s="11">
        <v>10</v>
      </c>
      <c r="AJ23" s="55">
        <v>4060</v>
      </c>
      <c r="AK23" s="55">
        <v>4052</v>
      </c>
      <c r="AL23" s="4">
        <f t="shared" si="46"/>
        <v>0.99802955665024629</v>
      </c>
      <c r="AM23" s="11">
        <v>20</v>
      </c>
      <c r="AN23" s="39">
        <v>14500</v>
      </c>
      <c r="AO23" s="39">
        <v>15496</v>
      </c>
      <c r="AP23" s="4">
        <f t="shared" si="34"/>
        <v>1.0686896551724139</v>
      </c>
      <c r="AQ23" s="11">
        <v>5</v>
      </c>
      <c r="AR23" s="39">
        <v>40.5</v>
      </c>
      <c r="AS23" s="39">
        <v>41.1</v>
      </c>
      <c r="AT23" s="4">
        <f t="shared" si="35"/>
        <v>1.0148148148148148</v>
      </c>
      <c r="AU23" s="11">
        <v>2</v>
      </c>
      <c r="AV23" s="39">
        <v>50</v>
      </c>
      <c r="AW23" s="39">
        <v>63.2</v>
      </c>
      <c r="AX23" s="4">
        <f t="shared" si="47"/>
        <v>1.264</v>
      </c>
      <c r="AY23" s="11">
        <v>20</v>
      </c>
      <c r="AZ23" s="39">
        <v>31200</v>
      </c>
      <c r="BA23" s="39">
        <v>98332</v>
      </c>
      <c r="BB23" s="4">
        <f t="shared" si="36"/>
        <v>3.1516666666666668</v>
      </c>
      <c r="BC23" s="11">
        <v>5</v>
      </c>
      <c r="BD23" s="54">
        <f t="shared" si="48"/>
        <v>1.1567619796780935</v>
      </c>
      <c r="BE23" s="54">
        <f t="shared" si="37"/>
        <v>1.1567619796780935</v>
      </c>
      <c r="BF23" s="55">
        <v>46400</v>
      </c>
      <c r="BG23" s="39">
        <f t="shared" si="38"/>
        <v>53673.8</v>
      </c>
      <c r="BH23" s="39">
        <f t="shared" si="39"/>
        <v>7273.8000000000029</v>
      </c>
      <c r="BI23" s="39">
        <v>4605.8</v>
      </c>
      <c r="BJ23" s="39">
        <v>4332.5</v>
      </c>
      <c r="BK23" s="39">
        <v>4230.8999999999996</v>
      </c>
      <c r="BL23" s="39">
        <v>4013.2</v>
      </c>
      <c r="BM23" s="39">
        <v>4260.8999999999996</v>
      </c>
      <c r="BN23" s="39">
        <v>4881.6000000000004</v>
      </c>
      <c r="BO23" s="39">
        <v>7403.3</v>
      </c>
      <c r="BP23" s="39">
        <v>4161</v>
      </c>
      <c r="BQ23" s="39">
        <v>0</v>
      </c>
      <c r="BR23" s="39">
        <v>1478.5</v>
      </c>
      <c r="BS23" s="39">
        <v>3230.3</v>
      </c>
      <c r="BT23" s="39">
        <v>4657.2</v>
      </c>
      <c r="BU23" s="39">
        <v>0</v>
      </c>
      <c r="BV23" s="39">
        <f t="shared" si="40"/>
        <v>6418.6</v>
      </c>
      <c r="BW23" s="11"/>
      <c r="BX23" s="39">
        <f t="shared" si="41"/>
        <v>6418.6</v>
      </c>
      <c r="BY23" s="39">
        <v>-22.5</v>
      </c>
      <c r="BZ23" s="39">
        <f t="shared" si="42"/>
        <v>6396.1</v>
      </c>
      <c r="CA23" s="39">
        <f t="shared" si="43"/>
        <v>0</v>
      </c>
      <c r="CB23" s="84"/>
    </row>
    <row r="24" spans="1:80" s="2" customFormat="1" ht="16.95" customHeight="1">
      <c r="A24" s="13" t="s">
        <v>27</v>
      </c>
      <c r="B24" s="39">
        <v>10975747</v>
      </c>
      <c r="C24" s="39">
        <v>11822823</v>
      </c>
      <c r="D24" s="4">
        <f t="shared" si="28"/>
        <v>1.0771770704991652</v>
      </c>
      <c r="E24" s="11">
        <v>10</v>
      </c>
      <c r="F24" s="39">
        <v>114.5</v>
      </c>
      <c r="G24" s="39">
        <v>113.4</v>
      </c>
      <c r="H24" s="4">
        <f t="shared" si="29"/>
        <v>0.9903930131004367</v>
      </c>
      <c r="I24" s="11">
        <v>5</v>
      </c>
      <c r="J24" s="39">
        <v>0.5</v>
      </c>
      <c r="K24" s="39">
        <v>0.3</v>
      </c>
      <c r="L24" s="4">
        <f t="shared" si="30"/>
        <v>1.6666666666666667</v>
      </c>
      <c r="M24" s="11">
        <v>5</v>
      </c>
      <c r="N24" s="39">
        <v>1096824.2</v>
      </c>
      <c r="O24" s="39">
        <v>753323.9</v>
      </c>
      <c r="P24" s="4">
        <f t="shared" si="31"/>
        <v>0.68682282903677727</v>
      </c>
      <c r="Q24" s="11">
        <v>20</v>
      </c>
      <c r="R24" s="11">
        <v>1</v>
      </c>
      <c r="S24" s="11">
        <v>15</v>
      </c>
      <c r="T24" s="39">
        <v>5100</v>
      </c>
      <c r="U24" s="39">
        <v>5300.5</v>
      </c>
      <c r="V24" s="4">
        <f t="shared" si="44"/>
        <v>1.0393137254901961</v>
      </c>
      <c r="W24" s="11">
        <v>15</v>
      </c>
      <c r="X24" s="39">
        <v>3000.2</v>
      </c>
      <c r="Y24" s="39">
        <v>3692.4</v>
      </c>
      <c r="Z24" s="4">
        <f t="shared" si="45"/>
        <v>1.2307179521365244</v>
      </c>
      <c r="AA24" s="11">
        <v>20</v>
      </c>
      <c r="AB24" s="39">
        <v>5855031</v>
      </c>
      <c r="AC24" s="39">
        <v>5930053.0999999996</v>
      </c>
      <c r="AD24" s="4">
        <f t="shared" si="32"/>
        <v>1.0128132711850715</v>
      </c>
      <c r="AE24" s="11">
        <v>10</v>
      </c>
      <c r="AF24" s="39">
        <v>60</v>
      </c>
      <c r="AG24" s="39">
        <v>55.1</v>
      </c>
      <c r="AH24" s="4">
        <f t="shared" si="33"/>
        <v>0.91833333333333333</v>
      </c>
      <c r="AI24" s="11">
        <v>10</v>
      </c>
      <c r="AJ24" s="55">
        <v>4597</v>
      </c>
      <c r="AK24" s="55">
        <v>4865</v>
      </c>
      <c r="AL24" s="4">
        <f t="shared" si="46"/>
        <v>1.0582988905808135</v>
      </c>
      <c r="AM24" s="11">
        <v>20</v>
      </c>
      <c r="AN24" s="39">
        <v>90500</v>
      </c>
      <c r="AO24" s="39">
        <v>126661</v>
      </c>
      <c r="AP24" s="4">
        <f t="shared" si="34"/>
        <v>1.3995690607734808</v>
      </c>
      <c r="AQ24" s="11">
        <v>5</v>
      </c>
      <c r="AR24" s="39">
        <v>24.6</v>
      </c>
      <c r="AS24" s="39">
        <v>24.6</v>
      </c>
      <c r="AT24" s="4">
        <f t="shared" si="35"/>
        <v>1</v>
      </c>
      <c r="AU24" s="11">
        <v>2</v>
      </c>
      <c r="AV24" s="39">
        <v>45</v>
      </c>
      <c r="AW24" s="39">
        <v>55</v>
      </c>
      <c r="AX24" s="4">
        <f t="shared" si="47"/>
        <v>1.2222222222222223</v>
      </c>
      <c r="AY24" s="11">
        <v>15</v>
      </c>
      <c r="AZ24" s="39">
        <v>4251790</v>
      </c>
      <c r="BA24" s="39">
        <v>5440857</v>
      </c>
      <c r="BB24" s="4">
        <f t="shared" si="36"/>
        <v>1.2796626832463505</v>
      </c>
      <c r="BC24" s="11">
        <v>10</v>
      </c>
      <c r="BD24" s="54">
        <f t="shared" si="48"/>
        <v>1.0716224687414242</v>
      </c>
      <c r="BE24" s="54">
        <f t="shared" si="37"/>
        <v>1.0716224687414242</v>
      </c>
      <c r="BF24" s="55">
        <v>40827</v>
      </c>
      <c r="BG24" s="39">
        <f t="shared" si="38"/>
        <v>43751.1</v>
      </c>
      <c r="BH24" s="39">
        <f t="shared" si="39"/>
        <v>2924.0999999999985</v>
      </c>
      <c r="BI24" s="39">
        <v>3294.5</v>
      </c>
      <c r="BJ24" s="39">
        <v>3815.7000000000003</v>
      </c>
      <c r="BK24" s="39">
        <v>4080.5</v>
      </c>
      <c r="BL24" s="39">
        <v>6666.9</v>
      </c>
      <c r="BM24" s="39">
        <v>4056.3</v>
      </c>
      <c r="BN24" s="39">
        <v>2139</v>
      </c>
      <c r="BO24" s="39">
        <v>7494.3</v>
      </c>
      <c r="BP24" s="39">
        <v>3552.3</v>
      </c>
      <c r="BQ24" s="39">
        <v>0</v>
      </c>
      <c r="BR24" s="39">
        <v>763.6</v>
      </c>
      <c r="BS24" s="39">
        <v>2611</v>
      </c>
      <c r="BT24" s="39">
        <v>3056.2</v>
      </c>
      <c r="BU24" s="39">
        <v>0</v>
      </c>
      <c r="BV24" s="39">
        <f t="shared" si="40"/>
        <v>2220.8000000000002</v>
      </c>
      <c r="BW24" s="11"/>
      <c r="BX24" s="39">
        <f t="shared" si="41"/>
        <v>2220.8000000000002</v>
      </c>
      <c r="BY24" s="39">
        <v>28.4</v>
      </c>
      <c r="BZ24" s="39">
        <f t="shared" si="42"/>
        <v>2249.2000000000003</v>
      </c>
      <c r="CA24" s="39">
        <f t="shared" si="43"/>
        <v>0</v>
      </c>
      <c r="CB24" s="84"/>
    </row>
    <row r="25" spans="1:80" s="2" customFormat="1" ht="16.95" customHeight="1">
      <c r="A25" s="13" t="s">
        <v>28</v>
      </c>
      <c r="B25" s="39">
        <v>100500</v>
      </c>
      <c r="C25" s="39">
        <v>100809.3</v>
      </c>
      <c r="D25" s="4">
        <f t="shared" si="28"/>
        <v>1.0030776119402984</v>
      </c>
      <c r="E25" s="11">
        <v>10</v>
      </c>
      <c r="F25" s="39">
        <v>110.9</v>
      </c>
      <c r="G25" s="39">
        <v>110.3</v>
      </c>
      <c r="H25" s="4">
        <f t="shared" si="29"/>
        <v>0.99458972046889083</v>
      </c>
      <c r="I25" s="11">
        <v>5</v>
      </c>
      <c r="J25" s="39">
        <v>1.6</v>
      </c>
      <c r="K25" s="39">
        <v>1.4</v>
      </c>
      <c r="L25" s="4">
        <f t="shared" si="30"/>
        <v>1.142857142857143</v>
      </c>
      <c r="M25" s="11">
        <v>10</v>
      </c>
      <c r="N25" s="39">
        <v>42575.9</v>
      </c>
      <c r="O25" s="39">
        <v>41935.9</v>
      </c>
      <c r="P25" s="4">
        <f t="shared" si="31"/>
        <v>0.9849680218151583</v>
      </c>
      <c r="Q25" s="11">
        <v>20</v>
      </c>
      <c r="R25" s="11">
        <v>1</v>
      </c>
      <c r="S25" s="11">
        <v>15</v>
      </c>
      <c r="T25" s="39">
        <v>1550</v>
      </c>
      <c r="U25" s="39">
        <v>1746.5</v>
      </c>
      <c r="V25" s="4">
        <f t="shared" si="44"/>
        <v>1.126774193548387</v>
      </c>
      <c r="W25" s="11">
        <v>15</v>
      </c>
      <c r="X25" s="39">
        <v>142</v>
      </c>
      <c r="Y25" s="39">
        <v>183.8</v>
      </c>
      <c r="Z25" s="4">
        <f t="shared" si="45"/>
        <v>1.2943661971830986</v>
      </c>
      <c r="AA25" s="11">
        <v>10</v>
      </c>
      <c r="AB25" s="39">
        <v>429680</v>
      </c>
      <c r="AC25" s="39">
        <v>422921.8</v>
      </c>
      <c r="AD25" s="4">
        <f t="shared" si="32"/>
        <v>0.98427155092161611</v>
      </c>
      <c r="AE25" s="11">
        <v>5</v>
      </c>
      <c r="AF25" s="39">
        <v>70</v>
      </c>
      <c r="AG25" s="39">
        <v>61.7</v>
      </c>
      <c r="AH25" s="4">
        <f t="shared" si="33"/>
        <v>0.88142857142857145</v>
      </c>
      <c r="AI25" s="11">
        <v>10</v>
      </c>
      <c r="AJ25" s="55">
        <v>1400</v>
      </c>
      <c r="AK25" s="55">
        <v>1614</v>
      </c>
      <c r="AL25" s="4">
        <f t="shared" si="46"/>
        <v>1.1528571428571428</v>
      </c>
      <c r="AM25" s="11">
        <v>20</v>
      </c>
      <c r="AN25" s="39">
        <v>1500</v>
      </c>
      <c r="AO25" s="39">
        <v>1718</v>
      </c>
      <c r="AP25" s="4">
        <f t="shared" si="34"/>
        <v>1.1453333333333333</v>
      </c>
      <c r="AQ25" s="11">
        <v>5</v>
      </c>
      <c r="AR25" s="39">
        <v>83.9</v>
      </c>
      <c r="AS25" s="39">
        <v>43</v>
      </c>
      <c r="AT25" s="4">
        <f t="shared" si="35"/>
        <v>0.51251489868891531</v>
      </c>
      <c r="AU25" s="11">
        <v>2</v>
      </c>
      <c r="AV25" s="39">
        <v>50</v>
      </c>
      <c r="AW25" s="39">
        <v>60.3</v>
      </c>
      <c r="AX25" s="4">
        <f t="shared" si="47"/>
        <v>1.206</v>
      </c>
      <c r="AY25" s="11">
        <v>25</v>
      </c>
      <c r="AZ25" s="39">
        <v>64960</v>
      </c>
      <c r="BA25" s="39">
        <v>66604</v>
      </c>
      <c r="BB25" s="4">
        <f t="shared" si="36"/>
        <v>1.0253078817733989</v>
      </c>
      <c r="BC25" s="11">
        <v>5</v>
      </c>
      <c r="BD25" s="54">
        <f t="shared" si="48"/>
        <v>1.0815156284116367</v>
      </c>
      <c r="BE25" s="54">
        <f t="shared" si="37"/>
        <v>1.0815156284116367</v>
      </c>
      <c r="BF25" s="55">
        <v>13763</v>
      </c>
      <c r="BG25" s="39">
        <f t="shared" si="38"/>
        <v>14884.9</v>
      </c>
      <c r="BH25" s="39">
        <f t="shared" si="39"/>
        <v>1121.8999999999996</v>
      </c>
      <c r="BI25" s="39">
        <v>1460</v>
      </c>
      <c r="BJ25" s="39">
        <v>1290.8</v>
      </c>
      <c r="BK25" s="39">
        <v>951</v>
      </c>
      <c r="BL25" s="39">
        <v>1376.5</v>
      </c>
      <c r="BM25" s="39">
        <v>1489.8</v>
      </c>
      <c r="BN25" s="39">
        <v>1433.5</v>
      </c>
      <c r="BO25" s="39">
        <v>2211.9</v>
      </c>
      <c r="BP25" s="39">
        <v>1303.5</v>
      </c>
      <c r="BQ25" s="39">
        <v>0</v>
      </c>
      <c r="BR25" s="39">
        <v>498.3</v>
      </c>
      <c r="BS25" s="39">
        <v>1454.8</v>
      </c>
      <c r="BT25" s="39">
        <v>1496.7</v>
      </c>
      <c r="BU25" s="39">
        <v>0</v>
      </c>
      <c r="BV25" s="39">
        <f t="shared" si="40"/>
        <v>-81.900000000000006</v>
      </c>
      <c r="BW25" s="11"/>
      <c r="BX25" s="39">
        <f t="shared" si="41"/>
        <v>-81.900000000000006</v>
      </c>
      <c r="BY25" s="39">
        <v>-2.9</v>
      </c>
      <c r="BZ25" s="39">
        <f t="shared" si="42"/>
        <v>0</v>
      </c>
      <c r="CA25" s="39">
        <f t="shared" si="43"/>
        <v>-84.8</v>
      </c>
      <c r="CB25" s="84"/>
    </row>
    <row r="26" spans="1:80" s="2" customFormat="1" ht="16.95" customHeight="1">
      <c r="A26" s="13" t="s">
        <v>29</v>
      </c>
      <c r="B26" s="39">
        <v>69674</v>
      </c>
      <c r="C26" s="39">
        <v>75102</v>
      </c>
      <c r="D26" s="4">
        <f t="shared" si="28"/>
        <v>1.0779056750007177</v>
      </c>
      <c r="E26" s="11">
        <v>10</v>
      </c>
      <c r="F26" s="39">
        <v>113.6</v>
      </c>
      <c r="G26" s="39">
        <v>111.8</v>
      </c>
      <c r="H26" s="4">
        <f t="shared" si="29"/>
        <v>0.98415492957746487</v>
      </c>
      <c r="I26" s="11">
        <v>5</v>
      </c>
      <c r="J26" s="39">
        <v>2.8</v>
      </c>
      <c r="K26" s="39">
        <v>2.5</v>
      </c>
      <c r="L26" s="4">
        <f t="shared" si="30"/>
        <v>1.1199999999999999</v>
      </c>
      <c r="M26" s="11">
        <v>15</v>
      </c>
      <c r="N26" s="39">
        <v>70574.8</v>
      </c>
      <c r="O26" s="39">
        <v>71534.399999999994</v>
      </c>
      <c r="P26" s="4">
        <f t="shared" si="31"/>
        <v>1.0135969212806837</v>
      </c>
      <c r="Q26" s="11">
        <v>20</v>
      </c>
      <c r="R26" s="11">
        <v>1</v>
      </c>
      <c r="S26" s="11">
        <v>15</v>
      </c>
      <c r="T26" s="39">
        <v>16270</v>
      </c>
      <c r="U26" s="39">
        <v>15294</v>
      </c>
      <c r="V26" s="4">
        <f t="shared" si="44"/>
        <v>0.94001229256299934</v>
      </c>
      <c r="W26" s="11">
        <v>20</v>
      </c>
      <c r="X26" s="39">
        <v>702</v>
      </c>
      <c r="Y26" s="39">
        <v>772.1</v>
      </c>
      <c r="Z26" s="4">
        <f t="shared" si="45"/>
        <v>1.0998575498575498</v>
      </c>
      <c r="AA26" s="11">
        <v>10</v>
      </c>
      <c r="AB26" s="39">
        <v>553519</v>
      </c>
      <c r="AC26" s="39">
        <v>566913.1</v>
      </c>
      <c r="AD26" s="4">
        <f t="shared" si="32"/>
        <v>1.0241980853412438</v>
      </c>
      <c r="AE26" s="11">
        <v>5</v>
      </c>
      <c r="AF26" s="39">
        <v>57</v>
      </c>
      <c r="AG26" s="39">
        <v>43.9</v>
      </c>
      <c r="AH26" s="4">
        <f t="shared" si="33"/>
        <v>0.77017543859649118</v>
      </c>
      <c r="AI26" s="11">
        <v>10</v>
      </c>
      <c r="AJ26" s="55">
        <v>5224</v>
      </c>
      <c r="AK26" s="55">
        <v>5068</v>
      </c>
      <c r="AL26" s="4">
        <f t="shared" si="46"/>
        <v>0.97013782542113325</v>
      </c>
      <c r="AM26" s="11">
        <v>20</v>
      </c>
      <c r="AN26" s="39">
        <v>9900</v>
      </c>
      <c r="AO26" s="39">
        <v>9906</v>
      </c>
      <c r="AP26" s="4">
        <f t="shared" si="34"/>
        <v>1.0006060606060605</v>
      </c>
      <c r="AQ26" s="11">
        <v>5</v>
      </c>
      <c r="AR26" s="39">
        <v>67</v>
      </c>
      <c r="AS26" s="39">
        <v>78.7</v>
      </c>
      <c r="AT26" s="4">
        <f t="shared" si="35"/>
        <v>1.1746268656716419</v>
      </c>
      <c r="AU26" s="11">
        <v>2</v>
      </c>
      <c r="AV26" s="39">
        <v>50</v>
      </c>
      <c r="AW26" s="39">
        <v>44.5</v>
      </c>
      <c r="AX26" s="4">
        <f t="shared" si="47"/>
        <v>0.89</v>
      </c>
      <c r="AY26" s="11">
        <v>20</v>
      </c>
      <c r="AZ26" s="39">
        <v>40200</v>
      </c>
      <c r="BA26" s="39">
        <v>127280</v>
      </c>
      <c r="BB26" s="4">
        <f t="shared" si="36"/>
        <v>3.1661691542288559</v>
      </c>
      <c r="BC26" s="11">
        <v>5</v>
      </c>
      <c r="BD26" s="54">
        <f t="shared" si="48"/>
        <v>1.0541927302466376</v>
      </c>
      <c r="BE26" s="54">
        <f t="shared" si="37"/>
        <v>1.0541927302466376</v>
      </c>
      <c r="BF26" s="55">
        <v>43261</v>
      </c>
      <c r="BG26" s="39">
        <f t="shared" si="38"/>
        <v>45605.4</v>
      </c>
      <c r="BH26" s="39">
        <f t="shared" si="39"/>
        <v>2344.4000000000015</v>
      </c>
      <c r="BI26" s="39">
        <v>4056.8</v>
      </c>
      <c r="BJ26" s="39">
        <v>3777.6</v>
      </c>
      <c r="BK26" s="39">
        <v>3646.8</v>
      </c>
      <c r="BL26" s="39">
        <v>3754.8</v>
      </c>
      <c r="BM26" s="39">
        <v>3973.9</v>
      </c>
      <c r="BN26" s="39">
        <v>4332.6000000000004</v>
      </c>
      <c r="BO26" s="39">
        <v>8862.1</v>
      </c>
      <c r="BP26" s="39">
        <v>4219.5</v>
      </c>
      <c r="BQ26" s="39">
        <v>0</v>
      </c>
      <c r="BR26" s="39">
        <v>0</v>
      </c>
      <c r="BS26" s="39">
        <v>3821.4</v>
      </c>
      <c r="BT26" s="39">
        <v>3630.4</v>
      </c>
      <c r="BU26" s="39">
        <v>67.299999999997453</v>
      </c>
      <c r="BV26" s="39">
        <f t="shared" si="40"/>
        <v>1462.2</v>
      </c>
      <c r="BW26" s="11"/>
      <c r="BX26" s="39">
        <f t="shared" si="41"/>
        <v>1462.2</v>
      </c>
      <c r="BY26" s="39">
        <v>1.5</v>
      </c>
      <c r="BZ26" s="39">
        <f t="shared" si="42"/>
        <v>1463.7</v>
      </c>
      <c r="CA26" s="39">
        <f t="shared" si="43"/>
        <v>0</v>
      </c>
      <c r="CB26" s="84"/>
    </row>
    <row r="27" spans="1:80" s="2" customFormat="1" ht="16.95" customHeight="1">
      <c r="A27" s="13" t="s">
        <v>30</v>
      </c>
      <c r="B27" s="39">
        <v>32338</v>
      </c>
      <c r="C27" s="39">
        <v>35314.6</v>
      </c>
      <c r="D27" s="4">
        <f t="shared" si="28"/>
        <v>1.0920465087513143</v>
      </c>
      <c r="E27" s="11">
        <v>10</v>
      </c>
      <c r="F27" s="39">
        <v>112.8</v>
      </c>
      <c r="G27" s="39">
        <v>112.8</v>
      </c>
      <c r="H27" s="4">
        <f t="shared" si="29"/>
        <v>1</v>
      </c>
      <c r="I27" s="11">
        <v>5</v>
      </c>
      <c r="J27" s="39">
        <v>2.5</v>
      </c>
      <c r="K27" s="39">
        <v>1.9</v>
      </c>
      <c r="L27" s="4">
        <f t="shared" si="30"/>
        <v>1.3157894736842106</v>
      </c>
      <c r="M27" s="11">
        <v>15</v>
      </c>
      <c r="N27" s="39">
        <v>46550.9</v>
      </c>
      <c r="O27" s="39">
        <v>44722.2</v>
      </c>
      <c r="P27" s="4">
        <f t="shared" si="31"/>
        <v>0.9607161193446313</v>
      </c>
      <c r="Q27" s="11">
        <v>20</v>
      </c>
      <c r="R27" s="11">
        <v>1</v>
      </c>
      <c r="S27" s="11">
        <v>15</v>
      </c>
      <c r="T27" s="39">
        <v>950</v>
      </c>
      <c r="U27" s="39">
        <v>1076.0999999999999</v>
      </c>
      <c r="V27" s="4">
        <f t="shared" si="44"/>
        <v>1.132736842105263</v>
      </c>
      <c r="W27" s="11">
        <v>20</v>
      </c>
      <c r="X27" s="39">
        <v>80</v>
      </c>
      <c r="Y27" s="39">
        <v>162.30000000000001</v>
      </c>
      <c r="Z27" s="4">
        <f t="shared" si="45"/>
        <v>2.0287500000000001</v>
      </c>
      <c r="AA27" s="11">
        <v>20</v>
      </c>
      <c r="AB27" s="39">
        <v>465239</v>
      </c>
      <c r="AC27" s="39">
        <v>481702</v>
      </c>
      <c r="AD27" s="4">
        <f t="shared" si="32"/>
        <v>1.0353861133739863</v>
      </c>
      <c r="AE27" s="11">
        <v>5</v>
      </c>
      <c r="AF27" s="39">
        <v>70</v>
      </c>
      <c r="AG27" s="39">
        <v>68.3</v>
      </c>
      <c r="AH27" s="4">
        <f t="shared" si="33"/>
        <v>0.97571428571428565</v>
      </c>
      <c r="AI27" s="11">
        <v>10</v>
      </c>
      <c r="AJ27" s="55">
        <v>1316</v>
      </c>
      <c r="AK27" s="55">
        <v>1000</v>
      </c>
      <c r="AL27" s="4">
        <f t="shared" si="46"/>
        <v>0.75987841945288759</v>
      </c>
      <c r="AM27" s="11">
        <v>20</v>
      </c>
      <c r="AN27" s="39">
        <v>4000</v>
      </c>
      <c r="AO27" s="39">
        <v>4067</v>
      </c>
      <c r="AP27" s="4">
        <f t="shared" si="34"/>
        <v>1.01675</v>
      </c>
      <c r="AQ27" s="11">
        <v>5</v>
      </c>
      <c r="AR27" s="39">
        <v>100</v>
      </c>
      <c r="AS27" s="39">
        <v>100</v>
      </c>
      <c r="AT27" s="4">
        <f t="shared" si="35"/>
        <v>1</v>
      </c>
      <c r="AU27" s="11">
        <v>2</v>
      </c>
      <c r="AV27" s="39">
        <v>12</v>
      </c>
      <c r="AW27" s="39">
        <v>13.8</v>
      </c>
      <c r="AX27" s="4">
        <f t="shared" si="47"/>
        <v>1.1500000000000001</v>
      </c>
      <c r="AY27" s="11">
        <v>15</v>
      </c>
      <c r="AZ27" s="39">
        <v>7962</v>
      </c>
      <c r="BA27" s="39">
        <v>11145</v>
      </c>
      <c r="BB27" s="4">
        <f t="shared" si="36"/>
        <v>1.3997739261492088</v>
      </c>
      <c r="BC27" s="11">
        <v>10</v>
      </c>
      <c r="BD27" s="54">
        <f t="shared" si="48"/>
        <v>1.1718866133507957</v>
      </c>
      <c r="BE27" s="54">
        <f t="shared" si="37"/>
        <v>1.1718866133507957</v>
      </c>
      <c r="BF27" s="55">
        <v>11325</v>
      </c>
      <c r="BG27" s="39">
        <f t="shared" si="38"/>
        <v>13271.6</v>
      </c>
      <c r="BH27" s="39">
        <f t="shared" si="39"/>
        <v>1946.6000000000004</v>
      </c>
      <c r="BI27" s="39">
        <v>1246.0999999999999</v>
      </c>
      <c r="BJ27" s="39">
        <v>1239.2000000000003</v>
      </c>
      <c r="BK27" s="39">
        <v>1202.9000000000001</v>
      </c>
      <c r="BL27" s="39">
        <v>1040.3</v>
      </c>
      <c r="BM27" s="39">
        <v>1005.7</v>
      </c>
      <c r="BN27" s="39">
        <v>756.1</v>
      </c>
      <c r="BO27" s="39">
        <v>2481.6999999999998</v>
      </c>
      <c r="BP27" s="39">
        <v>1207.2</v>
      </c>
      <c r="BQ27" s="39">
        <v>0</v>
      </c>
      <c r="BR27" s="39">
        <v>361</v>
      </c>
      <c r="BS27" s="39">
        <v>883.1</v>
      </c>
      <c r="BT27" s="39">
        <v>1235.4000000000001</v>
      </c>
      <c r="BU27" s="39">
        <v>24.099999999999909</v>
      </c>
      <c r="BV27" s="39">
        <f t="shared" si="40"/>
        <v>588.79999999999995</v>
      </c>
      <c r="BW27" s="11"/>
      <c r="BX27" s="39">
        <f t="shared" si="41"/>
        <v>588.79999999999995</v>
      </c>
      <c r="BY27" s="39">
        <v>-2.1</v>
      </c>
      <c r="BZ27" s="39">
        <f t="shared" si="42"/>
        <v>586.69999999999993</v>
      </c>
      <c r="CA27" s="39">
        <f t="shared" si="43"/>
        <v>0</v>
      </c>
      <c r="CB27" s="84"/>
    </row>
    <row r="28" spans="1:80" s="2" customFormat="1" ht="16.95" customHeight="1">
      <c r="A28" s="13" t="s">
        <v>31</v>
      </c>
      <c r="B28" s="39">
        <v>16618554</v>
      </c>
      <c r="C28" s="39">
        <v>18403540.399999999</v>
      </c>
      <c r="D28" s="4">
        <f t="shared" si="28"/>
        <v>1.1074092487228431</v>
      </c>
      <c r="E28" s="11">
        <v>10</v>
      </c>
      <c r="F28" s="39">
        <v>107.5</v>
      </c>
      <c r="G28" s="39">
        <v>106.4</v>
      </c>
      <c r="H28" s="4">
        <f t="shared" si="29"/>
        <v>0.98976744186046517</v>
      </c>
      <c r="I28" s="11">
        <v>5</v>
      </c>
      <c r="J28" s="39">
        <v>1.1000000000000001</v>
      </c>
      <c r="K28" s="39">
        <v>0.9</v>
      </c>
      <c r="L28" s="4">
        <f t="shared" si="30"/>
        <v>1.2222222222222223</v>
      </c>
      <c r="M28" s="11">
        <v>10</v>
      </c>
      <c r="N28" s="39">
        <v>598470.1</v>
      </c>
      <c r="O28" s="39">
        <v>567731.6</v>
      </c>
      <c r="P28" s="4">
        <f t="shared" si="31"/>
        <v>0.94863820264370768</v>
      </c>
      <c r="Q28" s="11">
        <v>20</v>
      </c>
      <c r="R28" s="11">
        <v>1</v>
      </c>
      <c r="S28" s="11">
        <v>15</v>
      </c>
      <c r="T28" s="39">
        <v>5950</v>
      </c>
      <c r="U28" s="39">
        <v>7325.8</v>
      </c>
      <c r="V28" s="4">
        <f t="shared" si="44"/>
        <v>1.2312268907563026</v>
      </c>
      <c r="W28" s="11">
        <v>20</v>
      </c>
      <c r="X28" s="39">
        <v>3750</v>
      </c>
      <c r="Y28" s="39">
        <v>4253.8</v>
      </c>
      <c r="Z28" s="4">
        <f t="shared" si="45"/>
        <v>1.1343466666666666</v>
      </c>
      <c r="AA28" s="11">
        <v>15</v>
      </c>
      <c r="AB28" s="39">
        <v>779710</v>
      </c>
      <c r="AC28" s="39">
        <v>826905.59999999998</v>
      </c>
      <c r="AD28" s="4">
        <f t="shared" si="32"/>
        <v>1.060529684113324</v>
      </c>
      <c r="AE28" s="11">
        <v>5</v>
      </c>
      <c r="AF28" s="39">
        <v>62</v>
      </c>
      <c r="AG28" s="39">
        <v>56.7</v>
      </c>
      <c r="AH28" s="4">
        <f t="shared" si="33"/>
        <v>0.9145161290322581</v>
      </c>
      <c r="AI28" s="11">
        <v>10</v>
      </c>
      <c r="AJ28" s="55">
        <v>3726</v>
      </c>
      <c r="AK28" s="55">
        <v>4334</v>
      </c>
      <c r="AL28" s="4">
        <f t="shared" si="46"/>
        <v>1.1631776704240473</v>
      </c>
      <c r="AM28" s="11">
        <v>20</v>
      </c>
      <c r="AN28" s="39">
        <v>15000</v>
      </c>
      <c r="AO28" s="39">
        <v>15032</v>
      </c>
      <c r="AP28" s="4">
        <f t="shared" si="34"/>
        <v>1.0021333333333333</v>
      </c>
      <c r="AQ28" s="11">
        <v>5</v>
      </c>
      <c r="AR28" s="39">
        <v>100</v>
      </c>
      <c r="AS28" s="39">
        <v>88.1</v>
      </c>
      <c r="AT28" s="4">
        <f t="shared" si="35"/>
        <v>0.88099999999999989</v>
      </c>
      <c r="AU28" s="11">
        <v>2</v>
      </c>
      <c r="AV28" s="39">
        <v>65</v>
      </c>
      <c r="AW28" s="39">
        <v>75.099999999999994</v>
      </c>
      <c r="AX28" s="4">
        <f t="shared" si="47"/>
        <v>1.1553846153846152</v>
      </c>
      <c r="AY28" s="11">
        <v>10</v>
      </c>
      <c r="AZ28" s="39">
        <v>1150000</v>
      </c>
      <c r="BA28" s="39">
        <v>1620984</v>
      </c>
      <c r="BB28" s="4">
        <f t="shared" si="36"/>
        <v>1.4095513043478261</v>
      </c>
      <c r="BC28" s="11">
        <v>5</v>
      </c>
      <c r="BD28" s="54">
        <f t="shared" si="48"/>
        <v>1.0983110937393115</v>
      </c>
      <c r="BE28" s="54">
        <f t="shared" si="37"/>
        <v>1.0983110937393115</v>
      </c>
      <c r="BF28" s="55">
        <v>50255</v>
      </c>
      <c r="BG28" s="39">
        <f t="shared" si="38"/>
        <v>55195.6</v>
      </c>
      <c r="BH28" s="39">
        <f t="shared" si="39"/>
        <v>4940.5999999999985</v>
      </c>
      <c r="BI28" s="39">
        <v>4369.3999999999996</v>
      </c>
      <c r="BJ28" s="39">
        <v>5076</v>
      </c>
      <c r="BK28" s="39">
        <v>3474.7</v>
      </c>
      <c r="BL28" s="39">
        <v>5580.7</v>
      </c>
      <c r="BM28" s="39">
        <v>4567.2</v>
      </c>
      <c r="BN28" s="39">
        <v>2246.1999999999998</v>
      </c>
      <c r="BO28" s="39">
        <v>5857</v>
      </c>
      <c r="BP28" s="39">
        <v>4130.3999999999996</v>
      </c>
      <c r="BQ28" s="39">
        <v>0</v>
      </c>
      <c r="BR28" s="39">
        <v>8867.5</v>
      </c>
      <c r="BS28" s="39">
        <v>4515.5</v>
      </c>
      <c r="BT28" s="39">
        <v>5319.3</v>
      </c>
      <c r="BU28" s="39">
        <v>953.90000000000055</v>
      </c>
      <c r="BV28" s="39">
        <f t="shared" si="40"/>
        <v>237.8</v>
      </c>
      <c r="BW28" s="11"/>
      <c r="BX28" s="39">
        <f t="shared" si="41"/>
        <v>237.8</v>
      </c>
      <c r="BY28" s="39">
        <v>-40.700000000000003</v>
      </c>
      <c r="BZ28" s="39">
        <f t="shared" si="42"/>
        <v>197.10000000000002</v>
      </c>
      <c r="CA28" s="39">
        <f t="shared" si="43"/>
        <v>0</v>
      </c>
      <c r="CB28" s="84"/>
    </row>
    <row r="29" spans="1:80" s="2" customFormat="1" ht="16.95" customHeight="1">
      <c r="A29" s="13" t="s">
        <v>32</v>
      </c>
      <c r="B29" s="39">
        <v>2981436</v>
      </c>
      <c r="C29" s="39">
        <v>3559777.3</v>
      </c>
      <c r="D29" s="4">
        <f t="shared" si="28"/>
        <v>1.1939807864398229</v>
      </c>
      <c r="E29" s="11">
        <v>10</v>
      </c>
      <c r="F29" s="39">
        <v>108.8</v>
      </c>
      <c r="G29" s="39">
        <v>108.7</v>
      </c>
      <c r="H29" s="4">
        <f t="shared" si="29"/>
        <v>0.99908088235294124</v>
      </c>
      <c r="I29" s="11">
        <v>5</v>
      </c>
      <c r="J29" s="39">
        <v>1.2</v>
      </c>
      <c r="K29" s="39">
        <v>0.9</v>
      </c>
      <c r="L29" s="4">
        <f t="shared" si="30"/>
        <v>1.3333333333333333</v>
      </c>
      <c r="M29" s="11">
        <v>5</v>
      </c>
      <c r="N29" s="39">
        <v>279167.7</v>
      </c>
      <c r="O29" s="39">
        <v>271356.09999999998</v>
      </c>
      <c r="P29" s="4">
        <f t="shared" si="31"/>
        <v>0.97201825282795951</v>
      </c>
      <c r="Q29" s="11">
        <v>20</v>
      </c>
      <c r="R29" s="11">
        <v>1</v>
      </c>
      <c r="S29" s="11">
        <v>15</v>
      </c>
      <c r="T29" s="39">
        <v>4800</v>
      </c>
      <c r="U29" s="39">
        <v>4976.8</v>
      </c>
      <c r="V29" s="4">
        <f t="shared" si="44"/>
        <v>1.0368333333333333</v>
      </c>
      <c r="W29" s="11">
        <v>15</v>
      </c>
      <c r="X29" s="39">
        <v>22422</v>
      </c>
      <c r="Y29" s="39">
        <v>31736.6</v>
      </c>
      <c r="Z29" s="4">
        <f t="shared" si="45"/>
        <v>1.4154223530461154</v>
      </c>
      <c r="AA29" s="11">
        <v>25</v>
      </c>
      <c r="AB29" s="39">
        <v>1761057</v>
      </c>
      <c r="AC29" s="39">
        <v>1767126.6</v>
      </c>
      <c r="AD29" s="4">
        <f t="shared" si="32"/>
        <v>1.0034465664654808</v>
      </c>
      <c r="AE29" s="11">
        <v>5</v>
      </c>
      <c r="AF29" s="39">
        <v>83</v>
      </c>
      <c r="AG29" s="39">
        <v>77</v>
      </c>
      <c r="AH29" s="4">
        <f t="shared" si="33"/>
        <v>0.92771084337349397</v>
      </c>
      <c r="AI29" s="11">
        <v>10</v>
      </c>
      <c r="AJ29" s="55">
        <v>3800</v>
      </c>
      <c r="AK29" s="55">
        <v>3800</v>
      </c>
      <c r="AL29" s="4">
        <f t="shared" si="46"/>
        <v>1</v>
      </c>
      <c r="AM29" s="11">
        <v>20</v>
      </c>
      <c r="AN29" s="39">
        <v>16000</v>
      </c>
      <c r="AO29" s="39">
        <v>16035</v>
      </c>
      <c r="AP29" s="4">
        <f t="shared" si="34"/>
        <v>1.0021875</v>
      </c>
      <c r="AQ29" s="11">
        <v>5</v>
      </c>
      <c r="AR29" s="39">
        <v>61.8</v>
      </c>
      <c r="AS29" s="39">
        <v>61</v>
      </c>
      <c r="AT29" s="4">
        <f t="shared" si="35"/>
        <v>0.98705501618122982</v>
      </c>
      <c r="AU29" s="11">
        <v>2</v>
      </c>
      <c r="AV29" s="39">
        <v>105</v>
      </c>
      <c r="AW29" s="39">
        <v>126.9</v>
      </c>
      <c r="AX29" s="4">
        <f t="shared" si="47"/>
        <v>1.2085714285714286</v>
      </c>
      <c r="AY29" s="11">
        <v>10</v>
      </c>
      <c r="AZ29" s="39">
        <v>948530</v>
      </c>
      <c r="BA29" s="39">
        <v>1150300</v>
      </c>
      <c r="BB29" s="4">
        <f t="shared" si="36"/>
        <v>1.2127186277713937</v>
      </c>
      <c r="BC29" s="11">
        <v>5</v>
      </c>
      <c r="BD29" s="54">
        <f t="shared" si="48"/>
        <v>1.1079539411088009</v>
      </c>
      <c r="BE29" s="54">
        <f t="shared" si="37"/>
        <v>1.1079539411088009</v>
      </c>
      <c r="BF29" s="55">
        <v>104317</v>
      </c>
      <c r="BG29" s="39">
        <f t="shared" si="38"/>
        <v>115578.4</v>
      </c>
      <c r="BH29" s="39">
        <f t="shared" si="39"/>
        <v>11261.399999999994</v>
      </c>
      <c r="BI29" s="39">
        <v>10984.7</v>
      </c>
      <c r="BJ29" s="39">
        <v>11412.199999999999</v>
      </c>
      <c r="BK29" s="39">
        <v>10792.2</v>
      </c>
      <c r="BL29" s="39">
        <v>11187.7</v>
      </c>
      <c r="BM29" s="39">
        <v>10039.799999999999</v>
      </c>
      <c r="BN29" s="39">
        <v>6945.4</v>
      </c>
      <c r="BO29" s="39">
        <v>16558.2</v>
      </c>
      <c r="BP29" s="39">
        <v>10427.5</v>
      </c>
      <c r="BQ29" s="39">
        <v>0</v>
      </c>
      <c r="BR29" s="39">
        <v>2683.8</v>
      </c>
      <c r="BS29" s="39">
        <v>10462.1</v>
      </c>
      <c r="BT29" s="39">
        <v>11487.9</v>
      </c>
      <c r="BU29" s="39">
        <v>0</v>
      </c>
      <c r="BV29" s="39">
        <f t="shared" si="40"/>
        <v>2596.9</v>
      </c>
      <c r="BW29" s="11"/>
      <c r="BX29" s="39">
        <f t="shared" si="41"/>
        <v>2596.9</v>
      </c>
      <c r="BY29" s="39">
        <v>-19.100000000000001</v>
      </c>
      <c r="BZ29" s="39">
        <f t="shared" si="42"/>
        <v>2577.8000000000002</v>
      </c>
      <c r="CA29" s="39">
        <f t="shared" si="43"/>
        <v>0</v>
      </c>
      <c r="CB29" s="84"/>
    </row>
    <row r="30" spans="1:80" s="2" customFormat="1" ht="16.95" customHeight="1">
      <c r="A30" s="13" t="s">
        <v>33</v>
      </c>
      <c r="B30" s="39">
        <v>241727</v>
      </c>
      <c r="C30" s="39">
        <v>245089.5</v>
      </c>
      <c r="D30" s="4">
        <f t="shared" si="28"/>
        <v>1.0139103203200304</v>
      </c>
      <c r="E30" s="11">
        <v>10</v>
      </c>
      <c r="F30" s="39">
        <v>113.8</v>
      </c>
      <c r="G30" s="39">
        <v>114.3</v>
      </c>
      <c r="H30" s="4">
        <f t="shared" si="29"/>
        <v>1.0043936731107206</v>
      </c>
      <c r="I30" s="11">
        <v>5</v>
      </c>
      <c r="J30" s="39">
        <v>2.2000000000000002</v>
      </c>
      <c r="K30" s="39">
        <v>2.2000000000000002</v>
      </c>
      <c r="L30" s="4">
        <f t="shared" si="30"/>
        <v>1</v>
      </c>
      <c r="M30" s="11">
        <v>10</v>
      </c>
      <c r="N30" s="39">
        <v>81265.600000000006</v>
      </c>
      <c r="O30" s="39">
        <v>80000.600000000006</v>
      </c>
      <c r="P30" s="4">
        <f t="shared" si="31"/>
        <v>0.98443375794924293</v>
      </c>
      <c r="Q30" s="11">
        <v>20</v>
      </c>
      <c r="R30" s="11">
        <v>1</v>
      </c>
      <c r="S30" s="11">
        <v>15</v>
      </c>
      <c r="T30" s="39">
        <v>2992</v>
      </c>
      <c r="U30" s="39">
        <v>3013.5</v>
      </c>
      <c r="V30" s="4">
        <f t="shared" si="44"/>
        <v>1.0071858288770053</v>
      </c>
      <c r="W30" s="11">
        <v>15</v>
      </c>
      <c r="X30" s="39">
        <v>125.7</v>
      </c>
      <c r="Y30" s="39">
        <v>126.3</v>
      </c>
      <c r="Z30" s="4">
        <f t="shared" si="45"/>
        <v>1.0047732696897373</v>
      </c>
      <c r="AA30" s="11">
        <v>25</v>
      </c>
      <c r="AB30" s="39">
        <v>615839</v>
      </c>
      <c r="AC30" s="39">
        <v>627829.4</v>
      </c>
      <c r="AD30" s="4">
        <f t="shared" si="32"/>
        <v>1.0194700238211611</v>
      </c>
      <c r="AE30" s="11">
        <v>5</v>
      </c>
      <c r="AF30" s="39">
        <v>59</v>
      </c>
      <c r="AG30" s="39">
        <v>48.4</v>
      </c>
      <c r="AH30" s="4">
        <f t="shared" si="33"/>
        <v>0.8203389830508474</v>
      </c>
      <c r="AI30" s="11">
        <v>10</v>
      </c>
      <c r="AJ30" s="55">
        <v>1631</v>
      </c>
      <c r="AK30" s="55">
        <v>1643</v>
      </c>
      <c r="AL30" s="4">
        <f t="shared" si="46"/>
        <v>1.0073574494175352</v>
      </c>
      <c r="AM30" s="11">
        <v>20</v>
      </c>
      <c r="AN30" s="39">
        <v>3800</v>
      </c>
      <c r="AO30" s="39">
        <v>4034</v>
      </c>
      <c r="AP30" s="4">
        <f t="shared" si="34"/>
        <v>1.061578947368421</v>
      </c>
      <c r="AQ30" s="11">
        <v>5</v>
      </c>
      <c r="AR30" s="39">
        <v>40</v>
      </c>
      <c r="AS30" s="39">
        <v>40.1</v>
      </c>
      <c r="AT30" s="4">
        <f t="shared" si="35"/>
        <v>1.0024999999999999</v>
      </c>
      <c r="AU30" s="11">
        <v>2</v>
      </c>
      <c r="AV30" s="39">
        <v>35</v>
      </c>
      <c r="AW30" s="39">
        <v>35</v>
      </c>
      <c r="AX30" s="4">
        <f t="shared" si="47"/>
        <v>1</v>
      </c>
      <c r="AY30" s="11">
        <v>20</v>
      </c>
      <c r="AZ30" s="39">
        <v>50200</v>
      </c>
      <c r="BA30" s="39">
        <v>66708</v>
      </c>
      <c r="BB30" s="4">
        <f t="shared" si="36"/>
        <v>1.3288446215139442</v>
      </c>
      <c r="BC30" s="11">
        <v>10</v>
      </c>
      <c r="BD30" s="54">
        <f t="shared" si="48"/>
        <v>1.0123610220528128</v>
      </c>
      <c r="BE30" s="54">
        <f t="shared" si="37"/>
        <v>1.0123610220528128</v>
      </c>
      <c r="BF30" s="55">
        <v>19756</v>
      </c>
      <c r="BG30" s="39">
        <f t="shared" si="38"/>
        <v>20000.2</v>
      </c>
      <c r="BH30" s="39">
        <f t="shared" si="39"/>
        <v>244.20000000000073</v>
      </c>
      <c r="BI30" s="39">
        <v>1763.3</v>
      </c>
      <c r="BJ30" s="39">
        <v>1748.1000000000001</v>
      </c>
      <c r="BK30" s="39">
        <v>728.5</v>
      </c>
      <c r="BL30" s="39">
        <v>2169.9</v>
      </c>
      <c r="BM30" s="39">
        <v>1865.7</v>
      </c>
      <c r="BN30" s="39">
        <v>1203</v>
      </c>
      <c r="BO30" s="39">
        <v>1797</v>
      </c>
      <c r="BP30" s="39">
        <v>1784.8</v>
      </c>
      <c r="BQ30" s="39">
        <v>0</v>
      </c>
      <c r="BR30" s="39">
        <v>1903</v>
      </c>
      <c r="BS30" s="39">
        <v>1167.3</v>
      </c>
      <c r="BT30" s="39">
        <v>1740.1</v>
      </c>
      <c r="BU30" s="39">
        <v>1267.9999999999982</v>
      </c>
      <c r="BV30" s="39">
        <f t="shared" si="40"/>
        <v>861.5</v>
      </c>
      <c r="BW30" s="11"/>
      <c r="BX30" s="39">
        <f t="shared" si="41"/>
        <v>861.5</v>
      </c>
      <c r="BY30" s="39">
        <v>-5.0999999999999996</v>
      </c>
      <c r="BZ30" s="39">
        <f t="shared" si="42"/>
        <v>856.4</v>
      </c>
      <c r="CA30" s="39">
        <f t="shared" si="43"/>
        <v>0</v>
      </c>
      <c r="CB30" s="84"/>
    </row>
    <row r="31" spans="1:80" s="2" customFormat="1" ht="16.95" customHeight="1">
      <c r="A31" s="13" t="s">
        <v>34</v>
      </c>
      <c r="B31" s="39">
        <v>1206365</v>
      </c>
      <c r="C31" s="39">
        <v>1498126</v>
      </c>
      <c r="D31" s="4">
        <f t="shared" si="28"/>
        <v>1.2418513468146042</v>
      </c>
      <c r="E31" s="11">
        <v>10</v>
      </c>
      <c r="F31" s="39">
        <v>108.3</v>
      </c>
      <c r="G31" s="39">
        <v>110.9</v>
      </c>
      <c r="H31" s="4">
        <f t="shared" si="29"/>
        <v>1.0240073868882733</v>
      </c>
      <c r="I31" s="11">
        <v>5</v>
      </c>
      <c r="J31" s="39">
        <v>1.8</v>
      </c>
      <c r="K31" s="39">
        <v>1.6</v>
      </c>
      <c r="L31" s="4">
        <f t="shared" si="30"/>
        <v>1.125</v>
      </c>
      <c r="M31" s="11">
        <v>10</v>
      </c>
      <c r="N31" s="39">
        <v>121249.2</v>
      </c>
      <c r="O31" s="39">
        <v>153314.6</v>
      </c>
      <c r="P31" s="4">
        <f t="shared" si="31"/>
        <v>1.2644586520983232</v>
      </c>
      <c r="Q31" s="11">
        <v>20</v>
      </c>
      <c r="R31" s="11">
        <v>1</v>
      </c>
      <c r="S31" s="11">
        <v>15</v>
      </c>
      <c r="T31" s="39">
        <v>16800</v>
      </c>
      <c r="U31" s="39">
        <v>19895.7</v>
      </c>
      <c r="V31" s="4">
        <f t="shared" si="44"/>
        <v>1.1842678571428571</v>
      </c>
      <c r="W31" s="11">
        <v>15</v>
      </c>
      <c r="X31" s="39">
        <v>855</v>
      </c>
      <c r="Y31" s="39">
        <v>1149</v>
      </c>
      <c r="Z31" s="4">
        <f t="shared" si="45"/>
        <v>1.343859649122807</v>
      </c>
      <c r="AA31" s="11">
        <v>15</v>
      </c>
      <c r="AB31" s="39">
        <v>1667483</v>
      </c>
      <c r="AC31" s="39">
        <v>1624157.4</v>
      </c>
      <c r="AD31" s="4">
        <f t="shared" si="32"/>
        <v>0.97401736629398916</v>
      </c>
      <c r="AE31" s="11">
        <v>5</v>
      </c>
      <c r="AF31" s="39">
        <v>56</v>
      </c>
      <c r="AG31" s="39">
        <v>52.4</v>
      </c>
      <c r="AH31" s="4">
        <f t="shared" si="33"/>
        <v>0.93571428571428572</v>
      </c>
      <c r="AI31" s="11">
        <v>10</v>
      </c>
      <c r="AJ31" s="55">
        <v>6335</v>
      </c>
      <c r="AK31" s="55">
        <v>6563</v>
      </c>
      <c r="AL31" s="4">
        <f t="shared" si="46"/>
        <v>1.0359905288082083</v>
      </c>
      <c r="AM31" s="11">
        <v>20</v>
      </c>
      <c r="AN31" s="39">
        <v>4500</v>
      </c>
      <c r="AO31" s="39">
        <v>4604</v>
      </c>
      <c r="AP31" s="4">
        <f t="shared" si="34"/>
        <v>1.0231111111111111</v>
      </c>
      <c r="AQ31" s="11">
        <v>5</v>
      </c>
      <c r="AR31" s="39">
        <v>95.6</v>
      </c>
      <c r="AS31" s="39">
        <v>100</v>
      </c>
      <c r="AT31" s="4">
        <f t="shared" si="35"/>
        <v>1.0460251046025104</v>
      </c>
      <c r="AU31" s="11">
        <v>2</v>
      </c>
      <c r="AV31" s="39">
        <v>105</v>
      </c>
      <c r="AW31" s="39">
        <v>112.7</v>
      </c>
      <c r="AX31" s="4">
        <f t="shared" si="47"/>
        <v>1.0733333333333333</v>
      </c>
      <c r="AY31" s="11">
        <v>20</v>
      </c>
      <c r="AZ31" s="39">
        <v>247286</v>
      </c>
      <c r="BA31" s="39">
        <v>385570</v>
      </c>
      <c r="BB31" s="4">
        <f t="shared" si="36"/>
        <v>1.5592067484612959</v>
      </c>
      <c r="BC31" s="11">
        <v>5</v>
      </c>
      <c r="BD31" s="54">
        <f t="shared" si="48"/>
        <v>1.1364139011277041</v>
      </c>
      <c r="BE31" s="54">
        <f t="shared" si="37"/>
        <v>1.1364139011277041</v>
      </c>
      <c r="BF31" s="55">
        <v>42797</v>
      </c>
      <c r="BG31" s="39">
        <f t="shared" si="38"/>
        <v>48635.1</v>
      </c>
      <c r="BH31" s="39">
        <f t="shared" si="39"/>
        <v>5838.0999999999985</v>
      </c>
      <c r="BI31" s="39">
        <v>4085.8</v>
      </c>
      <c r="BJ31" s="39">
        <v>3866.3999999999996</v>
      </c>
      <c r="BK31" s="39">
        <v>4005.8</v>
      </c>
      <c r="BL31" s="39">
        <v>4222.2</v>
      </c>
      <c r="BM31" s="39">
        <v>4242.3</v>
      </c>
      <c r="BN31" s="39">
        <v>5048.8</v>
      </c>
      <c r="BO31" s="39">
        <v>5456.5</v>
      </c>
      <c r="BP31" s="39">
        <v>4728.6000000000004</v>
      </c>
      <c r="BQ31" s="39">
        <v>0</v>
      </c>
      <c r="BR31" s="39">
        <v>5566.7</v>
      </c>
      <c r="BS31" s="39">
        <v>2199.6999999999998</v>
      </c>
      <c r="BT31" s="39">
        <v>4230.8999999999996</v>
      </c>
      <c r="BU31" s="39">
        <v>0</v>
      </c>
      <c r="BV31" s="39">
        <f t="shared" si="40"/>
        <v>981.4</v>
      </c>
      <c r="BW31" s="11"/>
      <c r="BX31" s="39">
        <f t="shared" si="41"/>
        <v>981.4</v>
      </c>
      <c r="BY31" s="39">
        <v>-23.1</v>
      </c>
      <c r="BZ31" s="39">
        <f t="shared" si="42"/>
        <v>958.3</v>
      </c>
      <c r="CA31" s="39">
        <f t="shared" si="43"/>
        <v>0</v>
      </c>
      <c r="CB31" s="84"/>
    </row>
    <row r="32" spans="1:80" s="2" customFormat="1" ht="16.95" customHeight="1">
      <c r="A32" s="13" t="s">
        <v>35</v>
      </c>
      <c r="B32" s="39">
        <v>125304</v>
      </c>
      <c r="C32" s="39">
        <v>128375</v>
      </c>
      <c r="D32" s="4">
        <f t="shared" si="28"/>
        <v>1.0245083955819447</v>
      </c>
      <c r="E32" s="11">
        <v>10</v>
      </c>
      <c r="F32" s="39">
        <v>115.9</v>
      </c>
      <c r="G32" s="39">
        <v>119.2</v>
      </c>
      <c r="H32" s="4">
        <f t="shared" si="29"/>
        <v>1.0284728213977568</v>
      </c>
      <c r="I32" s="11">
        <v>5</v>
      </c>
      <c r="J32" s="39">
        <v>2.2999999999999998</v>
      </c>
      <c r="K32" s="39">
        <v>2.1</v>
      </c>
      <c r="L32" s="4">
        <f t="shared" si="30"/>
        <v>1.0952380952380951</v>
      </c>
      <c r="M32" s="11">
        <v>15</v>
      </c>
      <c r="N32" s="39">
        <v>99733.8</v>
      </c>
      <c r="O32" s="39">
        <v>90132.4</v>
      </c>
      <c r="P32" s="4">
        <f t="shared" si="31"/>
        <v>0.90372972853736644</v>
      </c>
      <c r="Q32" s="11">
        <v>20</v>
      </c>
      <c r="R32" s="11">
        <v>1</v>
      </c>
      <c r="S32" s="11">
        <v>15</v>
      </c>
      <c r="T32" s="39">
        <v>3000</v>
      </c>
      <c r="U32" s="39">
        <v>3157.9</v>
      </c>
      <c r="V32" s="4">
        <f t="shared" si="44"/>
        <v>1.0526333333333333</v>
      </c>
      <c r="W32" s="11">
        <v>20</v>
      </c>
      <c r="X32" s="39">
        <v>350</v>
      </c>
      <c r="Y32" s="39">
        <v>308.8</v>
      </c>
      <c r="Z32" s="4">
        <f t="shared" si="45"/>
        <v>0.88228571428571434</v>
      </c>
      <c r="AA32" s="11">
        <v>10</v>
      </c>
      <c r="AB32" s="39">
        <v>593960</v>
      </c>
      <c r="AC32" s="39">
        <v>621867</v>
      </c>
      <c r="AD32" s="4">
        <f t="shared" si="32"/>
        <v>1.0469846454306688</v>
      </c>
      <c r="AE32" s="11">
        <v>5</v>
      </c>
      <c r="AF32" s="39">
        <v>53</v>
      </c>
      <c r="AG32" s="39">
        <v>41.3</v>
      </c>
      <c r="AH32" s="4">
        <f t="shared" si="33"/>
        <v>0.77924528301886786</v>
      </c>
      <c r="AI32" s="11">
        <v>10</v>
      </c>
      <c r="AJ32" s="55">
        <v>3360</v>
      </c>
      <c r="AK32" s="55">
        <v>3421</v>
      </c>
      <c r="AL32" s="4">
        <f t="shared" si="46"/>
        <v>1.018154761904762</v>
      </c>
      <c r="AM32" s="11">
        <v>20</v>
      </c>
      <c r="AN32" s="39">
        <v>7900</v>
      </c>
      <c r="AO32" s="39">
        <v>7920</v>
      </c>
      <c r="AP32" s="4">
        <f t="shared" si="34"/>
        <v>1.0025316455696203</v>
      </c>
      <c r="AQ32" s="11">
        <v>5</v>
      </c>
      <c r="AR32" s="39">
        <v>64.5</v>
      </c>
      <c r="AS32" s="39">
        <v>73.8</v>
      </c>
      <c r="AT32" s="4">
        <f t="shared" si="35"/>
        <v>1.1441860465116278</v>
      </c>
      <c r="AU32" s="11">
        <v>2</v>
      </c>
      <c r="AV32" s="39">
        <v>95</v>
      </c>
      <c r="AW32" s="39">
        <v>105</v>
      </c>
      <c r="AX32" s="4">
        <f t="shared" si="47"/>
        <v>1.1052631578947369</v>
      </c>
      <c r="AY32" s="11">
        <v>20</v>
      </c>
      <c r="AZ32" s="39">
        <v>55030</v>
      </c>
      <c r="BA32" s="39">
        <v>100108</v>
      </c>
      <c r="BB32" s="4">
        <f t="shared" si="36"/>
        <v>1.8191531891695438</v>
      </c>
      <c r="BC32" s="11">
        <v>5</v>
      </c>
      <c r="BD32" s="54">
        <f t="shared" si="48"/>
        <v>1.0287572135290237</v>
      </c>
      <c r="BE32" s="54">
        <f t="shared" si="37"/>
        <v>1.0287572135290237</v>
      </c>
      <c r="BF32" s="55">
        <v>35577</v>
      </c>
      <c r="BG32" s="39">
        <f t="shared" si="38"/>
        <v>36600.1</v>
      </c>
      <c r="BH32" s="39">
        <f t="shared" si="39"/>
        <v>1023.0999999999985</v>
      </c>
      <c r="BI32" s="39">
        <v>3456.3</v>
      </c>
      <c r="BJ32" s="39">
        <v>3168.3</v>
      </c>
      <c r="BK32" s="39">
        <v>1789.8</v>
      </c>
      <c r="BL32" s="39">
        <v>3324.4</v>
      </c>
      <c r="BM32" s="39">
        <v>3253.3</v>
      </c>
      <c r="BN32" s="39">
        <v>2873.6</v>
      </c>
      <c r="BO32" s="39">
        <v>6810.6</v>
      </c>
      <c r="BP32" s="39">
        <v>3399</v>
      </c>
      <c r="BQ32" s="39">
        <v>0</v>
      </c>
      <c r="BR32" s="39">
        <v>246.9</v>
      </c>
      <c r="BS32" s="39">
        <v>3022</v>
      </c>
      <c r="BT32" s="39">
        <v>3163.2</v>
      </c>
      <c r="BU32" s="39">
        <v>617.80000000000109</v>
      </c>
      <c r="BV32" s="39">
        <f t="shared" si="40"/>
        <v>1474.9</v>
      </c>
      <c r="BW32" s="11"/>
      <c r="BX32" s="39">
        <f t="shared" si="41"/>
        <v>1474.9</v>
      </c>
      <c r="BY32" s="39">
        <v>3.3</v>
      </c>
      <c r="BZ32" s="39">
        <f t="shared" si="42"/>
        <v>1478.2</v>
      </c>
      <c r="CA32" s="39">
        <f t="shared" si="43"/>
        <v>0</v>
      </c>
      <c r="CB32" s="84"/>
    </row>
    <row r="33" spans="1:232" s="2" customFormat="1" ht="16.95" customHeight="1">
      <c r="A33" s="13" t="s">
        <v>1</v>
      </c>
      <c r="B33" s="39">
        <v>6267022</v>
      </c>
      <c r="C33" s="39">
        <v>5875742.9000000004</v>
      </c>
      <c r="D33" s="4">
        <f t="shared" si="28"/>
        <v>0.93756538592013883</v>
      </c>
      <c r="E33" s="11">
        <v>10</v>
      </c>
      <c r="F33" s="39">
        <v>111.7</v>
      </c>
      <c r="G33" s="39">
        <v>110.9</v>
      </c>
      <c r="H33" s="4">
        <f t="shared" si="29"/>
        <v>0.9928379588182632</v>
      </c>
      <c r="I33" s="11">
        <v>5</v>
      </c>
      <c r="J33" s="39">
        <v>1.1000000000000001</v>
      </c>
      <c r="K33" s="39">
        <v>0.8</v>
      </c>
      <c r="L33" s="4">
        <f t="shared" si="30"/>
        <v>1.375</v>
      </c>
      <c r="M33" s="11">
        <v>10</v>
      </c>
      <c r="N33" s="39">
        <v>473037.8</v>
      </c>
      <c r="O33" s="39">
        <v>404930.1</v>
      </c>
      <c r="P33" s="4">
        <f t="shared" si="31"/>
        <v>0.85602059708547606</v>
      </c>
      <c r="Q33" s="11">
        <v>20</v>
      </c>
      <c r="R33" s="11">
        <v>1</v>
      </c>
      <c r="S33" s="11">
        <v>15</v>
      </c>
      <c r="T33" s="39">
        <v>7229</v>
      </c>
      <c r="U33" s="39">
        <v>8358.7000000000007</v>
      </c>
      <c r="V33" s="4">
        <f t="shared" si="44"/>
        <v>1.1562733434776595</v>
      </c>
      <c r="W33" s="11">
        <v>15</v>
      </c>
      <c r="X33" s="39">
        <v>4500</v>
      </c>
      <c r="Y33" s="39">
        <v>5346.6</v>
      </c>
      <c r="Z33" s="4">
        <f t="shared" si="45"/>
        <v>1.1881333333333335</v>
      </c>
      <c r="AA33" s="11">
        <v>15</v>
      </c>
      <c r="AB33" s="39">
        <v>3564873</v>
      </c>
      <c r="AC33" s="39">
        <v>4312644.2</v>
      </c>
      <c r="AD33" s="4">
        <f t="shared" si="32"/>
        <v>1.2097609648366157</v>
      </c>
      <c r="AE33" s="11">
        <v>5</v>
      </c>
      <c r="AF33" s="39">
        <v>59</v>
      </c>
      <c r="AG33" s="39">
        <v>53.6</v>
      </c>
      <c r="AH33" s="4">
        <f t="shared" si="33"/>
        <v>0.90847457627118644</v>
      </c>
      <c r="AI33" s="11">
        <v>10</v>
      </c>
      <c r="AJ33" s="55">
        <v>5400</v>
      </c>
      <c r="AK33" s="55">
        <v>5181</v>
      </c>
      <c r="AL33" s="4">
        <f t="shared" si="46"/>
        <v>0.95944444444444443</v>
      </c>
      <c r="AM33" s="11">
        <v>20</v>
      </c>
      <c r="AN33" s="39">
        <v>48000</v>
      </c>
      <c r="AO33" s="39">
        <v>49652</v>
      </c>
      <c r="AP33" s="4">
        <f t="shared" si="34"/>
        <v>1.0344166666666668</v>
      </c>
      <c r="AQ33" s="11">
        <v>5</v>
      </c>
      <c r="AR33" s="39">
        <v>40.200000000000003</v>
      </c>
      <c r="AS33" s="39">
        <v>37.700000000000003</v>
      </c>
      <c r="AT33" s="4">
        <f t="shared" si="35"/>
        <v>0.93781094527363185</v>
      </c>
      <c r="AU33" s="11">
        <v>2</v>
      </c>
      <c r="AV33" s="39">
        <v>60</v>
      </c>
      <c r="AW33" s="39">
        <v>68.5</v>
      </c>
      <c r="AX33" s="4">
        <f t="shared" si="47"/>
        <v>1.1416666666666666</v>
      </c>
      <c r="AY33" s="11">
        <v>10</v>
      </c>
      <c r="AZ33" s="39">
        <v>1015790</v>
      </c>
      <c r="BA33" s="39">
        <v>1237830</v>
      </c>
      <c r="BB33" s="4">
        <f t="shared" si="36"/>
        <v>1.2185884877779856</v>
      </c>
      <c r="BC33" s="11">
        <v>10</v>
      </c>
      <c r="BD33" s="54">
        <f t="shared" si="48"/>
        <v>1.0549279736268291</v>
      </c>
      <c r="BE33" s="54">
        <f t="shared" si="37"/>
        <v>1.0549279736268291</v>
      </c>
      <c r="BF33" s="55">
        <v>63649</v>
      </c>
      <c r="BG33" s="39">
        <f t="shared" si="38"/>
        <v>67145.100000000006</v>
      </c>
      <c r="BH33" s="39">
        <f t="shared" si="39"/>
        <v>3496.1000000000058</v>
      </c>
      <c r="BI33" s="39">
        <v>5212.8999999999996</v>
      </c>
      <c r="BJ33" s="39">
        <v>5457.7000000000007</v>
      </c>
      <c r="BK33" s="39">
        <v>5617.1</v>
      </c>
      <c r="BL33" s="39">
        <v>8523.7999999999993</v>
      </c>
      <c r="BM33" s="39">
        <v>6256.9</v>
      </c>
      <c r="BN33" s="39">
        <v>3167.1</v>
      </c>
      <c r="BO33" s="39">
        <v>9135</v>
      </c>
      <c r="BP33" s="39">
        <v>6676.8</v>
      </c>
      <c r="BQ33" s="39">
        <v>0</v>
      </c>
      <c r="BR33" s="39">
        <v>3537.1</v>
      </c>
      <c r="BS33" s="39">
        <v>6968.8</v>
      </c>
      <c r="BT33" s="39">
        <v>5394</v>
      </c>
      <c r="BU33" s="39">
        <v>411.70000000000437</v>
      </c>
      <c r="BV33" s="39">
        <f t="shared" si="40"/>
        <v>786.2</v>
      </c>
      <c r="BW33" s="11"/>
      <c r="BX33" s="39">
        <f t="shared" si="41"/>
        <v>786.2</v>
      </c>
      <c r="BY33" s="39">
        <v>-9</v>
      </c>
      <c r="BZ33" s="39">
        <f t="shared" si="42"/>
        <v>777.2</v>
      </c>
      <c r="CA33" s="39">
        <f t="shared" si="43"/>
        <v>0</v>
      </c>
      <c r="CB33" s="84"/>
    </row>
    <row r="34" spans="1:232" s="2" customFormat="1" ht="16.95" customHeight="1">
      <c r="A34" s="13" t="s">
        <v>36</v>
      </c>
      <c r="B34" s="39">
        <v>7631172</v>
      </c>
      <c r="C34" s="39">
        <v>10137659.800000001</v>
      </c>
      <c r="D34" s="4">
        <f t="shared" si="28"/>
        <v>1.3284538469320311</v>
      </c>
      <c r="E34" s="11">
        <v>10</v>
      </c>
      <c r="F34" s="39">
        <v>111.9</v>
      </c>
      <c r="G34" s="39">
        <v>112.6</v>
      </c>
      <c r="H34" s="4">
        <f t="shared" si="29"/>
        <v>1.0062555853440571</v>
      </c>
      <c r="I34" s="11">
        <v>5</v>
      </c>
      <c r="J34" s="39">
        <v>1.4</v>
      </c>
      <c r="K34" s="39">
        <v>1.2</v>
      </c>
      <c r="L34" s="4">
        <f t="shared" si="30"/>
        <v>1.1666666666666667</v>
      </c>
      <c r="M34" s="11">
        <v>10</v>
      </c>
      <c r="N34" s="39">
        <v>269036.40000000002</v>
      </c>
      <c r="O34" s="39">
        <v>269177.7</v>
      </c>
      <c r="P34" s="4">
        <f t="shared" si="31"/>
        <v>1.000525207741406</v>
      </c>
      <c r="Q34" s="11">
        <v>20</v>
      </c>
      <c r="R34" s="11">
        <v>1</v>
      </c>
      <c r="S34" s="11">
        <v>15</v>
      </c>
      <c r="T34" s="39">
        <v>2015</v>
      </c>
      <c r="U34" s="39">
        <v>2261.6999999999998</v>
      </c>
      <c r="V34" s="4">
        <f t="shared" si="44"/>
        <v>1.1224317617866004</v>
      </c>
      <c r="W34" s="11">
        <v>10</v>
      </c>
      <c r="X34" s="39">
        <v>230</v>
      </c>
      <c r="Y34" s="39">
        <v>268.7</v>
      </c>
      <c r="Z34" s="4">
        <f t="shared" si="45"/>
        <v>1.1682608695652172</v>
      </c>
      <c r="AA34" s="11">
        <v>15</v>
      </c>
      <c r="AB34" s="39">
        <v>1618965</v>
      </c>
      <c r="AC34" s="39">
        <v>1702037</v>
      </c>
      <c r="AD34" s="4">
        <f t="shared" si="32"/>
        <v>1.0513117948812976</v>
      </c>
      <c r="AE34" s="11">
        <v>5</v>
      </c>
      <c r="AF34" s="39">
        <v>56</v>
      </c>
      <c r="AG34" s="39">
        <v>49.1</v>
      </c>
      <c r="AH34" s="4">
        <f t="shared" si="33"/>
        <v>0.87678571428571428</v>
      </c>
      <c r="AI34" s="11">
        <v>10</v>
      </c>
      <c r="AJ34" s="55">
        <v>2715</v>
      </c>
      <c r="AK34" s="55">
        <v>2601</v>
      </c>
      <c r="AL34" s="4">
        <f t="shared" si="46"/>
        <v>0.95801104972375695</v>
      </c>
      <c r="AM34" s="11">
        <v>20</v>
      </c>
      <c r="AN34" s="39">
        <v>10500</v>
      </c>
      <c r="AO34" s="39">
        <v>8353</v>
      </c>
      <c r="AP34" s="4">
        <f t="shared" si="34"/>
        <v>0.79552380952380952</v>
      </c>
      <c r="AQ34" s="11">
        <v>5</v>
      </c>
      <c r="AR34" s="39">
        <v>83.3</v>
      </c>
      <c r="AS34" s="39">
        <v>87.2</v>
      </c>
      <c r="AT34" s="4">
        <f t="shared" si="35"/>
        <v>1.0468187274909964</v>
      </c>
      <c r="AU34" s="11">
        <v>2</v>
      </c>
      <c r="AV34" s="39">
        <v>66.3</v>
      </c>
      <c r="AW34" s="39">
        <v>87.7</v>
      </c>
      <c r="AX34" s="4">
        <f t="shared" si="47"/>
        <v>1.3227752639517347</v>
      </c>
      <c r="AY34" s="11">
        <v>25</v>
      </c>
      <c r="AZ34" s="39">
        <v>169000</v>
      </c>
      <c r="BA34" s="39">
        <v>173694</v>
      </c>
      <c r="BB34" s="4">
        <f t="shared" si="36"/>
        <v>1.027775147928994</v>
      </c>
      <c r="BC34" s="11">
        <v>5</v>
      </c>
      <c r="BD34" s="54">
        <f t="shared" si="48"/>
        <v>1.0904800562525976</v>
      </c>
      <c r="BE34" s="54">
        <f t="shared" si="37"/>
        <v>1.0904800562525976</v>
      </c>
      <c r="BF34" s="55">
        <v>25647</v>
      </c>
      <c r="BG34" s="39">
        <f t="shared" si="38"/>
        <v>27967.5</v>
      </c>
      <c r="BH34" s="39">
        <f t="shared" si="39"/>
        <v>2320.5</v>
      </c>
      <c r="BI34" s="39">
        <v>2342.3000000000002</v>
      </c>
      <c r="BJ34" s="39">
        <v>2459.9</v>
      </c>
      <c r="BK34" s="39">
        <v>2589.8000000000002</v>
      </c>
      <c r="BL34" s="39">
        <v>3834.1</v>
      </c>
      <c r="BM34" s="39">
        <v>2141.4</v>
      </c>
      <c r="BN34" s="39">
        <v>1499.9</v>
      </c>
      <c r="BO34" s="39">
        <v>2613.1</v>
      </c>
      <c r="BP34" s="39">
        <v>2681.6</v>
      </c>
      <c r="BQ34" s="39">
        <v>0</v>
      </c>
      <c r="BR34" s="39">
        <v>2824.5</v>
      </c>
      <c r="BS34" s="39">
        <v>1931.6</v>
      </c>
      <c r="BT34" s="39">
        <v>2057.1</v>
      </c>
      <c r="BU34" s="39">
        <v>0</v>
      </c>
      <c r="BV34" s="39">
        <f t="shared" si="40"/>
        <v>992.2</v>
      </c>
      <c r="BW34" s="11"/>
      <c r="BX34" s="39">
        <f t="shared" si="41"/>
        <v>992.2</v>
      </c>
      <c r="BY34" s="39">
        <v>12.6</v>
      </c>
      <c r="BZ34" s="39">
        <f t="shared" si="42"/>
        <v>1004.8000000000001</v>
      </c>
      <c r="CA34" s="39">
        <f t="shared" si="43"/>
        <v>0</v>
      </c>
      <c r="CB34" s="84"/>
    </row>
    <row r="35" spans="1:232" s="2" customFormat="1" ht="16.95" customHeight="1">
      <c r="A35" s="13" t="s">
        <v>37</v>
      </c>
      <c r="B35" s="39">
        <v>875904</v>
      </c>
      <c r="C35" s="39">
        <v>1198608.3999999999</v>
      </c>
      <c r="D35" s="4">
        <f t="shared" si="28"/>
        <v>1.3684243935408444</v>
      </c>
      <c r="E35" s="11">
        <v>10</v>
      </c>
      <c r="F35" s="39">
        <v>116</v>
      </c>
      <c r="G35" s="39">
        <v>115.8</v>
      </c>
      <c r="H35" s="4">
        <f t="shared" si="29"/>
        <v>0.99827586206896546</v>
      </c>
      <c r="I35" s="11">
        <v>5</v>
      </c>
      <c r="J35" s="39">
        <v>2.9</v>
      </c>
      <c r="K35" s="39">
        <v>2.6</v>
      </c>
      <c r="L35" s="4">
        <f t="shared" si="30"/>
        <v>1.1153846153846154</v>
      </c>
      <c r="M35" s="11">
        <v>15</v>
      </c>
      <c r="N35" s="39">
        <v>106982.9</v>
      </c>
      <c r="O35" s="39">
        <v>98101.8</v>
      </c>
      <c r="P35" s="4">
        <f t="shared" si="31"/>
        <v>0.91698579866502039</v>
      </c>
      <c r="Q35" s="11">
        <v>20</v>
      </c>
      <c r="R35" s="11">
        <v>1</v>
      </c>
      <c r="S35" s="11">
        <v>15</v>
      </c>
      <c r="T35" s="39">
        <v>1661</v>
      </c>
      <c r="U35" s="39">
        <v>2022.7</v>
      </c>
      <c r="V35" s="4">
        <f t="shared" si="44"/>
        <v>1.2177603853100543</v>
      </c>
      <c r="W35" s="11">
        <v>15</v>
      </c>
      <c r="X35" s="39">
        <v>350</v>
      </c>
      <c r="Y35" s="39">
        <v>428.9</v>
      </c>
      <c r="Z35" s="4">
        <f t="shared" si="45"/>
        <v>1.2254285714285713</v>
      </c>
      <c r="AA35" s="11">
        <v>15</v>
      </c>
      <c r="AB35" s="39">
        <v>638545</v>
      </c>
      <c r="AC35" s="39">
        <v>638224.4</v>
      </c>
      <c r="AD35" s="4">
        <f t="shared" si="32"/>
        <v>0.99949792105489832</v>
      </c>
      <c r="AE35" s="11">
        <v>5</v>
      </c>
      <c r="AF35" s="39">
        <v>78</v>
      </c>
      <c r="AG35" s="39">
        <v>69.3</v>
      </c>
      <c r="AH35" s="4">
        <f t="shared" si="33"/>
        <v>0.88846153846153841</v>
      </c>
      <c r="AI35" s="11">
        <v>10</v>
      </c>
      <c r="AJ35" s="55">
        <v>2040</v>
      </c>
      <c r="AK35" s="55">
        <v>2079</v>
      </c>
      <c r="AL35" s="4">
        <f t="shared" si="46"/>
        <v>1.0191176470588235</v>
      </c>
      <c r="AM35" s="11">
        <v>20</v>
      </c>
      <c r="AN35" s="39">
        <v>6700</v>
      </c>
      <c r="AO35" s="39">
        <v>3932</v>
      </c>
      <c r="AP35" s="4">
        <f t="shared" si="34"/>
        <v>0.58686567164179104</v>
      </c>
      <c r="AQ35" s="11">
        <v>5</v>
      </c>
      <c r="AR35" s="39">
        <v>54.4</v>
      </c>
      <c r="AS35" s="39">
        <v>58.6</v>
      </c>
      <c r="AT35" s="4">
        <f t="shared" si="35"/>
        <v>1.0772058823529411</v>
      </c>
      <c r="AU35" s="11">
        <v>2</v>
      </c>
      <c r="AV35" s="39">
        <v>80</v>
      </c>
      <c r="AW35" s="39">
        <v>105.2</v>
      </c>
      <c r="AX35" s="4">
        <f t="shared" si="47"/>
        <v>1.3149999999999999</v>
      </c>
      <c r="AY35" s="11">
        <v>20</v>
      </c>
      <c r="AZ35" s="39">
        <v>895300</v>
      </c>
      <c r="BA35" s="39">
        <v>968578</v>
      </c>
      <c r="BB35" s="4">
        <f t="shared" si="36"/>
        <v>1.0818474254439852</v>
      </c>
      <c r="BC35" s="11">
        <v>5</v>
      </c>
      <c r="BD35" s="54">
        <f t="shared" si="48"/>
        <v>1.0892369011240952</v>
      </c>
      <c r="BE35" s="54">
        <f t="shared" si="37"/>
        <v>1.0892369011240952</v>
      </c>
      <c r="BF35" s="55">
        <v>25562</v>
      </c>
      <c r="BG35" s="39">
        <f t="shared" si="38"/>
        <v>27843.1</v>
      </c>
      <c r="BH35" s="39">
        <f t="shared" si="39"/>
        <v>2281.0999999999985</v>
      </c>
      <c r="BI35" s="39">
        <v>2362.6999999999998</v>
      </c>
      <c r="BJ35" s="39">
        <v>2405.3000000000002</v>
      </c>
      <c r="BK35" s="39">
        <v>2306.1</v>
      </c>
      <c r="BL35" s="39">
        <v>3584.6</v>
      </c>
      <c r="BM35" s="39">
        <v>2363.3000000000002</v>
      </c>
      <c r="BN35" s="39">
        <v>1311.8</v>
      </c>
      <c r="BO35" s="39">
        <v>2573.8000000000002</v>
      </c>
      <c r="BP35" s="39">
        <v>2486.4</v>
      </c>
      <c r="BQ35" s="39">
        <v>0</v>
      </c>
      <c r="BR35" s="39">
        <v>2957.9</v>
      </c>
      <c r="BS35" s="39">
        <v>2114.6999999999998</v>
      </c>
      <c r="BT35" s="39">
        <v>2688.8</v>
      </c>
      <c r="BU35" s="39">
        <v>0</v>
      </c>
      <c r="BV35" s="39">
        <f t="shared" si="40"/>
        <v>687.7</v>
      </c>
      <c r="BW35" s="11"/>
      <c r="BX35" s="39">
        <f t="shared" si="41"/>
        <v>687.7</v>
      </c>
      <c r="BY35" s="39">
        <v>-35.700000000000003</v>
      </c>
      <c r="BZ35" s="39">
        <f t="shared" si="42"/>
        <v>652</v>
      </c>
      <c r="CA35" s="39">
        <f t="shared" si="43"/>
        <v>0</v>
      </c>
      <c r="CB35" s="84"/>
    </row>
    <row r="36" spans="1:232" s="2" customFormat="1" ht="16.95" customHeight="1">
      <c r="A36" s="13" t="s">
        <v>38</v>
      </c>
      <c r="B36" s="39">
        <v>153928</v>
      </c>
      <c r="C36" s="39">
        <v>152674.1</v>
      </c>
      <c r="D36" s="4">
        <f t="shared" si="28"/>
        <v>0.99185398368068189</v>
      </c>
      <c r="E36" s="11">
        <v>10</v>
      </c>
      <c r="F36" s="39">
        <v>115.1</v>
      </c>
      <c r="G36" s="39">
        <v>114.6</v>
      </c>
      <c r="H36" s="4">
        <f t="shared" si="29"/>
        <v>0.99565595134665508</v>
      </c>
      <c r="I36" s="11">
        <v>5</v>
      </c>
      <c r="J36" s="39">
        <v>1.7</v>
      </c>
      <c r="K36" s="39">
        <v>1.7</v>
      </c>
      <c r="L36" s="4">
        <f t="shared" si="30"/>
        <v>1</v>
      </c>
      <c r="M36" s="11">
        <v>15</v>
      </c>
      <c r="N36" s="39">
        <v>95144.2</v>
      </c>
      <c r="O36" s="39">
        <v>92204.3</v>
      </c>
      <c r="P36" s="4">
        <f t="shared" si="31"/>
        <v>0.96910058626800166</v>
      </c>
      <c r="Q36" s="11">
        <v>20</v>
      </c>
      <c r="R36" s="11">
        <v>1</v>
      </c>
      <c r="S36" s="11">
        <v>15</v>
      </c>
      <c r="T36" s="39">
        <v>12000</v>
      </c>
      <c r="U36" s="39">
        <v>12796.8</v>
      </c>
      <c r="V36" s="4">
        <f t="shared" si="44"/>
        <v>1.0664</v>
      </c>
      <c r="W36" s="11">
        <v>20</v>
      </c>
      <c r="X36" s="39">
        <v>5100</v>
      </c>
      <c r="Y36" s="39">
        <v>5485.2</v>
      </c>
      <c r="Z36" s="4">
        <f t="shared" si="45"/>
        <v>1.0755294117647058</v>
      </c>
      <c r="AA36" s="11">
        <v>20</v>
      </c>
      <c r="AB36" s="39">
        <v>606394</v>
      </c>
      <c r="AC36" s="39">
        <v>555145.69999999995</v>
      </c>
      <c r="AD36" s="4">
        <f t="shared" si="32"/>
        <v>0.91548679571367786</v>
      </c>
      <c r="AE36" s="11">
        <v>5</v>
      </c>
      <c r="AF36" s="39">
        <v>79</v>
      </c>
      <c r="AG36" s="39">
        <v>73.099999999999994</v>
      </c>
      <c r="AH36" s="4">
        <f t="shared" si="33"/>
        <v>0.92531645569620247</v>
      </c>
      <c r="AI36" s="11">
        <v>10</v>
      </c>
      <c r="AJ36" s="55">
        <v>5040</v>
      </c>
      <c r="AK36" s="55">
        <v>5042</v>
      </c>
      <c r="AL36" s="4">
        <f t="shared" si="46"/>
        <v>1.0003968253968254</v>
      </c>
      <c r="AM36" s="11">
        <v>20</v>
      </c>
      <c r="AN36" s="39">
        <v>16800</v>
      </c>
      <c r="AO36" s="39">
        <v>16907</v>
      </c>
      <c r="AP36" s="4">
        <f t="shared" si="34"/>
        <v>1.0063690476190477</v>
      </c>
      <c r="AQ36" s="11">
        <v>5</v>
      </c>
      <c r="AR36" s="39">
        <v>16.8</v>
      </c>
      <c r="AS36" s="39">
        <v>33.799999999999997</v>
      </c>
      <c r="AT36" s="4">
        <f t="shared" si="35"/>
        <v>2.0119047619047619</v>
      </c>
      <c r="AU36" s="11">
        <v>2</v>
      </c>
      <c r="AV36" s="39">
        <v>70</v>
      </c>
      <c r="AW36" s="39">
        <v>85</v>
      </c>
      <c r="AX36" s="4">
        <f t="shared" si="47"/>
        <v>1.2142857142857142</v>
      </c>
      <c r="AY36" s="11">
        <v>10</v>
      </c>
      <c r="AZ36" s="39">
        <v>175374</v>
      </c>
      <c r="BA36" s="39">
        <v>266034</v>
      </c>
      <c r="BB36" s="4">
        <f t="shared" si="36"/>
        <v>1.5169523418522699</v>
      </c>
      <c r="BC36" s="11">
        <v>5</v>
      </c>
      <c r="BD36" s="54">
        <f t="shared" si="48"/>
        <v>1.0477730136523729</v>
      </c>
      <c r="BE36" s="54">
        <f t="shared" si="37"/>
        <v>1.0477730136523729</v>
      </c>
      <c r="BF36" s="55">
        <v>77103</v>
      </c>
      <c r="BG36" s="39">
        <f t="shared" si="38"/>
        <v>80786.399999999994</v>
      </c>
      <c r="BH36" s="39">
        <f t="shared" si="39"/>
        <v>3683.3999999999942</v>
      </c>
      <c r="BI36" s="39">
        <v>6687.1</v>
      </c>
      <c r="BJ36" s="39">
        <v>7653.5</v>
      </c>
      <c r="BK36" s="39">
        <v>3204.7</v>
      </c>
      <c r="BL36" s="39">
        <v>11558.4</v>
      </c>
      <c r="BM36" s="39">
        <v>6852.5</v>
      </c>
      <c r="BN36" s="39">
        <v>3607</v>
      </c>
      <c r="BO36" s="39">
        <v>7878.8</v>
      </c>
      <c r="BP36" s="39">
        <v>6918.4</v>
      </c>
      <c r="BQ36" s="39">
        <v>0</v>
      </c>
      <c r="BR36" s="39">
        <v>10727.7</v>
      </c>
      <c r="BS36" s="39">
        <v>6427.6</v>
      </c>
      <c r="BT36" s="39">
        <v>7236.5</v>
      </c>
      <c r="BU36" s="39">
        <v>3122.0999999999967</v>
      </c>
      <c r="BV36" s="39">
        <f t="shared" si="40"/>
        <v>-1087.9000000000001</v>
      </c>
      <c r="BW36" s="11"/>
      <c r="BX36" s="39">
        <f t="shared" si="41"/>
        <v>-1087.9000000000001</v>
      </c>
      <c r="BY36" s="39">
        <v>14.3</v>
      </c>
      <c r="BZ36" s="39">
        <f t="shared" si="42"/>
        <v>0</v>
      </c>
      <c r="CA36" s="39">
        <f t="shared" si="43"/>
        <v>-1073.5999999999999</v>
      </c>
      <c r="CB36" s="84"/>
    </row>
    <row r="37" spans="1:232" s="2" customFormat="1" ht="16.95" customHeight="1">
      <c r="A37" s="13" t="s">
        <v>39</v>
      </c>
      <c r="B37" s="39">
        <v>166078</v>
      </c>
      <c r="C37" s="39">
        <v>193465.4</v>
      </c>
      <c r="D37" s="4">
        <f t="shared" si="28"/>
        <v>1.1649068509977238</v>
      </c>
      <c r="E37" s="11">
        <v>10</v>
      </c>
      <c r="F37" s="39">
        <v>118.3</v>
      </c>
      <c r="G37" s="39">
        <v>120.1</v>
      </c>
      <c r="H37" s="4">
        <f t="shared" si="29"/>
        <v>1.0152155536770922</v>
      </c>
      <c r="I37" s="11">
        <v>5</v>
      </c>
      <c r="J37" s="39">
        <v>5.5</v>
      </c>
      <c r="K37" s="39">
        <v>5.2</v>
      </c>
      <c r="L37" s="4">
        <f t="shared" si="30"/>
        <v>1.0576923076923077</v>
      </c>
      <c r="M37" s="11">
        <v>15</v>
      </c>
      <c r="N37" s="39">
        <v>83307.100000000006</v>
      </c>
      <c r="O37" s="39">
        <v>84416.1</v>
      </c>
      <c r="P37" s="4">
        <f t="shared" si="31"/>
        <v>1.0133121906776252</v>
      </c>
      <c r="Q37" s="11">
        <v>20</v>
      </c>
      <c r="R37" s="11">
        <v>1</v>
      </c>
      <c r="S37" s="11">
        <v>15</v>
      </c>
      <c r="T37" s="39">
        <v>2750</v>
      </c>
      <c r="U37" s="39">
        <v>2886.7</v>
      </c>
      <c r="V37" s="4">
        <f t="shared" si="44"/>
        <v>1.0497090909090909</v>
      </c>
      <c r="W37" s="11">
        <v>10</v>
      </c>
      <c r="X37" s="39">
        <v>486</v>
      </c>
      <c r="Y37" s="39">
        <v>520.4</v>
      </c>
      <c r="Z37" s="4">
        <f t="shared" si="45"/>
        <v>1.0707818930041151</v>
      </c>
      <c r="AA37" s="11">
        <v>35</v>
      </c>
      <c r="AB37" s="39">
        <v>966617</v>
      </c>
      <c r="AC37" s="39">
        <v>1152755.2</v>
      </c>
      <c r="AD37" s="4">
        <f t="shared" si="32"/>
        <v>1.1925666525624936</v>
      </c>
      <c r="AE37" s="11">
        <v>5</v>
      </c>
      <c r="AF37" s="39">
        <v>79</v>
      </c>
      <c r="AG37" s="39">
        <v>73.7</v>
      </c>
      <c r="AH37" s="4">
        <f t="shared" si="33"/>
        <v>0.93291139240506338</v>
      </c>
      <c r="AI37" s="11">
        <v>10</v>
      </c>
      <c r="AJ37" s="55">
        <v>3072</v>
      </c>
      <c r="AK37" s="55">
        <v>3469</v>
      </c>
      <c r="AL37" s="4">
        <f t="shared" si="46"/>
        <v>1.1292317708333333</v>
      </c>
      <c r="AM37" s="11">
        <v>20</v>
      </c>
      <c r="AN37" s="39">
        <v>8000</v>
      </c>
      <c r="AO37" s="39">
        <v>8004</v>
      </c>
      <c r="AP37" s="4">
        <f t="shared" si="34"/>
        <v>1.0004999999999999</v>
      </c>
      <c r="AQ37" s="11">
        <v>5</v>
      </c>
      <c r="AR37" s="39">
        <v>53.4</v>
      </c>
      <c r="AS37" s="39">
        <v>53.7</v>
      </c>
      <c r="AT37" s="4">
        <f t="shared" si="35"/>
        <v>1.00561797752809</v>
      </c>
      <c r="AU37" s="11">
        <v>2</v>
      </c>
      <c r="AV37" s="39">
        <v>60</v>
      </c>
      <c r="AW37" s="39">
        <v>68.900000000000006</v>
      </c>
      <c r="AX37" s="4">
        <f t="shared" si="47"/>
        <v>1.1483333333333334</v>
      </c>
      <c r="AY37" s="11">
        <v>5</v>
      </c>
      <c r="AZ37" s="39">
        <v>173000</v>
      </c>
      <c r="BA37" s="39">
        <v>285558</v>
      </c>
      <c r="BB37" s="4">
        <f t="shared" si="36"/>
        <v>1.6506242774566473</v>
      </c>
      <c r="BC37" s="11">
        <v>5</v>
      </c>
      <c r="BD37" s="54">
        <f t="shared" si="48"/>
        <v>1.078495916568337</v>
      </c>
      <c r="BE37" s="54">
        <f t="shared" si="37"/>
        <v>1.078495916568337</v>
      </c>
      <c r="BF37" s="55">
        <v>72175</v>
      </c>
      <c r="BG37" s="39">
        <f t="shared" si="38"/>
        <v>77840.399999999994</v>
      </c>
      <c r="BH37" s="39">
        <f t="shared" si="39"/>
        <v>5665.3999999999942</v>
      </c>
      <c r="BI37" s="39">
        <v>7238.7</v>
      </c>
      <c r="BJ37" s="39">
        <v>6745.9</v>
      </c>
      <c r="BK37" s="39">
        <v>6601.5</v>
      </c>
      <c r="BL37" s="39">
        <v>7326</v>
      </c>
      <c r="BM37" s="39">
        <v>6172.3</v>
      </c>
      <c r="BN37" s="39">
        <v>6904.7</v>
      </c>
      <c r="BO37" s="39">
        <v>10165.4</v>
      </c>
      <c r="BP37" s="39">
        <v>6460.6</v>
      </c>
      <c r="BQ37" s="39">
        <v>0</v>
      </c>
      <c r="BR37" s="39">
        <v>4769.2</v>
      </c>
      <c r="BS37" s="39">
        <v>6851.5</v>
      </c>
      <c r="BT37" s="39">
        <v>6665.8</v>
      </c>
      <c r="BU37" s="39">
        <v>0</v>
      </c>
      <c r="BV37" s="39">
        <f t="shared" si="40"/>
        <v>1938.8</v>
      </c>
      <c r="BW37" s="11"/>
      <c r="BX37" s="39">
        <f t="shared" si="41"/>
        <v>1938.8</v>
      </c>
      <c r="BY37" s="39">
        <v>6.4</v>
      </c>
      <c r="BZ37" s="39">
        <f t="shared" si="42"/>
        <v>1945.2</v>
      </c>
      <c r="CA37" s="39">
        <f t="shared" si="43"/>
        <v>0</v>
      </c>
      <c r="CB37" s="84"/>
    </row>
    <row r="38" spans="1:232" s="2" customFormat="1" ht="16.95" customHeight="1">
      <c r="A38" s="13" t="s">
        <v>40</v>
      </c>
      <c r="B38" s="39">
        <v>1991052</v>
      </c>
      <c r="C38" s="39">
        <v>1925801.1</v>
      </c>
      <c r="D38" s="4">
        <f t="shared" si="28"/>
        <v>0.967227927748748</v>
      </c>
      <c r="E38" s="11">
        <v>10</v>
      </c>
      <c r="F38" s="39">
        <v>116.2</v>
      </c>
      <c r="G38" s="39">
        <v>116.4</v>
      </c>
      <c r="H38" s="4">
        <f t="shared" si="29"/>
        <v>1.0017211703958693</v>
      </c>
      <c r="I38" s="11">
        <v>5</v>
      </c>
      <c r="J38" s="39">
        <v>1.5</v>
      </c>
      <c r="K38" s="39">
        <v>1.2</v>
      </c>
      <c r="L38" s="4">
        <f t="shared" si="30"/>
        <v>1.25</v>
      </c>
      <c r="M38" s="11">
        <v>10</v>
      </c>
      <c r="N38" s="39">
        <v>328420</v>
      </c>
      <c r="O38" s="39">
        <v>324086.40000000002</v>
      </c>
      <c r="P38" s="4">
        <f t="shared" si="31"/>
        <v>0.98680470129711961</v>
      </c>
      <c r="Q38" s="11">
        <v>20</v>
      </c>
      <c r="R38" s="11">
        <v>1</v>
      </c>
      <c r="S38" s="11">
        <v>15</v>
      </c>
      <c r="T38" s="39">
        <v>1610</v>
      </c>
      <c r="U38" s="39">
        <v>1660.8</v>
      </c>
      <c r="V38" s="4">
        <f t="shared" si="44"/>
        <v>1.0315527950310559</v>
      </c>
      <c r="W38" s="11">
        <v>5</v>
      </c>
      <c r="X38" s="39">
        <v>200.8</v>
      </c>
      <c r="Y38" s="39">
        <v>205.9</v>
      </c>
      <c r="Z38" s="4">
        <f t="shared" si="45"/>
        <v>1.0253984063745019</v>
      </c>
      <c r="AA38" s="11">
        <v>15</v>
      </c>
      <c r="AB38" s="39">
        <v>2920107</v>
      </c>
      <c r="AC38" s="39">
        <v>2926447.3</v>
      </c>
      <c r="AD38" s="4">
        <f t="shared" si="32"/>
        <v>1.0021712560532885</v>
      </c>
      <c r="AE38" s="11">
        <v>5</v>
      </c>
      <c r="AF38" s="39">
        <v>59</v>
      </c>
      <c r="AG38" s="39">
        <v>49.7</v>
      </c>
      <c r="AH38" s="4">
        <f t="shared" si="33"/>
        <v>0.84237288135593225</v>
      </c>
      <c r="AI38" s="11">
        <v>10</v>
      </c>
      <c r="AJ38" s="55">
        <v>2357</v>
      </c>
      <c r="AK38" s="55">
        <v>2511</v>
      </c>
      <c r="AL38" s="4">
        <f t="shared" si="46"/>
        <v>1.0653372931692831</v>
      </c>
      <c r="AM38" s="11">
        <v>20</v>
      </c>
      <c r="AN38" s="39">
        <v>16800</v>
      </c>
      <c r="AO38" s="39">
        <v>18065</v>
      </c>
      <c r="AP38" s="4">
        <f t="shared" si="34"/>
        <v>1.0752976190476191</v>
      </c>
      <c r="AQ38" s="11">
        <v>5</v>
      </c>
      <c r="AR38" s="39">
        <v>50.1</v>
      </c>
      <c r="AS38" s="39">
        <v>70.3</v>
      </c>
      <c r="AT38" s="4">
        <f t="shared" si="35"/>
        <v>1.4031936127744511</v>
      </c>
      <c r="AU38" s="11">
        <v>2</v>
      </c>
      <c r="AV38" s="39">
        <v>60</v>
      </c>
      <c r="AW38" s="39">
        <v>73.900000000000006</v>
      </c>
      <c r="AX38" s="4">
        <f t="shared" si="47"/>
        <v>1.2316666666666667</v>
      </c>
      <c r="AY38" s="11">
        <v>20</v>
      </c>
      <c r="AZ38" s="39">
        <v>498296</v>
      </c>
      <c r="BA38" s="39">
        <v>827301</v>
      </c>
      <c r="BB38" s="4">
        <f t="shared" si="36"/>
        <v>1.6602601666479362</v>
      </c>
      <c r="BC38" s="11">
        <v>5</v>
      </c>
      <c r="BD38" s="54">
        <f t="shared" si="48"/>
        <v>1.0769697936785949</v>
      </c>
      <c r="BE38" s="54">
        <f t="shared" si="37"/>
        <v>1.0769697936785949</v>
      </c>
      <c r="BF38" s="55">
        <v>22651</v>
      </c>
      <c r="BG38" s="39">
        <f t="shared" si="38"/>
        <v>24394.400000000001</v>
      </c>
      <c r="BH38" s="39">
        <f t="shared" si="39"/>
        <v>1743.4000000000015</v>
      </c>
      <c r="BI38" s="39">
        <v>1906.9</v>
      </c>
      <c r="BJ38" s="39">
        <v>1959.3999999999999</v>
      </c>
      <c r="BK38" s="39">
        <v>1463.2</v>
      </c>
      <c r="BL38" s="39">
        <v>2934</v>
      </c>
      <c r="BM38" s="39">
        <v>1397</v>
      </c>
      <c r="BN38" s="39">
        <v>1454.1</v>
      </c>
      <c r="BO38" s="39">
        <v>1542.8</v>
      </c>
      <c r="BP38" s="39">
        <v>2027.1</v>
      </c>
      <c r="BQ38" s="39">
        <v>0</v>
      </c>
      <c r="BR38" s="39">
        <v>3128.2</v>
      </c>
      <c r="BS38" s="39">
        <v>1544.2</v>
      </c>
      <c r="BT38" s="39">
        <v>1954.6</v>
      </c>
      <c r="BU38" s="39">
        <v>1225.6999999999975</v>
      </c>
      <c r="BV38" s="39">
        <f t="shared" si="40"/>
        <v>1857.2</v>
      </c>
      <c r="BW38" s="11"/>
      <c r="BX38" s="39">
        <f t="shared" si="41"/>
        <v>1857.2</v>
      </c>
      <c r="BY38" s="39">
        <v>2.7</v>
      </c>
      <c r="BZ38" s="39">
        <f t="shared" si="42"/>
        <v>1859.9</v>
      </c>
      <c r="CA38" s="39">
        <f t="shared" si="43"/>
        <v>0</v>
      </c>
      <c r="CB38" s="84"/>
    </row>
    <row r="39" spans="1:232" s="2" customFormat="1" ht="16.95" customHeight="1">
      <c r="A39" s="13" t="s">
        <v>41</v>
      </c>
      <c r="B39" s="39">
        <v>13948621</v>
      </c>
      <c r="C39" s="39">
        <v>13847930.300000001</v>
      </c>
      <c r="D39" s="4">
        <f t="shared" si="28"/>
        <v>0.99278131508483891</v>
      </c>
      <c r="E39" s="11">
        <v>10</v>
      </c>
      <c r="F39" s="39">
        <v>111.3</v>
      </c>
      <c r="G39" s="39">
        <v>109.3</v>
      </c>
      <c r="H39" s="4">
        <f t="shared" si="29"/>
        <v>0.98203054806828394</v>
      </c>
      <c r="I39" s="11">
        <v>5</v>
      </c>
      <c r="J39" s="39">
        <v>0.8</v>
      </c>
      <c r="K39" s="39">
        <v>0.8</v>
      </c>
      <c r="L39" s="4">
        <f t="shared" si="30"/>
        <v>1</v>
      </c>
      <c r="M39" s="11">
        <v>5</v>
      </c>
      <c r="N39" s="39">
        <v>606677.1</v>
      </c>
      <c r="O39" s="39">
        <v>440539.4</v>
      </c>
      <c r="P39" s="4">
        <f t="shared" si="31"/>
        <v>0.7261513579464266</v>
      </c>
      <c r="Q39" s="11">
        <v>20</v>
      </c>
      <c r="R39" s="11">
        <v>1</v>
      </c>
      <c r="S39" s="11">
        <v>15</v>
      </c>
      <c r="T39" s="39">
        <v>15400</v>
      </c>
      <c r="U39" s="39">
        <v>16542.099999999999</v>
      </c>
      <c r="V39" s="4">
        <f t="shared" si="44"/>
        <v>1.0741623376623375</v>
      </c>
      <c r="W39" s="11">
        <v>15</v>
      </c>
      <c r="X39" s="39">
        <v>11805</v>
      </c>
      <c r="Y39" s="39">
        <v>12587.2</v>
      </c>
      <c r="Z39" s="4">
        <f t="shared" si="45"/>
        <v>1.0662600592969083</v>
      </c>
      <c r="AA39" s="11">
        <v>25</v>
      </c>
      <c r="AB39" s="39">
        <v>5664519</v>
      </c>
      <c r="AC39" s="39">
        <v>5987540.9000000004</v>
      </c>
      <c r="AD39" s="4">
        <f t="shared" si="32"/>
        <v>1.0570254773618026</v>
      </c>
      <c r="AE39" s="11">
        <v>10</v>
      </c>
      <c r="AF39" s="39">
        <v>79</v>
      </c>
      <c r="AG39" s="39">
        <v>70</v>
      </c>
      <c r="AH39" s="4">
        <f t="shared" si="33"/>
        <v>0.88607594936708856</v>
      </c>
      <c r="AI39" s="11">
        <v>10</v>
      </c>
      <c r="AJ39" s="55">
        <v>6250</v>
      </c>
      <c r="AK39" s="55">
        <v>6605</v>
      </c>
      <c r="AL39" s="4">
        <f t="shared" si="46"/>
        <v>1.0568</v>
      </c>
      <c r="AM39" s="11">
        <v>20</v>
      </c>
      <c r="AN39" s="39">
        <v>150000</v>
      </c>
      <c r="AO39" s="39">
        <v>278742</v>
      </c>
      <c r="AP39" s="4">
        <f t="shared" si="34"/>
        <v>1.8582799999999999</v>
      </c>
      <c r="AQ39" s="11">
        <v>5</v>
      </c>
      <c r="AR39" s="39">
        <v>63.8</v>
      </c>
      <c r="AS39" s="39">
        <v>60.5</v>
      </c>
      <c r="AT39" s="4">
        <f t="shared" si="35"/>
        <v>0.94827586206896552</v>
      </c>
      <c r="AU39" s="11">
        <v>2</v>
      </c>
      <c r="AV39" s="39">
        <v>110</v>
      </c>
      <c r="AW39" s="39">
        <v>146.69999999999999</v>
      </c>
      <c r="AX39" s="4">
        <f t="shared" si="47"/>
        <v>1.3336363636363635</v>
      </c>
      <c r="AY39" s="11">
        <v>10</v>
      </c>
      <c r="AZ39" s="39">
        <v>3213936</v>
      </c>
      <c r="BA39" s="39">
        <v>3372940</v>
      </c>
      <c r="BB39" s="4">
        <f t="shared" si="36"/>
        <v>1.0494732938054772</v>
      </c>
      <c r="BC39" s="11">
        <v>10</v>
      </c>
      <c r="BD39" s="54">
        <f t="shared" si="48"/>
        <v>1.0352839022427245</v>
      </c>
      <c r="BE39" s="54">
        <f t="shared" si="37"/>
        <v>1.0352839022427245</v>
      </c>
      <c r="BF39" s="55">
        <v>83634</v>
      </c>
      <c r="BG39" s="39">
        <f t="shared" si="38"/>
        <v>86584.9</v>
      </c>
      <c r="BH39" s="39">
        <f t="shared" si="39"/>
        <v>2950.8999999999942</v>
      </c>
      <c r="BI39" s="39">
        <v>7647.7</v>
      </c>
      <c r="BJ39" s="39">
        <v>6974.8</v>
      </c>
      <c r="BK39" s="39">
        <v>6663.6</v>
      </c>
      <c r="BL39" s="39">
        <v>12862.4</v>
      </c>
      <c r="BM39" s="39">
        <v>7437.4</v>
      </c>
      <c r="BN39" s="39">
        <v>1882.3</v>
      </c>
      <c r="BO39" s="39">
        <v>8361.9</v>
      </c>
      <c r="BP39" s="39">
        <v>6631.2</v>
      </c>
      <c r="BQ39" s="39">
        <v>0</v>
      </c>
      <c r="BR39" s="39">
        <v>6808.4</v>
      </c>
      <c r="BS39" s="39">
        <v>7765.7</v>
      </c>
      <c r="BT39" s="39">
        <v>7927.5</v>
      </c>
      <c r="BU39" s="39">
        <v>0</v>
      </c>
      <c r="BV39" s="39">
        <f t="shared" si="40"/>
        <v>5622</v>
      </c>
      <c r="BW39" s="11"/>
      <c r="BX39" s="39">
        <f t="shared" si="41"/>
        <v>5622</v>
      </c>
      <c r="BY39" s="39">
        <v>-24.9</v>
      </c>
      <c r="BZ39" s="39">
        <f t="shared" si="42"/>
        <v>5597.1</v>
      </c>
      <c r="CA39" s="39">
        <f t="shared" si="43"/>
        <v>0</v>
      </c>
      <c r="CB39" s="84"/>
    </row>
    <row r="40" spans="1:232" s="2" customFormat="1" ht="16.95" customHeight="1">
      <c r="A40" s="13" t="s">
        <v>42</v>
      </c>
      <c r="B40" s="39">
        <v>364865</v>
      </c>
      <c r="C40" s="39">
        <v>394256.6</v>
      </c>
      <c r="D40" s="4">
        <f t="shared" si="28"/>
        <v>1.080554725720472</v>
      </c>
      <c r="E40" s="11">
        <v>10</v>
      </c>
      <c r="F40" s="39">
        <v>117.6</v>
      </c>
      <c r="G40" s="39">
        <v>115.1</v>
      </c>
      <c r="H40" s="4">
        <f t="shared" si="29"/>
        <v>0.9787414965986394</v>
      </c>
      <c r="I40" s="11">
        <v>5</v>
      </c>
      <c r="J40" s="39">
        <v>0.9</v>
      </c>
      <c r="K40" s="39">
        <v>0.7</v>
      </c>
      <c r="L40" s="4">
        <f t="shared" si="30"/>
        <v>1.2857142857142858</v>
      </c>
      <c r="M40" s="11">
        <v>5</v>
      </c>
      <c r="N40" s="39">
        <v>173006</v>
      </c>
      <c r="O40" s="39">
        <v>146952</v>
      </c>
      <c r="P40" s="4">
        <f t="shared" si="31"/>
        <v>0.84940406691097414</v>
      </c>
      <c r="Q40" s="11">
        <v>20</v>
      </c>
      <c r="R40" s="11">
        <v>1</v>
      </c>
      <c r="S40" s="11">
        <v>15</v>
      </c>
      <c r="T40" s="39">
        <v>6970</v>
      </c>
      <c r="U40" s="39">
        <v>7210.1</v>
      </c>
      <c r="V40" s="4">
        <f t="shared" si="44"/>
        <v>1.0344476327116212</v>
      </c>
      <c r="W40" s="11">
        <v>20</v>
      </c>
      <c r="X40" s="39">
        <v>200</v>
      </c>
      <c r="Y40" s="39">
        <v>238.7</v>
      </c>
      <c r="Z40" s="4">
        <f t="shared" si="45"/>
        <v>1.1935</v>
      </c>
      <c r="AA40" s="11">
        <v>15</v>
      </c>
      <c r="AB40" s="39">
        <v>890708</v>
      </c>
      <c r="AC40" s="39">
        <v>889395.6</v>
      </c>
      <c r="AD40" s="4">
        <f t="shared" si="32"/>
        <v>0.99852656538394169</v>
      </c>
      <c r="AE40" s="11">
        <v>5</v>
      </c>
      <c r="AF40" s="39">
        <v>59</v>
      </c>
      <c r="AG40" s="39">
        <v>46.7</v>
      </c>
      <c r="AH40" s="4">
        <f t="shared" si="33"/>
        <v>0.79152542372881363</v>
      </c>
      <c r="AI40" s="11">
        <v>10</v>
      </c>
      <c r="AJ40" s="55">
        <v>2510</v>
      </c>
      <c r="AK40" s="55">
        <v>2323</v>
      </c>
      <c r="AL40" s="4">
        <f t="shared" si="46"/>
        <v>0.92549800796812753</v>
      </c>
      <c r="AM40" s="11">
        <v>20</v>
      </c>
      <c r="AN40" s="39">
        <v>7800</v>
      </c>
      <c r="AO40" s="39">
        <v>8952</v>
      </c>
      <c r="AP40" s="4">
        <f t="shared" si="34"/>
        <v>1.1476923076923078</v>
      </c>
      <c r="AQ40" s="11">
        <v>5</v>
      </c>
      <c r="AR40" s="39">
        <v>46.1</v>
      </c>
      <c r="AS40" s="39">
        <v>23.4</v>
      </c>
      <c r="AT40" s="4">
        <f t="shared" si="35"/>
        <v>0.50759219088937091</v>
      </c>
      <c r="AU40" s="11">
        <v>2</v>
      </c>
      <c r="AV40" s="39">
        <v>45</v>
      </c>
      <c r="AW40" s="39">
        <v>52.8</v>
      </c>
      <c r="AX40" s="4">
        <f t="shared" si="47"/>
        <v>1.1733333333333333</v>
      </c>
      <c r="AY40" s="11">
        <v>15</v>
      </c>
      <c r="AZ40" s="39">
        <v>117200</v>
      </c>
      <c r="BA40" s="39">
        <v>157183</v>
      </c>
      <c r="BB40" s="4">
        <f t="shared" si="36"/>
        <v>1.3411518771331059</v>
      </c>
      <c r="BC40" s="11">
        <v>5</v>
      </c>
      <c r="BD40" s="54">
        <f t="shared" si="48"/>
        <v>1.0209513992809043</v>
      </c>
      <c r="BE40" s="54">
        <f t="shared" si="37"/>
        <v>1.0209513992809043</v>
      </c>
      <c r="BF40" s="55">
        <v>37752</v>
      </c>
      <c r="BG40" s="39">
        <f t="shared" si="38"/>
        <v>38543</v>
      </c>
      <c r="BH40" s="39">
        <f t="shared" si="39"/>
        <v>791</v>
      </c>
      <c r="BI40" s="39">
        <v>4087.1</v>
      </c>
      <c r="BJ40" s="39">
        <v>3885.3</v>
      </c>
      <c r="BK40" s="39">
        <v>3087</v>
      </c>
      <c r="BL40" s="39">
        <v>2706.5</v>
      </c>
      <c r="BM40" s="39">
        <v>3598.9</v>
      </c>
      <c r="BN40" s="39">
        <v>3054.6</v>
      </c>
      <c r="BO40" s="39">
        <v>8407</v>
      </c>
      <c r="BP40" s="39">
        <v>3479.5</v>
      </c>
      <c r="BQ40" s="39">
        <v>0</v>
      </c>
      <c r="BR40" s="39">
        <v>407.6</v>
      </c>
      <c r="BS40" s="39">
        <v>3086.7</v>
      </c>
      <c r="BT40" s="39">
        <v>3423.4</v>
      </c>
      <c r="BU40" s="39">
        <v>0</v>
      </c>
      <c r="BV40" s="39">
        <f t="shared" si="40"/>
        <v>-680.6</v>
      </c>
      <c r="BW40" s="11"/>
      <c r="BX40" s="39">
        <f t="shared" si="41"/>
        <v>-680.6</v>
      </c>
      <c r="BY40" s="39">
        <v>-21.5</v>
      </c>
      <c r="BZ40" s="39">
        <f t="shared" si="42"/>
        <v>0</v>
      </c>
      <c r="CA40" s="39">
        <f t="shared" si="43"/>
        <v>-702.1</v>
      </c>
      <c r="CB40" s="84"/>
    </row>
    <row r="41" spans="1:232" s="2" customFormat="1" ht="16.95" customHeight="1">
      <c r="A41" s="13" t="s">
        <v>2</v>
      </c>
      <c r="B41" s="39">
        <v>100812</v>
      </c>
      <c r="C41" s="39">
        <v>106391.7</v>
      </c>
      <c r="D41" s="4">
        <f t="shared" si="28"/>
        <v>1.0553475776693251</v>
      </c>
      <c r="E41" s="11">
        <v>10</v>
      </c>
      <c r="F41" s="39">
        <v>119.4</v>
      </c>
      <c r="G41" s="39">
        <v>119.3</v>
      </c>
      <c r="H41" s="4">
        <f t="shared" si="29"/>
        <v>0.99916247906197653</v>
      </c>
      <c r="I41" s="11">
        <v>5</v>
      </c>
      <c r="J41" s="39">
        <v>2.5</v>
      </c>
      <c r="K41" s="39">
        <v>2.5</v>
      </c>
      <c r="L41" s="4">
        <f t="shared" si="30"/>
        <v>1</v>
      </c>
      <c r="M41" s="11">
        <v>15</v>
      </c>
      <c r="N41" s="39">
        <v>64942.9</v>
      </c>
      <c r="O41" s="39">
        <v>56038.6</v>
      </c>
      <c r="P41" s="4">
        <f t="shared" si="31"/>
        <v>0.8628903236535479</v>
      </c>
      <c r="Q41" s="11">
        <v>20</v>
      </c>
      <c r="R41" s="11">
        <v>1</v>
      </c>
      <c r="S41" s="11">
        <v>15</v>
      </c>
      <c r="T41" s="39">
        <v>4000.8</v>
      </c>
      <c r="U41" s="39">
        <v>4349.6000000000004</v>
      </c>
      <c r="V41" s="4">
        <f t="shared" si="44"/>
        <v>1.0871825634873027</v>
      </c>
      <c r="W41" s="11">
        <v>15</v>
      </c>
      <c r="X41" s="39">
        <v>500</v>
      </c>
      <c r="Y41" s="39">
        <v>531.1</v>
      </c>
      <c r="Z41" s="4">
        <f t="shared" si="45"/>
        <v>1.0622</v>
      </c>
      <c r="AA41" s="11">
        <v>15</v>
      </c>
      <c r="AB41" s="39">
        <v>314973</v>
      </c>
      <c r="AC41" s="39">
        <v>327381</v>
      </c>
      <c r="AD41" s="4">
        <f t="shared" si="32"/>
        <v>1.039393852806431</v>
      </c>
      <c r="AE41" s="11">
        <v>5</v>
      </c>
      <c r="AF41" s="39">
        <v>77</v>
      </c>
      <c r="AG41" s="39">
        <v>73.7</v>
      </c>
      <c r="AH41" s="4">
        <f t="shared" si="33"/>
        <v>0.95714285714285718</v>
      </c>
      <c r="AI41" s="11">
        <v>10</v>
      </c>
      <c r="AJ41" s="55">
        <v>6380</v>
      </c>
      <c r="AK41" s="55">
        <v>6986</v>
      </c>
      <c r="AL41" s="4">
        <f t="shared" si="46"/>
        <v>1.0949843260188088</v>
      </c>
      <c r="AM41" s="11">
        <v>20</v>
      </c>
      <c r="AN41" s="39">
        <v>3500</v>
      </c>
      <c r="AO41" s="39">
        <v>3511</v>
      </c>
      <c r="AP41" s="4">
        <f t="shared" si="34"/>
        <v>1.0031428571428571</v>
      </c>
      <c r="AQ41" s="11">
        <v>5</v>
      </c>
      <c r="AR41" s="39">
        <v>98.8</v>
      </c>
      <c r="AS41" s="39">
        <v>100</v>
      </c>
      <c r="AT41" s="4">
        <f t="shared" si="35"/>
        <v>1.0121457489878543</v>
      </c>
      <c r="AU41" s="11">
        <v>2</v>
      </c>
      <c r="AV41" s="39">
        <v>90</v>
      </c>
      <c r="AW41" s="39">
        <v>111.6</v>
      </c>
      <c r="AX41" s="4">
        <f t="shared" si="47"/>
        <v>1.24</v>
      </c>
      <c r="AY41" s="11">
        <v>20</v>
      </c>
      <c r="AZ41" s="39">
        <v>33139</v>
      </c>
      <c r="BA41" s="39">
        <v>50309</v>
      </c>
      <c r="BB41" s="4">
        <f t="shared" si="36"/>
        <v>1.5181206433507348</v>
      </c>
      <c r="BC41" s="11">
        <v>5</v>
      </c>
      <c r="BD41" s="54">
        <f t="shared" si="48"/>
        <v>1.0564600398374333</v>
      </c>
      <c r="BE41" s="54">
        <f t="shared" si="37"/>
        <v>1.0564600398374333</v>
      </c>
      <c r="BF41" s="55">
        <v>38772</v>
      </c>
      <c r="BG41" s="39">
        <f t="shared" si="38"/>
        <v>40961.1</v>
      </c>
      <c r="BH41" s="39">
        <f t="shared" si="39"/>
        <v>2189.0999999999985</v>
      </c>
      <c r="BI41" s="39">
        <v>3692.9</v>
      </c>
      <c r="BJ41" s="39">
        <v>3597.7999999999997</v>
      </c>
      <c r="BK41" s="39">
        <v>3506.1</v>
      </c>
      <c r="BL41" s="39">
        <v>3612.8</v>
      </c>
      <c r="BM41" s="39">
        <v>3390.8</v>
      </c>
      <c r="BN41" s="39">
        <v>3099.9</v>
      </c>
      <c r="BO41" s="39">
        <v>5111.7</v>
      </c>
      <c r="BP41" s="39">
        <v>3391.6</v>
      </c>
      <c r="BQ41" s="39">
        <v>0</v>
      </c>
      <c r="BR41" s="39">
        <v>1947.1</v>
      </c>
      <c r="BS41" s="39">
        <v>3581.1</v>
      </c>
      <c r="BT41" s="39">
        <v>3700.9</v>
      </c>
      <c r="BU41" s="39">
        <v>0</v>
      </c>
      <c r="BV41" s="39">
        <f t="shared" si="40"/>
        <v>2328.4</v>
      </c>
      <c r="BW41" s="11"/>
      <c r="BX41" s="39">
        <f t="shared" si="41"/>
        <v>2328.4</v>
      </c>
      <c r="BY41" s="39">
        <v>-23.6</v>
      </c>
      <c r="BZ41" s="39">
        <f t="shared" si="42"/>
        <v>2304.8000000000002</v>
      </c>
      <c r="CA41" s="39">
        <f t="shared" si="43"/>
        <v>0</v>
      </c>
      <c r="CB41" s="84"/>
    </row>
    <row r="42" spans="1:232" s="2" customFormat="1" ht="16.95" customHeight="1">
      <c r="A42" s="13" t="s">
        <v>43</v>
      </c>
      <c r="B42" s="39">
        <v>290017</v>
      </c>
      <c r="C42" s="39">
        <v>274926.3</v>
      </c>
      <c r="D42" s="4">
        <f t="shared" si="28"/>
        <v>0.9479661537082309</v>
      </c>
      <c r="E42" s="11">
        <v>10</v>
      </c>
      <c r="F42" s="39">
        <v>113.3</v>
      </c>
      <c r="G42" s="39">
        <v>112.3</v>
      </c>
      <c r="H42" s="4">
        <f t="shared" si="29"/>
        <v>0.99117387466902029</v>
      </c>
      <c r="I42" s="11">
        <v>5</v>
      </c>
      <c r="J42" s="39">
        <v>2.1</v>
      </c>
      <c r="K42" s="39">
        <v>2</v>
      </c>
      <c r="L42" s="4">
        <f t="shared" si="30"/>
        <v>1.05</v>
      </c>
      <c r="M42" s="11">
        <v>10</v>
      </c>
      <c r="N42" s="39">
        <v>75820</v>
      </c>
      <c r="O42" s="39">
        <v>74446.3</v>
      </c>
      <c r="P42" s="4">
        <f t="shared" si="31"/>
        <v>0.98188208915853337</v>
      </c>
      <c r="Q42" s="11">
        <v>20</v>
      </c>
      <c r="R42" s="11">
        <v>1</v>
      </c>
      <c r="S42" s="11">
        <v>15</v>
      </c>
      <c r="T42" s="39">
        <v>2613</v>
      </c>
      <c r="U42" s="39">
        <v>2473.9</v>
      </c>
      <c r="V42" s="4">
        <f t="shared" si="44"/>
        <v>0.94676616915422884</v>
      </c>
      <c r="W42" s="11">
        <v>20</v>
      </c>
      <c r="X42" s="39">
        <v>281</v>
      </c>
      <c r="Y42" s="39">
        <v>294.10000000000002</v>
      </c>
      <c r="Z42" s="4">
        <f t="shared" si="45"/>
        <v>1.0466192170818507</v>
      </c>
      <c r="AA42" s="11">
        <v>15</v>
      </c>
      <c r="AB42" s="39">
        <v>502720</v>
      </c>
      <c r="AC42" s="39">
        <v>551140</v>
      </c>
      <c r="AD42" s="4">
        <f t="shared" si="32"/>
        <v>1.0963160407383832</v>
      </c>
      <c r="AE42" s="11">
        <v>5</v>
      </c>
      <c r="AF42" s="39">
        <v>58</v>
      </c>
      <c r="AG42" s="39">
        <v>48</v>
      </c>
      <c r="AH42" s="4">
        <f t="shared" si="33"/>
        <v>0.82758620689655171</v>
      </c>
      <c r="AI42" s="11">
        <v>10</v>
      </c>
      <c r="AJ42" s="55">
        <v>3460</v>
      </c>
      <c r="AK42" s="55">
        <v>3460</v>
      </c>
      <c r="AL42" s="4">
        <f t="shared" si="46"/>
        <v>1</v>
      </c>
      <c r="AM42" s="11">
        <v>20</v>
      </c>
      <c r="AN42" s="39">
        <v>4000</v>
      </c>
      <c r="AO42" s="39">
        <v>4002</v>
      </c>
      <c r="AP42" s="4">
        <f t="shared" si="34"/>
        <v>1.0004999999999999</v>
      </c>
      <c r="AQ42" s="11">
        <v>5</v>
      </c>
      <c r="AR42" s="39">
        <v>56.2</v>
      </c>
      <c r="AS42" s="39">
        <v>80.5</v>
      </c>
      <c r="AT42" s="4">
        <f t="shared" si="35"/>
        <v>1.4323843416370106</v>
      </c>
      <c r="AU42" s="11">
        <v>2</v>
      </c>
      <c r="AV42" s="39">
        <v>45</v>
      </c>
      <c r="AW42" s="39">
        <v>45.5</v>
      </c>
      <c r="AX42" s="4">
        <f t="shared" si="47"/>
        <v>1.0111111111111111</v>
      </c>
      <c r="AY42" s="11">
        <v>15</v>
      </c>
      <c r="AZ42" s="39">
        <v>21900</v>
      </c>
      <c r="BA42" s="39">
        <v>36874</v>
      </c>
      <c r="BB42" s="4">
        <f t="shared" si="36"/>
        <v>1.6837442922374428</v>
      </c>
      <c r="BC42" s="11">
        <v>5</v>
      </c>
      <c r="BD42" s="54">
        <f t="shared" si="48"/>
        <v>1.0154005313165333</v>
      </c>
      <c r="BE42" s="54">
        <f t="shared" si="37"/>
        <v>1.0154005313165333</v>
      </c>
      <c r="BF42" s="55">
        <v>25350</v>
      </c>
      <c r="BG42" s="39">
        <f t="shared" si="38"/>
        <v>25740.400000000001</v>
      </c>
      <c r="BH42" s="39">
        <f t="shared" si="39"/>
        <v>390.40000000000146</v>
      </c>
      <c r="BI42" s="39">
        <v>2146.1</v>
      </c>
      <c r="BJ42" s="39">
        <v>2290.2000000000003</v>
      </c>
      <c r="BK42" s="39">
        <v>1258.5</v>
      </c>
      <c r="BL42" s="39">
        <v>2172</v>
      </c>
      <c r="BM42" s="39">
        <v>2246.8000000000002</v>
      </c>
      <c r="BN42" s="39">
        <v>2618.5</v>
      </c>
      <c r="BO42" s="39">
        <v>3675.4</v>
      </c>
      <c r="BP42" s="39">
        <v>2327.1999999999998</v>
      </c>
      <c r="BQ42" s="39">
        <v>0</v>
      </c>
      <c r="BR42" s="39">
        <v>1986.4</v>
      </c>
      <c r="BS42" s="39">
        <v>1485</v>
      </c>
      <c r="BT42" s="39">
        <v>2377</v>
      </c>
      <c r="BU42" s="39">
        <v>988.00000000000136</v>
      </c>
      <c r="BV42" s="39">
        <f t="shared" si="40"/>
        <v>169.3</v>
      </c>
      <c r="BW42" s="11"/>
      <c r="BX42" s="39">
        <f t="shared" si="41"/>
        <v>169.3</v>
      </c>
      <c r="BY42" s="39">
        <v>-14.6</v>
      </c>
      <c r="BZ42" s="39">
        <f t="shared" si="42"/>
        <v>154.70000000000002</v>
      </c>
      <c r="CA42" s="39">
        <f t="shared" si="43"/>
        <v>0</v>
      </c>
      <c r="CB42" s="84"/>
    </row>
    <row r="43" spans="1:232" s="2" customFormat="1" ht="16.95" customHeight="1">
      <c r="A43" s="13" t="s">
        <v>3</v>
      </c>
      <c r="B43" s="39">
        <v>682628</v>
      </c>
      <c r="C43" s="39">
        <v>657736.69999999995</v>
      </c>
      <c r="D43" s="4">
        <f t="shared" si="28"/>
        <v>0.96353606942580727</v>
      </c>
      <c r="E43" s="11">
        <v>10</v>
      </c>
      <c r="F43" s="39">
        <v>112.9</v>
      </c>
      <c r="G43" s="39">
        <v>109.7</v>
      </c>
      <c r="H43" s="4">
        <f t="shared" si="29"/>
        <v>0.97165633303808674</v>
      </c>
      <c r="I43" s="11">
        <v>5</v>
      </c>
      <c r="J43" s="39">
        <v>2.2999999999999998</v>
      </c>
      <c r="K43" s="39">
        <v>1.7</v>
      </c>
      <c r="L43" s="4">
        <f t="shared" si="30"/>
        <v>1.3529411764705881</v>
      </c>
      <c r="M43" s="11">
        <v>10</v>
      </c>
      <c r="N43" s="39">
        <v>71262.600000000006</v>
      </c>
      <c r="O43" s="39">
        <v>74386</v>
      </c>
      <c r="P43" s="4">
        <f t="shared" si="31"/>
        <v>1.0438294420916441</v>
      </c>
      <c r="Q43" s="11">
        <v>20</v>
      </c>
      <c r="R43" s="11">
        <v>1</v>
      </c>
      <c r="S43" s="11">
        <v>15</v>
      </c>
      <c r="T43" s="39">
        <v>5600</v>
      </c>
      <c r="U43" s="39">
        <v>5774.6</v>
      </c>
      <c r="V43" s="4">
        <f t="shared" si="44"/>
        <v>1.0311785714285715</v>
      </c>
      <c r="W43" s="11">
        <v>20</v>
      </c>
      <c r="X43" s="39">
        <v>286</v>
      </c>
      <c r="Y43" s="39">
        <v>337.7</v>
      </c>
      <c r="Z43" s="4">
        <f t="shared" si="45"/>
        <v>1.1807692307692308</v>
      </c>
      <c r="AA43" s="11">
        <v>15</v>
      </c>
      <c r="AB43" s="39">
        <v>710838</v>
      </c>
      <c r="AC43" s="39">
        <v>722014.7</v>
      </c>
      <c r="AD43" s="4">
        <f t="shared" si="32"/>
        <v>1.0157232730945729</v>
      </c>
      <c r="AE43" s="11">
        <v>5</v>
      </c>
      <c r="AF43" s="39">
        <v>59</v>
      </c>
      <c r="AG43" s="39">
        <v>59.3</v>
      </c>
      <c r="AH43" s="4">
        <f t="shared" si="33"/>
        <v>1.0050847457627119</v>
      </c>
      <c r="AI43" s="11">
        <v>10</v>
      </c>
      <c r="AJ43" s="55">
        <v>3230</v>
      </c>
      <c r="AK43" s="55">
        <v>3016</v>
      </c>
      <c r="AL43" s="4">
        <f t="shared" si="46"/>
        <v>0.93374613003095974</v>
      </c>
      <c r="AM43" s="11">
        <v>20</v>
      </c>
      <c r="AN43" s="39">
        <v>4000</v>
      </c>
      <c r="AO43" s="39">
        <v>4147</v>
      </c>
      <c r="AP43" s="4">
        <f t="shared" si="34"/>
        <v>1.0367500000000001</v>
      </c>
      <c r="AQ43" s="11">
        <v>5</v>
      </c>
      <c r="AR43" s="39">
        <v>89.9</v>
      </c>
      <c r="AS43" s="39">
        <v>47.5</v>
      </c>
      <c r="AT43" s="4">
        <f t="shared" si="35"/>
        <v>0.52836484983314791</v>
      </c>
      <c r="AU43" s="11">
        <v>2</v>
      </c>
      <c r="AV43" s="39">
        <v>50</v>
      </c>
      <c r="AW43" s="39">
        <v>52.9</v>
      </c>
      <c r="AX43" s="4">
        <f t="shared" si="47"/>
        <v>1.0580000000000001</v>
      </c>
      <c r="AY43" s="11">
        <v>15</v>
      </c>
      <c r="AZ43" s="39">
        <v>30175</v>
      </c>
      <c r="BA43" s="39">
        <v>36720</v>
      </c>
      <c r="BB43" s="4">
        <f t="shared" si="36"/>
        <v>1.2169014084507042</v>
      </c>
      <c r="BC43" s="11">
        <v>5</v>
      </c>
      <c r="BD43" s="54">
        <f t="shared" si="48"/>
        <v>1.0460772358072368</v>
      </c>
      <c r="BE43" s="54">
        <f t="shared" si="37"/>
        <v>1.0460772358072368</v>
      </c>
      <c r="BF43" s="55">
        <v>25379</v>
      </c>
      <c r="BG43" s="39">
        <f t="shared" si="38"/>
        <v>26548.400000000001</v>
      </c>
      <c r="BH43" s="39">
        <f t="shared" si="39"/>
        <v>1169.4000000000015</v>
      </c>
      <c r="BI43" s="39">
        <v>2293.3000000000002</v>
      </c>
      <c r="BJ43" s="39">
        <v>2515.3999999999996</v>
      </c>
      <c r="BK43" s="39">
        <v>1351.9</v>
      </c>
      <c r="BL43" s="39">
        <v>1995.9</v>
      </c>
      <c r="BM43" s="39">
        <v>2518.1999999999998</v>
      </c>
      <c r="BN43" s="39">
        <v>2665.4</v>
      </c>
      <c r="BO43" s="39">
        <v>2921.4</v>
      </c>
      <c r="BP43" s="39">
        <v>2105.6999999999998</v>
      </c>
      <c r="BQ43" s="39">
        <v>0</v>
      </c>
      <c r="BR43" s="39">
        <v>1499</v>
      </c>
      <c r="BS43" s="39">
        <v>1610.2</v>
      </c>
      <c r="BT43" s="39">
        <v>2178.8000000000002</v>
      </c>
      <c r="BU43" s="39">
        <v>1835.4000000000005</v>
      </c>
      <c r="BV43" s="39">
        <f t="shared" si="40"/>
        <v>1057.8</v>
      </c>
      <c r="BW43" s="11"/>
      <c r="BX43" s="39">
        <f t="shared" si="41"/>
        <v>1057.8</v>
      </c>
      <c r="BY43" s="39">
        <v>-10.6</v>
      </c>
      <c r="BZ43" s="39">
        <f t="shared" si="42"/>
        <v>1047.2</v>
      </c>
      <c r="CA43" s="39">
        <f t="shared" si="43"/>
        <v>0</v>
      </c>
      <c r="CB43" s="84"/>
    </row>
    <row r="44" spans="1:232" s="2" customFormat="1" ht="16.95" customHeight="1">
      <c r="A44" s="13" t="s">
        <v>44</v>
      </c>
      <c r="B44" s="39">
        <v>155749</v>
      </c>
      <c r="C44" s="39">
        <v>150745.4</v>
      </c>
      <c r="D44" s="4">
        <f t="shared" si="28"/>
        <v>0.96787395103660367</v>
      </c>
      <c r="E44" s="11">
        <v>10</v>
      </c>
      <c r="F44" s="39">
        <v>111.4</v>
      </c>
      <c r="G44" s="39">
        <v>109.9</v>
      </c>
      <c r="H44" s="4">
        <f t="shared" si="29"/>
        <v>0.98653500897666069</v>
      </c>
      <c r="I44" s="11">
        <v>5</v>
      </c>
      <c r="J44" s="39">
        <v>1.8</v>
      </c>
      <c r="K44" s="39">
        <v>1.7</v>
      </c>
      <c r="L44" s="4">
        <f t="shared" si="30"/>
        <v>1.0588235294117647</v>
      </c>
      <c r="M44" s="11">
        <v>10</v>
      </c>
      <c r="N44" s="39">
        <v>97851.5</v>
      </c>
      <c r="O44" s="39">
        <v>102803.8</v>
      </c>
      <c r="P44" s="4">
        <f t="shared" si="31"/>
        <v>1.0506103636633062</v>
      </c>
      <c r="Q44" s="11">
        <v>20</v>
      </c>
      <c r="R44" s="11">
        <v>1</v>
      </c>
      <c r="S44" s="11">
        <v>15</v>
      </c>
      <c r="T44" s="39">
        <v>354</v>
      </c>
      <c r="U44" s="39">
        <v>379.6</v>
      </c>
      <c r="V44" s="4">
        <f t="shared" si="44"/>
        <v>1.072316384180791</v>
      </c>
      <c r="W44" s="11">
        <v>10</v>
      </c>
      <c r="X44" s="39">
        <v>130</v>
      </c>
      <c r="Y44" s="39">
        <v>169.6</v>
      </c>
      <c r="Z44" s="4">
        <f t="shared" si="45"/>
        <v>1.3046153846153845</v>
      </c>
      <c r="AA44" s="11">
        <v>15</v>
      </c>
      <c r="AB44" s="39">
        <v>693144</v>
      </c>
      <c r="AC44" s="39">
        <v>706786.3</v>
      </c>
      <c r="AD44" s="4">
        <f t="shared" si="32"/>
        <v>1.0196817688676525</v>
      </c>
      <c r="AE44" s="11">
        <v>5</v>
      </c>
      <c r="AF44" s="39">
        <v>74</v>
      </c>
      <c r="AG44" s="39">
        <v>62.6</v>
      </c>
      <c r="AH44" s="4">
        <f t="shared" si="33"/>
        <v>0.84594594594594597</v>
      </c>
      <c r="AI44" s="11">
        <v>10</v>
      </c>
      <c r="AJ44" s="55">
        <v>1600</v>
      </c>
      <c r="AK44" s="55">
        <v>1823</v>
      </c>
      <c r="AL44" s="4">
        <f t="shared" si="46"/>
        <v>1.139375</v>
      </c>
      <c r="AM44" s="11">
        <v>20</v>
      </c>
      <c r="AN44" s="39">
        <v>10500</v>
      </c>
      <c r="AO44" s="39">
        <v>10554</v>
      </c>
      <c r="AP44" s="4">
        <f t="shared" si="34"/>
        <v>1.0051428571428571</v>
      </c>
      <c r="AQ44" s="11">
        <v>5</v>
      </c>
      <c r="AR44" s="39">
        <v>67.2</v>
      </c>
      <c r="AS44" s="39">
        <v>40.200000000000003</v>
      </c>
      <c r="AT44" s="4">
        <f t="shared" si="35"/>
        <v>0.5982142857142857</v>
      </c>
      <c r="AU44" s="11">
        <v>2</v>
      </c>
      <c r="AV44" s="39">
        <v>40</v>
      </c>
      <c r="AW44" s="39">
        <v>45.7</v>
      </c>
      <c r="AX44" s="4">
        <f t="shared" si="47"/>
        <v>1.1425000000000001</v>
      </c>
      <c r="AY44" s="11">
        <v>25</v>
      </c>
      <c r="AZ44" s="39">
        <v>150000</v>
      </c>
      <c r="BA44" s="39">
        <v>172839</v>
      </c>
      <c r="BB44" s="4">
        <f t="shared" si="36"/>
        <v>1.1522600000000001</v>
      </c>
      <c r="BC44" s="11">
        <v>10</v>
      </c>
      <c r="BD44" s="54">
        <f t="shared" si="48"/>
        <v>1.0750423635469899</v>
      </c>
      <c r="BE44" s="54">
        <f t="shared" si="37"/>
        <v>1.0750423635469899</v>
      </c>
      <c r="BF44" s="55">
        <v>39340</v>
      </c>
      <c r="BG44" s="39">
        <f t="shared" si="38"/>
        <v>42292.2</v>
      </c>
      <c r="BH44" s="39">
        <f t="shared" si="39"/>
        <v>2952.1999999999971</v>
      </c>
      <c r="BI44" s="39">
        <v>3593.8</v>
      </c>
      <c r="BJ44" s="39">
        <v>3213.9999999999995</v>
      </c>
      <c r="BK44" s="39">
        <v>3923.3</v>
      </c>
      <c r="BL44" s="39">
        <v>3321.2</v>
      </c>
      <c r="BM44" s="39">
        <v>4299.8999999999996</v>
      </c>
      <c r="BN44" s="39">
        <v>2978.6</v>
      </c>
      <c r="BO44" s="39">
        <v>7949.7</v>
      </c>
      <c r="BP44" s="39">
        <v>3153.2</v>
      </c>
      <c r="BQ44" s="39">
        <v>0</v>
      </c>
      <c r="BR44" s="39">
        <v>8.6</v>
      </c>
      <c r="BS44" s="39">
        <v>4091.3</v>
      </c>
      <c r="BT44" s="39">
        <v>4386.1000000000004</v>
      </c>
      <c r="BU44" s="39">
        <v>1534.4000000000115</v>
      </c>
      <c r="BV44" s="39">
        <f t="shared" si="40"/>
        <v>-161.9</v>
      </c>
      <c r="BW44" s="11"/>
      <c r="BX44" s="39">
        <f t="shared" si="41"/>
        <v>-161.9</v>
      </c>
      <c r="BY44" s="39">
        <v>-14.3</v>
      </c>
      <c r="BZ44" s="39">
        <f t="shared" si="42"/>
        <v>0</v>
      </c>
      <c r="CA44" s="39">
        <f t="shared" si="43"/>
        <v>-176.2</v>
      </c>
      <c r="CB44" s="84"/>
    </row>
    <row r="45" spans="1:232" s="2" customFormat="1" ht="16.95" customHeight="1">
      <c r="A45" s="17" t="s">
        <v>45</v>
      </c>
      <c r="B45" s="38">
        <f>SUM(B46:B376)</f>
        <v>74318149</v>
      </c>
      <c r="C45" s="38">
        <f>SUM(C46:C376)</f>
        <v>82354572</v>
      </c>
      <c r="D45" s="6">
        <f>C45/B45</f>
        <v>1.1081354031032178</v>
      </c>
      <c r="E45" s="16"/>
      <c r="F45" s="7"/>
      <c r="G45" s="6"/>
      <c r="H45" s="6"/>
      <c r="I45" s="16"/>
      <c r="J45" s="7"/>
      <c r="K45" s="7"/>
      <c r="L45" s="7"/>
      <c r="M45" s="16"/>
      <c r="N45" s="38">
        <f t="shared" ref="N45:O45" si="49">SUM(N46:N376)</f>
        <v>2606251.4000000004</v>
      </c>
      <c r="O45" s="38">
        <f t="shared" si="49"/>
        <v>1887848.3000000017</v>
      </c>
      <c r="P45" s="6">
        <f>O45/N45</f>
        <v>0.72435387468760737</v>
      </c>
      <c r="Q45" s="16"/>
      <c r="R45" s="18"/>
      <c r="S45" s="16"/>
      <c r="T45" s="38">
        <f t="shared" ref="T45" si="50">SUM(T46:T376)</f>
        <v>151884.79999999999</v>
      </c>
      <c r="U45" s="38">
        <f t="shared" ref="U45" si="51">SUM(U46:U376)</f>
        <v>163545.90000000005</v>
      </c>
      <c r="V45" s="6">
        <f>U45/T45</f>
        <v>1.0767759512472614</v>
      </c>
      <c r="W45" s="16"/>
      <c r="X45" s="38">
        <f t="shared" ref="X45" si="52">SUM(X46:X376)</f>
        <v>59380.499999999985</v>
      </c>
      <c r="Y45" s="38">
        <f t="shared" ref="Y45" si="53">SUM(Y46:Y376)</f>
        <v>73370.89999999998</v>
      </c>
      <c r="Z45" s="6">
        <f>Y45/X45</f>
        <v>1.2356059649211442</v>
      </c>
      <c r="AA45" s="16"/>
      <c r="AB45" s="38">
        <f t="shared" ref="AB45:AC45" si="54">SUM(AB46:AB376)</f>
        <v>38233675</v>
      </c>
      <c r="AC45" s="38">
        <f t="shared" si="54"/>
        <v>39925089</v>
      </c>
      <c r="AD45" s="6">
        <f>AC45/AB45</f>
        <v>1.0442388548838164</v>
      </c>
      <c r="AE45" s="16"/>
      <c r="AF45" s="7"/>
      <c r="AG45" s="6"/>
      <c r="AH45" s="6"/>
      <c r="AI45" s="16"/>
      <c r="AJ45" s="22">
        <f t="shared" ref="AJ45:AK45" si="55">SUM(AJ46:AJ376)</f>
        <v>106073</v>
      </c>
      <c r="AK45" s="22">
        <f t="shared" si="55"/>
        <v>108403</v>
      </c>
      <c r="AL45" s="6">
        <f>AK45/AJ45</f>
        <v>1.0219660045440404</v>
      </c>
      <c r="AM45" s="16"/>
      <c r="AN45" s="7"/>
      <c r="AO45" s="6"/>
      <c r="AP45" s="6"/>
      <c r="AQ45" s="16"/>
      <c r="AR45" s="38"/>
      <c r="AS45" s="38"/>
      <c r="AT45" s="6"/>
      <c r="AU45" s="16"/>
      <c r="AV45" s="7"/>
      <c r="AW45" s="6"/>
      <c r="AX45" s="6"/>
      <c r="AY45" s="16"/>
      <c r="AZ45" s="7"/>
      <c r="BA45" s="6"/>
      <c r="BB45" s="6"/>
      <c r="BC45" s="16"/>
      <c r="BD45" s="8"/>
      <c r="BE45" s="8"/>
      <c r="BF45" s="22">
        <f t="shared" ref="BF45:CA45" si="56">SUM(BF46:BF376)</f>
        <v>454815</v>
      </c>
      <c r="BG45" s="38">
        <f t="shared" si="56"/>
        <v>485320.9000000002</v>
      </c>
      <c r="BH45" s="38">
        <f t="shared" si="56"/>
        <v>30505.900000000016</v>
      </c>
      <c r="BI45" s="38">
        <f t="shared" si="56"/>
        <v>45161.899999999965</v>
      </c>
      <c r="BJ45" s="38">
        <f t="shared" si="56"/>
        <v>44677.799999999959</v>
      </c>
      <c r="BK45" s="38">
        <f t="shared" si="56"/>
        <v>31501.799999999988</v>
      </c>
      <c r="BL45" s="38">
        <f t="shared" si="56"/>
        <v>37963.599999999999</v>
      </c>
      <c r="BM45" s="38">
        <f t="shared" si="56"/>
        <v>40101.700000000012</v>
      </c>
      <c r="BN45" s="38">
        <f t="shared" si="56"/>
        <v>42615.099999999969</v>
      </c>
      <c r="BO45" s="38">
        <f t="shared" si="56"/>
        <v>42298.399999999965</v>
      </c>
      <c r="BP45" s="38">
        <f t="shared" si="56"/>
        <v>43172.7</v>
      </c>
      <c r="BQ45" s="38">
        <f t="shared" si="56"/>
        <v>0</v>
      </c>
      <c r="BR45" s="38">
        <f t="shared" si="56"/>
        <v>48081.099999999969</v>
      </c>
      <c r="BS45" s="38">
        <f t="shared" si="56"/>
        <v>44114.400000000009</v>
      </c>
      <c r="BT45" s="38">
        <f t="shared" si="56"/>
        <v>43436.000000000007</v>
      </c>
      <c r="BU45" s="38">
        <f t="shared" si="56"/>
        <v>18548.21333333333</v>
      </c>
      <c r="BV45" s="38">
        <f t="shared" si="56"/>
        <v>3648.2000000000003</v>
      </c>
      <c r="BW45" s="46"/>
      <c r="BX45" s="38">
        <f t="shared" si="56"/>
        <v>3373.8000000000006</v>
      </c>
      <c r="BY45" s="38">
        <f t="shared" si="56"/>
        <v>0</v>
      </c>
      <c r="BZ45" s="38">
        <f t="shared" si="56"/>
        <v>11253.400000000001</v>
      </c>
      <c r="CA45" s="38">
        <f t="shared" si="56"/>
        <v>-7879.5999999999958</v>
      </c>
      <c r="CB45" s="84"/>
    </row>
    <row r="46" spans="1:232" s="2" customFormat="1" ht="16.95" customHeight="1">
      <c r="A46" s="19" t="s">
        <v>46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84"/>
    </row>
    <row r="47" spans="1:232" s="2" customFormat="1" ht="16.95" customHeight="1">
      <c r="A47" s="14" t="s">
        <v>47</v>
      </c>
      <c r="B47" s="39">
        <v>532</v>
      </c>
      <c r="C47" s="39">
        <v>535</v>
      </c>
      <c r="D47" s="4">
        <f t="shared" ref="D47:D110" si="57">IF(E47=0,0,IF(B47=0,1,IF(C47&lt;0,0,C47/B47)))</f>
        <v>1.005639097744361</v>
      </c>
      <c r="E47" s="11">
        <v>10</v>
      </c>
      <c r="F47" s="5" t="s">
        <v>371</v>
      </c>
      <c r="G47" s="5" t="s">
        <v>371</v>
      </c>
      <c r="H47" s="5" t="s">
        <v>371</v>
      </c>
      <c r="I47" s="5" t="s">
        <v>371</v>
      </c>
      <c r="J47" s="5" t="s">
        <v>371</v>
      </c>
      <c r="K47" s="5" t="s">
        <v>371</v>
      </c>
      <c r="L47" s="5" t="s">
        <v>371</v>
      </c>
      <c r="M47" s="5" t="s">
        <v>371</v>
      </c>
      <c r="N47" s="39">
        <v>4044.3</v>
      </c>
      <c r="O47" s="39">
        <v>3847.2</v>
      </c>
      <c r="P47" s="4">
        <f t="shared" ref="P47:P110" si="58">IF(Q47=0,0,IF(N47=0,1,IF(O47&lt;0,0,O47/N47)))</f>
        <v>0.95126474297158958</v>
      </c>
      <c r="Q47" s="11">
        <v>20</v>
      </c>
      <c r="R47" s="11">
        <v>1</v>
      </c>
      <c r="S47" s="11">
        <v>15</v>
      </c>
      <c r="T47" s="39">
        <v>278</v>
      </c>
      <c r="U47" s="39">
        <v>346.2</v>
      </c>
      <c r="V47" s="4">
        <f t="shared" ref="V47:V110" si="59">IF(W47=0,0,IF(T47=0,1,IF(U47&lt;0,0,U47/T47)))</f>
        <v>1.2453237410071942</v>
      </c>
      <c r="W47" s="11">
        <v>30</v>
      </c>
      <c r="X47" s="39">
        <v>46</v>
      </c>
      <c r="Y47" s="39">
        <v>43.4</v>
      </c>
      <c r="Z47" s="4">
        <f t="shared" ref="Z47:Z110" si="60">IF(AA47=0,0,IF(X47=0,1,IF(Y47&lt;0,0,Y47/X47)))</f>
        <v>0.94347826086956521</v>
      </c>
      <c r="AA47" s="11">
        <v>20</v>
      </c>
      <c r="AB47" s="39">
        <v>6975</v>
      </c>
      <c r="AC47" s="39">
        <v>10788</v>
      </c>
      <c r="AD47" s="4">
        <f t="shared" ref="AD47:AD110" si="61">IF(AE47=0,0,IF(AB47=0,1,IF(AC47&lt;0,0,AC47/AB47)))</f>
        <v>1.5466666666666666</v>
      </c>
      <c r="AE47" s="11">
        <v>5</v>
      </c>
      <c r="AF47" s="5" t="s">
        <v>371</v>
      </c>
      <c r="AG47" s="5" t="s">
        <v>371</v>
      </c>
      <c r="AH47" s="5" t="s">
        <v>371</v>
      </c>
      <c r="AI47" s="5" t="s">
        <v>371</v>
      </c>
      <c r="AJ47" s="55">
        <v>660</v>
      </c>
      <c r="AK47" s="55">
        <v>663</v>
      </c>
      <c r="AL47" s="4">
        <f t="shared" ref="AL47:AL110" si="62">IF(AM47=0,0,IF(AJ47=0,1,IF(AK47&lt;0,0,AK47/AJ47)))</f>
        <v>1.0045454545454546</v>
      </c>
      <c r="AM47" s="11">
        <v>20</v>
      </c>
      <c r="AN47" s="5" t="s">
        <v>371</v>
      </c>
      <c r="AO47" s="5" t="s">
        <v>371</v>
      </c>
      <c r="AP47" s="5" t="s">
        <v>371</v>
      </c>
      <c r="AQ47" s="5" t="s">
        <v>371</v>
      </c>
      <c r="AR47" s="39">
        <v>42.5</v>
      </c>
      <c r="AS47" s="39">
        <v>42.4</v>
      </c>
      <c r="AT47" s="4">
        <f t="shared" ref="AT47:AT110" si="63">IF(AU47=0,0,IF(AR47=0,1,IF(AS47&lt;0,0,AS47/AR47)))</f>
        <v>0.99764705882352933</v>
      </c>
      <c r="AU47" s="11">
        <v>10</v>
      </c>
      <c r="AV47" s="5" t="s">
        <v>371</v>
      </c>
      <c r="AW47" s="5" t="s">
        <v>371</v>
      </c>
      <c r="AX47" s="5" t="s">
        <v>371</v>
      </c>
      <c r="AY47" s="5" t="s">
        <v>371</v>
      </c>
      <c r="AZ47" s="5" t="s">
        <v>371</v>
      </c>
      <c r="BA47" s="5" t="s">
        <v>371</v>
      </c>
      <c r="BB47" s="5" t="s">
        <v>371</v>
      </c>
      <c r="BC47" s="5" t="s">
        <v>371</v>
      </c>
      <c r="BD47" s="54">
        <f>(D47*E47+P47*Q47+R47*S47+V47*W47+Z47*AA47+AD47*AE47+AL47*AM47+AT47*AU47)/(E47+Q47+S47+W47+AA47+AE47+AM47+AU47)</f>
        <v>1.0623975099766174</v>
      </c>
      <c r="BE47" s="54">
        <f t="shared" ref="BE47:BE110" si="64">IF(BD47&gt;1.2,IF((BD47-1.2)*0.1+1.2&gt;1.3,1.3,(BD47-1.2)*0.1+1.2),BD47)</f>
        <v>1.0623975099766174</v>
      </c>
      <c r="BF47" s="55">
        <v>1579</v>
      </c>
      <c r="BG47" s="39">
        <f t="shared" ref="BG47:BG110" si="65">ROUND(BE47*BF47,1)</f>
        <v>1677.5</v>
      </c>
      <c r="BH47" s="39">
        <f t="shared" ref="BH47:BH110" si="66">BG47-BF47</f>
        <v>98.5</v>
      </c>
      <c r="BI47" s="39">
        <v>175.8</v>
      </c>
      <c r="BJ47" s="39">
        <v>146.69999999999999</v>
      </c>
      <c r="BK47" s="39">
        <v>70.900000000000006</v>
      </c>
      <c r="BL47" s="39">
        <v>45.9</v>
      </c>
      <c r="BM47" s="39">
        <v>124.6</v>
      </c>
      <c r="BN47" s="39">
        <v>118.3</v>
      </c>
      <c r="BO47" s="39">
        <v>146.9</v>
      </c>
      <c r="BP47" s="39">
        <v>140.5</v>
      </c>
      <c r="BQ47" s="39">
        <v>0</v>
      </c>
      <c r="BR47" s="39">
        <v>135.69999999999999</v>
      </c>
      <c r="BS47" s="39">
        <v>174.9</v>
      </c>
      <c r="BT47" s="39">
        <v>179.2</v>
      </c>
      <c r="BU47" s="39">
        <v>149.30000000000001</v>
      </c>
      <c r="BV47" s="39">
        <f t="shared" ref="BV47:BV110" si="67">ROUND(BG47-SUM(BI47:BU47),1)</f>
        <v>68.8</v>
      </c>
      <c r="BW47" s="11"/>
      <c r="BX47" s="39">
        <f t="shared" ref="BX47:BX110" si="68">IF(AND(BV47&gt;0,BW47="+"),0,BV47)</f>
        <v>68.8</v>
      </c>
      <c r="BY47" s="39">
        <v>0</v>
      </c>
      <c r="BZ47" s="39">
        <f t="shared" ref="BZ47:BZ110" si="69">IF((BX47+BY47)&lt;0,0,BX47+BY47)</f>
        <v>68.8</v>
      </c>
      <c r="CA47" s="39">
        <f t="shared" ref="CA47:CA110" si="70">IF((BX47+BY47)&lt;0,ROUND(BX47+BY47,1),0)</f>
        <v>0</v>
      </c>
      <c r="CB47" s="84"/>
      <c r="CC47" s="9"/>
      <c r="CD47" s="9"/>
      <c r="CE47" s="9"/>
      <c r="CF47" s="9"/>
      <c r="CG47" s="9"/>
      <c r="CH47" s="9"/>
      <c r="CI47" s="9"/>
      <c r="CJ47" s="9"/>
      <c r="CK47" s="9"/>
      <c r="CL47" s="10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10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10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10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10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10"/>
      <c r="HW47" s="9"/>
      <c r="HX47" s="9"/>
    </row>
    <row r="48" spans="1:232" s="2" customFormat="1" ht="16.95" customHeight="1">
      <c r="A48" s="14" t="s">
        <v>48</v>
      </c>
      <c r="B48" s="39">
        <v>56650</v>
      </c>
      <c r="C48" s="39">
        <v>58557.8</v>
      </c>
      <c r="D48" s="4">
        <f t="shared" si="57"/>
        <v>1.0336769638128862</v>
      </c>
      <c r="E48" s="11">
        <v>10</v>
      </c>
      <c r="F48" s="5" t="s">
        <v>371</v>
      </c>
      <c r="G48" s="5" t="s">
        <v>371</v>
      </c>
      <c r="H48" s="5" t="s">
        <v>371</v>
      </c>
      <c r="I48" s="5" t="s">
        <v>371</v>
      </c>
      <c r="J48" s="5" t="s">
        <v>371</v>
      </c>
      <c r="K48" s="5" t="s">
        <v>371</v>
      </c>
      <c r="L48" s="5" t="s">
        <v>371</v>
      </c>
      <c r="M48" s="5" t="s">
        <v>371</v>
      </c>
      <c r="N48" s="39">
        <v>10516.8</v>
      </c>
      <c r="O48" s="39">
        <v>9531.6</v>
      </c>
      <c r="P48" s="4">
        <f t="shared" si="58"/>
        <v>0.90632131446827946</v>
      </c>
      <c r="Q48" s="11">
        <v>20</v>
      </c>
      <c r="R48" s="11">
        <v>1</v>
      </c>
      <c r="S48" s="11">
        <v>15</v>
      </c>
      <c r="T48" s="39">
        <v>514</v>
      </c>
      <c r="U48" s="39">
        <v>530.4</v>
      </c>
      <c r="V48" s="4">
        <f t="shared" si="59"/>
        <v>1.0319066147859921</v>
      </c>
      <c r="W48" s="11">
        <v>25</v>
      </c>
      <c r="X48" s="39">
        <v>99</v>
      </c>
      <c r="Y48" s="39">
        <v>94.6</v>
      </c>
      <c r="Z48" s="4">
        <f t="shared" si="60"/>
        <v>0.95555555555555549</v>
      </c>
      <c r="AA48" s="11">
        <v>25</v>
      </c>
      <c r="AB48" s="39">
        <v>315688</v>
      </c>
      <c r="AC48" s="39">
        <v>333810</v>
      </c>
      <c r="AD48" s="4">
        <f t="shared" si="61"/>
        <v>1.0574047794024479</v>
      </c>
      <c r="AE48" s="11">
        <v>5</v>
      </c>
      <c r="AF48" s="5" t="s">
        <v>371</v>
      </c>
      <c r="AG48" s="5" t="s">
        <v>371</v>
      </c>
      <c r="AH48" s="5" t="s">
        <v>371</v>
      </c>
      <c r="AI48" s="5" t="s">
        <v>371</v>
      </c>
      <c r="AJ48" s="55">
        <v>1317</v>
      </c>
      <c r="AK48" s="55">
        <v>1158</v>
      </c>
      <c r="AL48" s="4">
        <f t="shared" si="62"/>
        <v>0.87927107061503418</v>
      </c>
      <c r="AM48" s="11">
        <v>20</v>
      </c>
      <c r="AN48" s="5" t="s">
        <v>371</v>
      </c>
      <c r="AO48" s="5" t="s">
        <v>371</v>
      </c>
      <c r="AP48" s="5" t="s">
        <v>371</v>
      </c>
      <c r="AQ48" s="5" t="s">
        <v>371</v>
      </c>
      <c r="AR48" s="39">
        <v>45.6</v>
      </c>
      <c r="AS48" s="39">
        <v>44.4</v>
      </c>
      <c r="AT48" s="4">
        <f t="shared" si="63"/>
        <v>0.97368421052631571</v>
      </c>
      <c r="AU48" s="11">
        <v>10</v>
      </c>
      <c r="AV48" s="5" t="s">
        <v>371</v>
      </c>
      <c r="AW48" s="5" t="s">
        <v>371</v>
      </c>
      <c r="AX48" s="5" t="s">
        <v>371</v>
      </c>
      <c r="AY48" s="5" t="s">
        <v>371</v>
      </c>
      <c r="AZ48" s="5" t="s">
        <v>371</v>
      </c>
      <c r="BA48" s="5" t="s">
        <v>371</v>
      </c>
      <c r="BB48" s="5" t="s">
        <v>371</v>
      </c>
      <c r="BC48" s="5" t="s">
        <v>371</v>
      </c>
      <c r="BD48" s="54">
        <f t="shared" ref="BD48:BD111" si="71">(D48*E48+P48*Q48+R48*S48+V48*W48+Z48*AA48+AD48*AE48+AL48*AM48+AT48*AU48)/(E48+Q48+S48+W48+AA48+AE48+AM48+AU48)</f>
        <v>0.96737721231237861</v>
      </c>
      <c r="BE48" s="54">
        <f t="shared" si="64"/>
        <v>0.96737721231237861</v>
      </c>
      <c r="BF48" s="55">
        <v>3726</v>
      </c>
      <c r="BG48" s="39">
        <f t="shared" si="65"/>
        <v>3604.4</v>
      </c>
      <c r="BH48" s="39">
        <f t="shared" si="66"/>
        <v>-121.59999999999991</v>
      </c>
      <c r="BI48" s="39">
        <v>406.9</v>
      </c>
      <c r="BJ48" s="39">
        <v>304.2</v>
      </c>
      <c r="BK48" s="39">
        <v>196.5</v>
      </c>
      <c r="BL48" s="39">
        <v>340.5</v>
      </c>
      <c r="BM48" s="39">
        <v>314.39999999999998</v>
      </c>
      <c r="BN48" s="39">
        <v>273.3</v>
      </c>
      <c r="BO48" s="39">
        <v>332.1</v>
      </c>
      <c r="BP48" s="39">
        <v>336.4</v>
      </c>
      <c r="BQ48" s="39">
        <v>0</v>
      </c>
      <c r="BR48" s="39">
        <v>308.5</v>
      </c>
      <c r="BS48" s="39">
        <v>308.8</v>
      </c>
      <c r="BT48" s="39">
        <v>407.3</v>
      </c>
      <c r="BU48" s="39">
        <v>96.900000000000119</v>
      </c>
      <c r="BV48" s="39">
        <f t="shared" si="67"/>
        <v>-21.4</v>
      </c>
      <c r="BW48" s="11"/>
      <c r="BX48" s="39">
        <f t="shared" si="68"/>
        <v>-21.4</v>
      </c>
      <c r="BY48" s="39">
        <v>0</v>
      </c>
      <c r="BZ48" s="39">
        <f t="shared" si="69"/>
        <v>0</v>
      </c>
      <c r="CA48" s="39">
        <f t="shared" si="70"/>
        <v>-21.4</v>
      </c>
      <c r="CB48" s="84"/>
      <c r="CC48" s="9"/>
      <c r="CD48" s="9"/>
      <c r="CE48" s="9"/>
      <c r="CF48" s="9"/>
      <c r="CG48" s="9"/>
      <c r="CH48" s="9"/>
      <c r="CI48" s="9"/>
      <c r="CJ48" s="9"/>
      <c r="CK48" s="9"/>
      <c r="CL48" s="10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10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10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10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10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10"/>
      <c r="HW48" s="9"/>
      <c r="HX48" s="9"/>
    </row>
    <row r="49" spans="1:232" s="2" customFormat="1" ht="16.95" customHeight="1">
      <c r="A49" s="14" t="s">
        <v>49</v>
      </c>
      <c r="B49" s="39">
        <v>6432</v>
      </c>
      <c r="C49" s="39">
        <v>7304.6</v>
      </c>
      <c r="D49" s="4">
        <f t="shared" si="57"/>
        <v>1.1356654228855723</v>
      </c>
      <c r="E49" s="11">
        <v>10</v>
      </c>
      <c r="F49" s="5" t="s">
        <v>371</v>
      </c>
      <c r="G49" s="5" t="s">
        <v>371</v>
      </c>
      <c r="H49" s="5" t="s">
        <v>371</v>
      </c>
      <c r="I49" s="5" t="s">
        <v>371</v>
      </c>
      <c r="J49" s="5" t="s">
        <v>371</v>
      </c>
      <c r="K49" s="5" t="s">
        <v>371</v>
      </c>
      <c r="L49" s="5" t="s">
        <v>371</v>
      </c>
      <c r="M49" s="5" t="s">
        <v>371</v>
      </c>
      <c r="N49" s="39">
        <v>1988.3</v>
      </c>
      <c r="O49" s="39">
        <v>1559.7</v>
      </c>
      <c r="P49" s="4">
        <f t="shared" si="58"/>
        <v>0.78443896796258117</v>
      </c>
      <c r="Q49" s="11">
        <v>20</v>
      </c>
      <c r="R49" s="11">
        <v>1</v>
      </c>
      <c r="S49" s="11">
        <v>15</v>
      </c>
      <c r="T49" s="39">
        <v>227</v>
      </c>
      <c r="U49" s="39">
        <v>249.8</v>
      </c>
      <c r="V49" s="4">
        <f t="shared" si="59"/>
        <v>1.1004405286343613</v>
      </c>
      <c r="W49" s="11">
        <v>30</v>
      </c>
      <c r="X49" s="39">
        <v>45</v>
      </c>
      <c r="Y49" s="39">
        <v>51.2</v>
      </c>
      <c r="Z49" s="4">
        <f t="shared" si="60"/>
        <v>1.1377777777777778</v>
      </c>
      <c r="AA49" s="11">
        <v>20</v>
      </c>
      <c r="AB49" s="39">
        <v>18915</v>
      </c>
      <c r="AC49" s="39">
        <v>19101</v>
      </c>
      <c r="AD49" s="4">
        <f t="shared" si="61"/>
        <v>1.0098334655035686</v>
      </c>
      <c r="AE49" s="11">
        <v>5</v>
      </c>
      <c r="AF49" s="5" t="s">
        <v>371</v>
      </c>
      <c r="AG49" s="5" t="s">
        <v>371</v>
      </c>
      <c r="AH49" s="5" t="s">
        <v>371</v>
      </c>
      <c r="AI49" s="5" t="s">
        <v>371</v>
      </c>
      <c r="AJ49" s="55">
        <v>559</v>
      </c>
      <c r="AK49" s="55">
        <v>574</v>
      </c>
      <c r="AL49" s="4">
        <f t="shared" si="62"/>
        <v>1.0268336314847943</v>
      </c>
      <c r="AM49" s="11">
        <v>20</v>
      </c>
      <c r="AN49" s="5" t="s">
        <v>371</v>
      </c>
      <c r="AO49" s="5" t="s">
        <v>371</v>
      </c>
      <c r="AP49" s="5" t="s">
        <v>371</v>
      </c>
      <c r="AQ49" s="5" t="s">
        <v>371</v>
      </c>
      <c r="AR49" s="39">
        <v>0</v>
      </c>
      <c r="AS49" s="39">
        <v>0</v>
      </c>
      <c r="AT49" s="4">
        <f t="shared" si="63"/>
        <v>0</v>
      </c>
      <c r="AU49" s="11">
        <v>0</v>
      </c>
      <c r="AV49" s="5" t="s">
        <v>371</v>
      </c>
      <c r="AW49" s="5" t="s">
        <v>371</v>
      </c>
      <c r="AX49" s="5" t="s">
        <v>371</v>
      </c>
      <c r="AY49" s="5" t="s">
        <v>371</v>
      </c>
      <c r="AZ49" s="5" t="s">
        <v>371</v>
      </c>
      <c r="BA49" s="5" t="s">
        <v>371</v>
      </c>
      <c r="BB49" s="5" t="s">
        <v>371</v>
      </c>
      <c r="BC49" s="5" t="s">
        <v>371</v>
      </c>
      <c r="BD49" s="54">
        <f t="shared" si="71"/>
        <v>1.0283337079992287</v>
      </c>
      <c r="BE49" s="54">
        <f t="shared" si="64"/>
        <v>1.0283337079992287</v>
      </c>
      <c r="BF49" s="55">
        <v>2008</v>
      </c>
      <c r="BG49" s="39">
        <f t="shared" si="65"/>
        <v>2064.9</v>
      </c>
      <c r="BH49" s="39">
        <f t="shared" si="66"/>
        <v>56.900000000000091</v>
      </c>
      <c r="BI49" s="39">
        <v>237.3</v>
      </c>
      <c r="BJ49" s="39">
        <v>216.4</v>
      </c>
      <c r="BK49" s="39">
        <v>139.4</v>
      </c>
      <c r="BL49" s="39">
        <v>190.1</v>
      </c>
      <c r="BM49" s="39">
        <v>177.1</v>
      </c>
      <c r="BN49" s="39">
        <v>180.5</v>
      </c>
      <c r="BO49" s="39">
        <v>178</v>
      </c>
      <c r="BP49" s="39">
        <v>167.8</v>
      </c>
      <c r="BQ49" s="39">
        <v>0</v>
      </c>
      <c r="BR49" s="39">
        <v>160.69999999999999</v>
      </c>
      <c r="BS49" s="39">
        <v>172.4</v>
      </c>
      <c r="BT49" s="39">
        <v>201.2</v>
      </c>
      <c r="BU49" s="39">
        <v>0</v>
      </c>
      <c r="BV49" s="39">
        <f t="shared" si="67"/>
        <v>44</v>
      </c>
      <c r="BW49" s="11"/>
      <c r="BX49" s="39">
        <f t="shared" si="68"/>
        <v>44</v>
      </c>
      <c r="BY49" s="39">
        <v>0</v>
      </c>
      <c r="BZ49" s="39">
        <f t="shared" si="69"/>
        <v>44</v>
      </c>
      <c r="CA49" s="39">
        <f t="shared" si="70"/>
        <v>0</v>
      </c>
      <c r="CB49" s="84"/>
      <c r="CC49" s="9"/>
      <c r="CD49" s="9"/>
      <c r="CE49" s="9"/>
      <c r="CF49" s="9"/>
      <c r="CG49" s="9"/>
      <c r="CH49" s="9"/>
      <c r="CI49" s="9"/>
      <c r="CJ49" s="9"/>
      <c r="CK49" s="9"/>
      <c r="CL49" s="10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10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10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10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10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10"/>
      <c r="HW49" s="9"/>
      <c r="HX49" s="9"/>
    </row>
    <row r="50" spans="1:232" s="2" customFormat="1" ht="16.95" customHeight="1">
      <c r="A50" s="14" t="s">
        <v>50</v>
      </c>
      <c r="B50" s="39">
        <v>0</v>
      </c>
      <c r="C50" s="39">
        <v>0</v>
      </c>
      <c r="D50" s="4">
        <f t="shared" si="57"/>
        <v>0</v>
      </c>
      <c r="E50" s="11">
        <v>0</v>
      </c>
      <c r="F50" s="5" t="s">
        <v>371</v>
      </c>
      <c r="G50" s="5" t="s">
        <v>371</v>
      </c>
      <c r="H50" s="5" t="s">
        <v>371</v>
      </c>
      <c r="I50" s="5" t="s">
        <v>371</v>
      </c>
      <c r="J50" s="5" t="s">
        <v>371</v>
      </c>
      <c r="K50" s="5" t="s">
        <v>371</v>
      </c>
      <c r="L50" s="5" t="s">
        <v>371</v>
      </c>
      <c r="M50" s="5" t="s">
        <v>371</v>
      </c>
      <c r="N50" s="39">
        <v>1258</v>
      </c>
      <c r="O50" s="39">
        <v>1281.2</v>
      </c>
      <c r="P50" s="4">
        <f t="shared" si="58"/>
        <v>1.0184419713831478</v>
      </c>
      <c r="Q50" s="11">
        <v>20</v>
      </c>
      <c r="R50" s="11">
        <v>1</v>
      </c>
      <c r="S50" s="11">
        <v>15</v>
      </c>
      <c r="T50" s="39">
        <v>158</v>
      </c>
      <c r="U50" s="39">
        <v>174.2</v>
      </c>
      <c r="V50" s="4">
        <f t="shared" si="59"/>
        <v>1.1025316455696201</v>
      </c>
      <c r="W50" s="11">
        <v>25</v>
      </c>
      <c r="X50" s="39">
        <v>32</v>
      </c>
      <c r="Y50" s="39">
        <v>36.4</v>
      </c>
      <c r="Z50" s="4">
        <f t="shared" si="60"/>
        <v>1.1375</v>
      </c>
      <c r="AA50" s="11">
        <v>25</v>
      </c>
      <c r="AB50" s="39">
        <v>4065</v>
      </c>
      <c r="AC50" s="39">
        <v>3985</v>
      </c>
      <c r="AD50" s="4">
        <f t="shared" si="61"/>
        <v>0.98031980319803202</v>
      </c>
      <c r="AE50" s="11">
        <v>5</v>
      </c>
      <c r="AF50" s="5" t="s">
        <v>371</v>
      </c>
      <c r="AG50" s="5" t="s">
        <v>371</v>
      </c>
      <c r="AH50" s="5" t="s">
        <v>371</v>
      </c>
      <c r="AI50" s="5" t="s">
        <v>371</v>
      </c>
      <c r="AJ50" s="55">
        <v>394</v>
      </c>
      <c r="AK50" s="55">
        <v>562</v>
      </c>
      <c r="AL50" s="4">
        <f t="shared" si="62"/>
        <v>1.4263959390862944</v>
      </c>
      <c r="AM50" s="11">
        <v>20</v>
      </c>
      <c r="AN50" s="5" t="s">
        <v>371</v>
      </c>
      <c r="AO50" s="5" t="s">
        <v>371</v>
      </c>
      <c r="AP50" s="5" t="s">
        <v>371</v>
      </c>
      <c r="AQ50" s="5" t="s">
        <v>371</v>
      </c>
      <c r="AR50" s="39">
        <v>0</v>
      </c>
      <c r="AS50" s="39">
        <v>0</v>
      </c>
      <c r="AT50" s="4">
        <f t="shared" si="63"/>
        <v>0</v>
      </c>
      <c r="AU50" s="11">
        <v>0</v>
      </c>
      <c r="AV50" s="5" t="s">
        <v>371</v>
      </c>
      <c r="AW50" s="5" t="s">
        <v>371</v>
      </c>
      <c r="AX50" s="5" t="s">
        <v>371</v>
      </c>
      <c r="AY50" s="5" t="s">
        <v>371</v>
      </c>
      <c r="AZ50" s="5" t="s">
        <v>371</v>
      </c>
      <c r="BA50" s="5" t="s">
        <v>371</v>
      </c>
      <c r="BB50" s="5" t="s">
        <v>371</v>
      </c>
      <c r="BC50" s="5" t="s">
        <v>371</v>
      </c>
      <c r="BD50" s="54">
        <f t="shared" si="71"/>
        <v>1.1345377124056317</v>
      </c>
      <c r="BE50" s="54">
        <f t="shared" si="64"/>
        <v>1.1345377124056317</v>
      </c>
      <c r="BF50" s="55">
        <v>1109</v>
      </c>
      <c r="BG50" s="39">
        <f t="shared" si="65"/>
        <v>1258.2</v>
      </c>
      <c r="BH50" s="39">
        <f t="shared" si="66"/>
        <v>149.20000000000005</v>
      </c>
      <c r="BI50" s="39">
        <v>129.6</v>
      </c>
      <c r="BJ50" s="39">
        <v>118.9</v>
      </c>
      <c r="BK50" s="39">
        <v>58.3</v>
      </c>
      <c r="BL50" s="39">
        <v>98.1</v>
      </c>
      <c r="BM50" s="39">
        <v>94.5</v>
      </c>
      <c r="BN50" s="39">
        <v>140.9</v>
      </c>
      <c r="BO50" s="39">
        <v>102.3</v>
      </c>
      <c r="BP50" s="39">
        <v>84.5</v>
      </c>
      <c r="BQ50" s="39">
        <v>0</v>
      </c>
      <c r="BR50" s="39">
        <v>101.6</v>
      </c>
      <c r="BS50" s="39">
        <v>126</v>
      </c>
      <c r="BT50" s="39">
        <v>124.7</v>
      </c>
      <c r="BU50" s="39">
        <v>4.8000000000000043</v>
      </c>
      <c r="BV50" s="39">
        <f t="shared" si="67"/>
        <v>74</v>
      </c>
      <c r="BW50" s="11"/>
      <c r="BX50" s="39">
        <f t="shared" si="68"/>
        <v>74</v>
      </c>
      <c r="BY50" s="39">
        <v>0</v>
      </c>
      <c r="BZ50" s="39">
        <f t="shared" si="69"/>
        <v>74</v>
      </c>
      <c r="CA50" s="39">
        <f t="shared" si="70"/>
        <v>0</v>
      </c>
      <c r="CB50" s="84"/>
      <c r="CC50" s="9"/>
      <c r="CD50" s="9"/>
      <c r="CE50" s="9"/>
      <c r="CF50" s="9"/>
      <c r="CG50" s="9"/>
      <c r="CH50" s="9"/>
      <c r="CI50" s="9"/>
      <c r="CJ50" s="9"/>
      <c r="CK50" s="9"/>
      <c r="CL50" s="10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10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10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10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10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10"/>
      <c r="HW50" s="9"/>
      <c r="HX50" s="9"/>
    </row>
    <row r="51" spans="1:232" s="2" customFormat="1" ht="16.95" customHeight="1">
      <c r="A51" s="14" t="s">
        <v>51</v>
      </c>
      <c r="B51" s="39">
        <v>1676</v>
      </c>
      <c r="C51" s="39">
        <v>1677</v>
      </c>
      <c r="D51" s="4">
        <f t="shared" si="57"/>
        <v>1.0005966587112172</v>
      </c>
      <c r="E51" s="11">
        <v>10</v>
      </c>
      <c r="F51" s="5" t="s">
        <v>371</v>
      </c>
      <c r="G51" s="5" t="s">
        <v>371</v>
      </c>
      <c r="H51" s="5" t="s">
        <v>371</v>
      </c>
      <c r="I51" s="5" t="s">
        <v>371</v>
      </c>
      <c r="J51" s="5" t="s">
        <v>371</v>
      </c>
      <c r="K51" s="5" t="s">
        <v>371</v>
      </c>
      <c r="L51" s="5" t="s">
        <v>371</v>
      </c>
      <c r="M51" s="5" t="s">
        <v>371</v>
      </c>
      <c r="N51" s="39">
        <v>2419.6</v>
      </c>
      <c r="O51" s="39">
        <v>1945</v>
      </c>
      <c r="P51" s="4">
        <f t="shared" si="58"/>
        <v>0.80385187634319721</v>
      </c>
      <c r="Q51" s="11">
        <v>20</v>
      </c>
      <c r="R51" s="11">
        <v>1</v>
      </c>
      <c r="S51" s="11">
        <v>15</v>
      </c>
      <c r="T51" s="39">
        <v>335</v>
      </c>
      <c r="U51" s="39">
        <v>367.6</v>
      </c>
      <c r="V51" s="4">
        <f t="shared" si="59"/>
        <v>1.0973134328358209</v>
      </c>
      <c r="W51" s="11">
        <v>30</v>
      </c>
      <c r="X51" s="39">
        <v>65</v>
      </c>
      <c r="Y51" s="39">
        <v>70.5</v>
      </c>
      <c r="Z51" s="4">
        <f t="shared" si="60"/>
        <v>1.0846153846153845</v>
      </c>
      <c r="AA51" s="11">
        <v>20</v>
      </c>
      <c r="AB51" s="39">
        <v>12975</v>
      </c>
      <c r="AC51" s="39">
        <v>15516</v>
      </c>
      <c r="AD51" s="4">
        <f t="shared" si="61"/>
        <v>1.1958381502890174</v>
      </c>
      <c r="AE51" s="11">
        <v>5</v>
      </c>
      <c r="AF51" s="5" t="s">
        <v>371</v>
      </c>
      <c r="AG51" s="5" t="s">
        <v>371</v>
      </c>
      <c r="AH51" s="5" t="s">
        <v>371</v>
      </c>
      <c r="AI51" s="5" t="s">
        <v>371</v>
      </c>
      <c r="AJ51" s="55">
        <v>843</v>
      </c>
      <c r="AK51" s="55">
        <v>843</v>
      </c>
      <c r="AL51" s="4">
        <f t="shared" si="62"/>
        <v>1</v>
      </c>
      <c r="AM51" s="11">
        <v>20</v>
      </c>
      <c r="AN51" s="5" t="s">
        <v>371</v>
      </c>
      <c r="AO51" s="5" t="s">
        <v>371</v>
      </c>
      <c r="AP51" s="5" t="s">
        <v>371</v>
      </c>
      <c r="AQ51" s="5" t="s">
        <v>371</v>
      </c>
      <c r="AR51" s="39">
        <v>0</v>
      </c>
      <c r="AS51" s="39">
        <v>0</v>
      </c>
      <c r="AT51" s="4">
        <f t="shared" si="63"/>
        <v>0</v>
      </c>
      <c r="AU51" s="11">
        <v>0</v>
      </c>
      <c r="AV51" s="5" t="s">
        <v>371</v>
      </c>
      <c r="AW51" s="5" t="s">
        <v>371</v>
      </c>
      <c r="AX51" s="5" t="s">
        <v>371</v>
      </c>
      <c r="AY51" s="5" t="s">
        <v>371</v>
      </c>
      <c r="AZ51" s="5" t="s">
        <v>371</v>
      </c>
      <c r="BA51" s="5" t="s">
        <v>371</v>
      </c>
      <c r="BB51" s="5" t="s">
        <v>371</v>
      </c>
      <c r="BC51" s="5" t="s">
        <v>371</v>
      </c>
      <c r="BD51" s="54">
        <f t="shared" si="71"/>
        <v>1.013949212856696</v>
      </c>
      <c r="BE51" s="54">
        <f t="shared" si="64"/>
        <v>1.013949212856696</v>
      </c>
      <c r="BF51" s="55">
        <v>2516</v>
      </c>
      <c r="BG51" s="39">
        <f t="shared" si="65"/>
        <v>2551.1</v>
      </c>
      <c r="BH51" s="39">
        <f t="shared" si="66"/>
        <v>35.099999999999909</v>
      </c>
      <c r="BI51" s="39">
        <v>297.3</v>
      </c>
      <c r="BJ51" s="39">
        <v>256.3</v>
      </c>
      <c r="BK51" s="39">
        <v>81.3</v>
      </c>
      <c r="BL51" s="39">
        <v>204.9</v>
      </c>
      <c r="BM51" s="39">
        <v>245.9</v>
      </c>
      <c r="BN51" s="39">
        <v>240.6</v>
      </c>
      <c r="BO51" s="39">
        <v>214.9</v>
      </c>
      <c r="BP51" s="39">
        <v>237.4</v>
      </c>
      <c r="BQ51" s="39">
        <v>0</v>
      </c>
      <c r="BR51" s="39">
        <v>185</v>
      </c>
      <c r="BS51" s="39">
        <v>226.5</v>
      </c>
      <c r="BT51" s="39">
        <v>276.10000000000002</v>
      </c>
      <c r="BU51" s="39">
        <v>50.300000000000125</v>
      </c>
      <c r="BV51" s="39">
        <f t="shared" si="67"/>
        <v>34.6</v>
      </c>
      <c r="BW51" s="11"/>
      <c r="BX51" s="39">
        <f t="shared" si="68"/>
        <v>34.6</v>
      </c>
      <c r="BY51" s="39">
        <v>0</v>
      </c>
      <c r="BZ51" s="39">
        <f t="shared" si="69"/>
        <v>34.6</v>
      </c>
      <c r="CA51" s="39">
        <f t="shared" si="70"/>
        <v>0</v>
      </c>
      <c r="CB51" s="84"/>
      <c r="CC51" s="9"/>
      <c r="CD51" s="9"/>
      <c r="CE51" s="9"/>
      <c r="CF51" s="9"/>
      <c r="CG51" s="9"/>
      <c r="CH51" s="9"/>
      <c r="CI51" s="9"/>
      <c r="CJ51" s="9"/>
      <c r="CK51" s="9"/>
      <c r="CL51" s="10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10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10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10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10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10"/>
      <c r="HW51" s="9"/>
      <c r="HX51" s="9"/>
    </row>
    <row r="52" spans="1:232" s="2" customFormat="1" ht="16.95" customHeight="1">
      <c r="A52" s="19" t="s">
        <v>52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84"/>
      <c r="CC52" s="9"/>
      <c r="CD52" s="9"/>
      <c r="CE52" s="9"/>
      <c r="CF52" s="9"/>
      <c r="CG52" s="9"/>
      <c r="CH52" s="9"/>
      <c r="CI52" s="9"/>
      <c r="CJ52" s="9"/>
      <c r="CK52" s="9"/>
      <c r="CL52" s="10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10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10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10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10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10"/>
      <c r="HW52" s="9"/>
      <c r="HX52" s="9"/>
    </row>
    <row r="53" spans="1:232" s="2" customFormat="1" ht="16.95" customHeight="1">
      <c r="A53" s="14" t="s">
        <v>53</v>
      </c>
      <c r="B53" s="39">
        <v>6658800</v>
      </c>
      <c r="C53" s="39">
        <v>8556419.4000000004</v>
      </c>
      <c r="D53" s="4">
        <f t="shared" si="57"/>
        <v>1.284979185438818</v>
      </c>
      <c r="E53" s="11">
        <v>10</v>
      </c>
      <c r="F53" s="5" t="s">
        <v>371</v>
      </c>
      <c r="G53" s="5" t="s">
        <v>371</v>
      </c>
      <c r="H53" s="5" t="s">
        <v>371</v>
      </c>
      <c r="I53" s="5" t="s">
        <v>371</v>
      </c>
      <c r="J53" s="5" t="s">
        <v>371</v>
      </c>
      <c r="K53" s="5" t="s">
        <v>371</v>
      </c>
      <c r="L53" s="5" t="s">
        <v>371</v>
      </c>
      <c r="M53" s="5" t="s">
        <v>371</v>
      </c>
      <c r="N53" s="39">
        <v>43802.1</v>
      </c>
      <c r="O53" s="39">
        <v>41367</v>
      </c>
      <c r="P53" s="4">
        <f t="shared" si="58"/>
        <v>0.94440677501763615</v>
      </c>
      <c r="Q53" s="11">
        <v>20</v>
      </c>
      <c r="R53" s="11">
        <v>1</v>
      </c>
      <c r="S53" s="11">
        <v>15</v>
      </c>
      <c r="T53" s="39">
        <v>12</v>
      </c>
      <c r="U53" s="39">
        <v>13</v>
      </c>
      <c r="V53" s="4">
        <f t="shared" si="59"/>
        <v>1.0833333333333333</v>
      </c>
      <c r="W53" s="11">
        <v>25</v>
      </c>
      <c r="X53" s="39">
        <v>65.2</v>
      </c>
      <c r="Y53" s="39">
        <v>70.599999999999994</v>
      </c>
      <c r="Z53" s="4">
        <f t="shared" si="60"/>
        <v>1.0828220858895705</v>
      </c>
      <c r="AA53" s="11">
        <v>25</v>
      </c>
      <c r="AB53" s="39">
        <v>2313525</v>
      </c>
      <c r="AC53" s="39">
        <v>2400560</v>
      </c>
      <c r="AD53" s="4">
        <f t="shared" si="61"/>
        <v>1.0376200819096399</v>
      </c>
      <c r="AE53" s="11">
        <v>5</v>
      </c>
      <c r="AF53" s="5" t="s">
        <v>371</v>
      </c>
      <c r="AG53" s="5" t="s">
        <v>371</v>
      </c>
      <c r="AH53" s="5" t="s">
        <v>371</v>
      </c>
      <c r="AI53" s="5" t="s">
        <v>371</v>
      </c>
      <c r="AJ53" s="55">
        <v>150</v>
      </c>
      <c r="AK53" s="55">
        <v>70</v>
      </c>
      <c r="AL53" s="4">
        <f t="shared" si="62"/>
        <v>0.46666666666666667</v>
      </c>
      <c r="AM53" s="11">
        <v>20</v>
      </c>
      <c r="AN53" s="5" t="s">
        <v>371</v>
      </c>
      <c r="AO53" s="5" t="s">
        <v>371</v>
      </c>
      <c r="AP53" s="5" t="s">
        <v>371</v>
      </c>
      <c r="AQ53" s="5" t="s">
        <v>371</v>
      </c>
      <c r="AR53" s="39">
        <v>33.9</v>
      </c>
      <c r="AS53" s="39">
        <v>88.4</v>
      </c>
      <c r="AT53" s="4">
        <f t="shared" si="63"/>
        <v>2.6076696165191744</v>
      </c>
      <c r="AU53" s="11">
        <v>10</v>
      </c>
      <c r="AV53" s="5" t="s">
        <v>371</v>
      </c>
      <c r="AW53" s="5" t="s">
        <v>371</v>
      </c>
      <c r="AX53" s="5" t="s">
        <v>371</v>
      </c>
      <c r="AY53" s="5" t="s">
        <v>371</v>
      </c>
      <c r="AZ53" s="5" t="s">
        <v>371</v>
      </c>
      <c r="BA53" s="5" t="s">
        <v>371</v>
      </c>
      <c r="BB53" s="5" t="s">
        <v>371</v>
      </c>
      <c r="BC53" s="5" t="s">
        <v>371</v>
      </c>
      <c r="BD53" s="54">
        <f t="shared" si="71"/>
        <v>1.088384174949129</v>
      </c>
      <c r="BE53" s="54">
        <f t="shared" si="64"/>
        <v>1.088384174949129</v>
      </c>
      <c r="BF53" s="55">
        <v>3094</v>
      </c>
      <c r="BG53" s="39">
        <f t="shared" si="65"/>
        <v>3367.5</v>
      </c>
      <c r="BH53" s="39">
        <f t="shared" si="66"/>
        <v>273.5</v>
      </c>
      <c r="BI53" s="39">
        <v>294.89999999999998</v>
      </c>
      <c r="BJ53" s="39">
        <v>309</v>
      </c>
      <c r="BK53" s="39">
        <v>206</v>
      </c>
      <c r="BL53" s="39">
        <v>309.39999999999998</v>
      </c>
      <c r="BM53" s="39">
        <v>278.10000000000002</v>
      </c>
      <c r="BN53" s="39">
        <v>164.5</v>
      </c>
      <c r="BO53" s="39">
        <v>329</v>
      </c>
      <c r="BP53" s="39">
        <v>325</v>
      </c>
      <c r="BQ53" s="39">
        <v>0</v>
      </c>
      <c r="BR53" s="39">
        <v>131.30000000000001</v>
      </c>
      <c r="BS53" s="39">
        <v>332.5</v>
      </c>
      <c r="BT53" s="39">
        <v>326.89999999999998</v>
      </c>
      <c r="BU53" s="39">
        <v>0</v>
      </c>
      <c r="BV53" s="39">
        <f t="shared" si="67"/>
        <v>360.9</v>
      </c>
      <c r="BW53" s="11"/>
      <c r="BX53" s="39">
        <f t="shared" si="68"/>
        <v>360.9</v>
      </c>
      <c r="BY53" s="39">
        <v>0</v>
      </c>
      <c r="BZ53" s="39">
        <f t="shared" si="69"/>
        <v>360.9</v>
      </c>
      <c r="CA53" s="39">
        <f t="shared" si="70"/>
        <v>0</v>
      </c>
      <c r="CB53" s="84"/>
      <c r="CC53" s="9"/>
      <c r="CD53" s="9"/>
      <c r="CE53" s="9"/>
      <c r="CF53" s="9"/>
      <c r="CG53" s="9"/>
      <c r="CH53" s="9"/>
      <c r="CI53" s="9"/>
      <c r="CJ53" s="9"/>
      <c r="CK53" s="9"/>
      <c r="CL53" s="10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10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10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10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10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10"/>
      <c r="HW53" s="9"/>
      <c r="HX53" s="9"/>
    </row>
    <row r="54" spans="1:232" s="2" customFormat="1" ht="16.95" customHeight="1">
      <c r="A54" s="14" t="s">
        <v>54</v>
      </c>
      <c r="B54" s="39">
        <v>0</v>
      </c>
      <c r="C54" s="39">
        <v>240</v>
      </c>
      <c r="D54" s="4">
        <f t="shared" si="57"/>
        <v>0</v>
      </c>
      <c r="E54" s="11">
        <v>0</v>
      </c>
      <c r="F54" s="5" t="s">
        <v>371</v>
      </c>
      <c r="G54" s="5" t="s">
        <v>371</v>
      </c>
      <c r="H54" s="5" t="s">
        <v>371</v>
      </c>
      <c r="I54" s="5" t="s">
        <v>371</v>
      </c>
      <c r="J54" s="5" t="s">
        <v>371</v>
      </c>
      <c r="K54" s="5" t="s">
        <v>371</v>
      </c>
      <c r="L54" s="5" t="s">
        <v>371</v>
      </c>
      <c r="M54" s="5" t="s">
        <v>371</v>
      </c>
      <c r="N54" s="39">
        <v>1481.8</v>
      </c>
      <c r="O54" s="39">
        <v>1024.5999999999999</v>
      </c>
      <c r="P54" s="4">
        <f t="shared" si="58"/>
        <v>0.69145633688756913</v>
      </c>
      <c r="Q54" s="11">
        <v>20</v>
      </c>
      <c r="R54" s="11">
        <v>1</v>
      </c>
      <c r="S54" s="11">
        <v>15</v>
      </c>
      <c r="T54" s="39">
        <v>0</v>
      </c>
      <c r="U54" s="39">
        <v>0</v>
      </c>
      <c r="V54" s="4">
        <f t="shared" si="59"/>
        <v>1</v>
      </c>
      <c r="W54" s="11">
        <v>20</v>
      </c>
      <c r="X54" s="39">
        <v>64.400000000000006</v>
      </c>
      <c r="Y54" s="39">
        <v>68.099999999999994</v>
      </c>
      <c r="Z54" s="4">
        <f t="shared" si="60"/>
        <v>1.0574534161490681</v>
      </c>
      <c r="AA54" s="11">
        <v>30</v>
      </c>
      <c r="AB54" s="39">
        <v>13027</v>
      </c>
      <c r="AC54" s="39">
        <v>13913</v>
      </c>
      <c r="AD54" s="4">
        <f t="shared" si="61"/>
        <v>1.068012589237737</v>
      </c>
      <c r="AE54" s="11">
        <v>5</v>
      </c>
      <c r="AF54" s="5" t="s">
        <v>371</v>
      </c>
      <c r="AG54" s="5" t="s">
        <v>371</v>
      </c>
      <c r="AH54" s="5" t="s">
        <v>371</v>
      </c>
      <c r="AI54" s="5" t="s">
        <v>371</v>
      </c>
      <c r="AJ54" s="55">
        <v>287</v>
      </c>
      <c r="AK54" s="55">
        <v>310</v>
      </c>
      <c r="AL54" s="4">
        <f t="shared" si="62"/>
        <v>1.0801393728222997</v>
      </c>
      <c r="AM54" s="11">
        <v>20</v>
      </c>
      <c r="AN54" s="5" t="s">
        <v>371</v>
      </c>
      <c r="AO54" s="5" t="s">
        <v>371</v>
      </c>
      <c r="AP54" s="5" t="s">
        <v>371</v>
      </c>
      <c r="AQ54" s="5" t="s">
        <v>371</v>
      </c>
      <c r="AR54" s="39">
        <v>0</v>
      </c>
      <c r="AS54" s="39">
        <v>0</v>
      </c>
      <c r="AT54" s="4">
        <f t="shared" si="63"/>
        <v>0</v>
      </c>
      <c r="AU54" s="11">
        <v>0</v>
      </c>
      <c r="AV54" s="5" t="s">
        <v>371</v>
      </c>
      <c r="AW54" s="5" t="s">
        <v>371</v>
      </c>
      <c r="AX54" s="5" t="s">
        <v>371</v>
      </c>
      <c r="AY54" s="5" t="s">
        <v>371</v>
      </c>
      <c r="AZ54" s="5" t="s">
        <v>371</v>
      </c>
      <c r="BA54" s="5" t="s">
        <v>371</v>
      </c>
      <c r="BB54" s="5" t="s">
        <v>371</v>
      </c>
      <c r="BC54" s="5" t="s">
        <v>371</v>
      </c>
      <c r="BD54" s="54">
        <f t="shared" si="71"/>
        <v>0.97723254204416454</v>
      </c>
      <c r="BE54" s="54">
        <f t="shared" si="64"/>
        <v>0.97723254204416454</v>
      </c>
      <c r="BF54" s="55">
        <v>888</v>
      </c>
      <c r="BG54" s="39">
        <f t="shared" si="65"/>
        <v>867.8</v>
      </c>
      <c r="BH54" s="39">
        <f t="shared" si="66"/>
        <v>-20.200000000000045</v>
      </c>
      <c r="BI54" s="39">
        <v>73.7</v>
      </c>
      <c r="BJ54" s="39">
        <v>71.099999999999994</v>
      </c>
      <c r="BK54" s="39">
        <v>66.900000000000006</v>
      </c>
      <c r="BL54" s="39">
        <v>75.599999999999994</v>
      </c>
      <c r="BM54" s="39">
        <v>66.099999999999994</v>
      </c>
      <c r="BN54" s="39">
        <v>73.8</v>
      </c>
      <c r="BO54" s="39">
        <v>68.8</v>
      </c>
      <c r="BP54" s="39">
        <v>77.3</v>
      </c>
      <c r="BQ54" s="39">
        <v>0</v>
      </c>
      <c r="BR54" s="39">
        <v>101.6</v>
      </c>
      <c r="BS54" s="39">
        <v>95.1</v>
      </c>
      <c r="BT54" s="39">
        <v>73.599999999999994</v>
      </c>
      <c r="BU54" s="39">
        <v>0</v>
      </c>
      <c r="BV54" s="39">
        <f t="shared" si="67"/>
        <v>24.2</v>
      </c>
      <c r="BW54" s="11"/>
      <c r="BX54" s="39">
        <f t="shared" si="68"/>
        <v>24.2</v>
      </c>
      <c r="BY54" s="39">
        <v>0</v>
      </c>
      <c r="BZ54" s="39">
        <f t="shared" si="69"/>
        <v>24.2</v>
      </c>
      <c r="CA54" s="39">
        <f t="shared" si="70"/>
        <v>0</v>
      </c>
      <c r="CB54" s="84"/>
      <c r="CC54" s="9"/>
      <c r="CD54" s="9"/>
      <c r="CE54" s="9"/>
      <c r="CF54" s="9"/>
      <c r="CG54" s="9"/>
      <c r="CH54" s="9"/>
      <c r="CI54" s="9"/>
      <c r="CJ54" s="9"/>
      <c r="CK54" s="9"/>
      <c r="CL54" s="10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10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10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10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10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10"/>
      <c r="HW54" s="9"/>
      <c r="HX54" s="9"/>
    </row>
    <row r="55" spans="1:232" s="2" customFormat="1" ht="16.95" customHeight="1">
      <c r="A55" s="14" t="s">
        <v>55</v>
      </c>
      <c r="B55" s="39">
        <v>0</v>
      </c>
      <c r="C55" s="39">
        <v>0</v>
      </c>
      <c r="D55" s="4">
        <f t="shared" si="57"/>
        <v>0</v>
      </c>
      <c r="E55" s="11">
        <v>0</v>
      </c>
      <c r="F55" s="5" t="s">
        <v>371</v>
      </c>
      <c r="G55" s="5" t="s">
        <v>371</v>
      </c>
      <c r="H55" s="5" t="s">
        <v>371</v>
      </c>
      <c r="I55" s="5" t="s">
        <v>371</v>
      </c>
      <c r="J55" s="5" t="s">
        <v>371</v>
      </c>
      <c r="K55" s="5" t="s">
        <v>371</v>
      </c>
      <c r="L55" s="5" t="s">
        <v>371</v>
      </c>
      <c r="M55" s="5" t="s">
        <v>371</v>
      </c>
      <c r="N55" s="39">
        <v>5595.3</v>
      </c>
      <c r="O55" s="39">
        <v>3561.2</v>
      </c>
      <c r="P55" s="4">
        <f t="shared" si="58"/>
        <v>0.63646274551856019</v>
      </c>
      <c r="Q55" s="11">
        <v>20</v>
      </c>
      <c r="R55" s="11">
        <v>1</v>
      </c>
      <c r="S55" s="11">
        <v>15</v>
      </c>
      <c r="T55" s="39">
        <v>0</v>
      </c>
      <c r="U55" s="39">
        <v>0</v>
      </c>
      <c r="V55" s="4">
        <f t="shared" si="59"/>
        <v>1</v>
      </c>
      <c r="W55" s="11">
        <v>30</v>
      </c>
      <c r="X55" s="39">
        <v>28.7</v>
      </c>
      <c r="Y55" s="39">
        <v>29.8</v>
      </c>
      <c r="Z55" s="4">
        <f t="shared" si="60"/>
        <v>1.0383275261324043</v>
      </c>
      <c r="AA55" s="11">
        <v>20</v>
      </c>
      <c r="AB55" s="39">
        <v>49501</v>
      </c>
      <c r="AC55" s="39">
        <v>58116</v>
      </c>
      <c r="AD55" s="4">
        <f t="shared" si="61"/>
        <v>1.1740368881436738</v>
      </c>
      <c r="AE55" s="11">
        <v>5</v>
      </c>
      <c r="AF55" s="5" t="s">
        <v>371</v>
      </c>
      <c r="AG55" s="5" t="s">
        <v>371</v>
      </c>
      <c r="AH55" s="5" t="s">
        <v>371</v>
      </c>
      <c r="AI55" s="5" t="s">
        <v>371</v>
      </c>
      <c r="AJ55" s="55">
        <v>130</v>
      </c>
      <c r="AK55" s="55">
        <v>110</v>
      </c>
      <c r="AL55" s="4">
        <f t="shared" si="62"/>
        <v>0.84615384615384615</v>
      </c>
      <c r="AM55" s="11">
        <v>20</v>
      </c>
      <c r="AN55" s="5" t="s">
        <v>371</v>
      </c>
      <c r="AO55" s="5" t="s">
        <v>371</v>
      </c>
      <c r="AP55" s="5" t="s">
        <v>371</v>
      </c>
      <c r="AQ55" s="5" t="s">
        <v>371</v>
      </c>
      <c r="AR55" s="39">
        <v>25</v>
      </c>
      <c r="AS55" s="39">
        <v>50</v>
      </c>
      <c r="AT55" s="4">
        <f t="shared" si="63"/>
        <v>2</v>
      </c>
      <c r="AU55" s="11">
        <v>10</v>
      </c>
      <c r="AV55" s="5" t="s">
        <v>371</v>
      </c>
      <c r="AW55" s="5" t="s">
        <v>371</v>
      </c>
      <c r="AX55" s="5" t="s">
        <v>371</v>
      </c>
      <c r="AY55" s="5" t="s">
        <v>371</v>
      </c>
      <c r="AZ55" s="5" t="s">
        <v>371</v>
      </c>
      <c r="BA55" s="5" t="s">
        <v>371</v>
      </c>
      <c r="BB55" s="5" t="s">
        <v>371</v>
      </c>
      <c r="BC55" s="5" t="s">
        <v>371</v>
      </c>
      <c r="BD55" s="54">
        <f t="shared" si="71"/>
        <v>1.010742223306788</v>
      </c>
      <c r="BE55" s="54">
        <f t="shared" si="64"/>
        <v>1.010742223306788</v>
      </c>
      <c r="BF55" s="55">
        <v>2389</v>
      </c>
      <c r="BG55" s="39">
        <f t="shared" si="65"/>
        <v>2414.6999999999998</v>
      </c>
      <c r="BH55" s="39">
        <f t="shared" si="66"/>
        <v>25.699999999999818</v>
      </c>
      <c r="BI55" s="39">
        <v>178.7</v>
      </c>
      <c r="BJ55" s="39">
        <v>260.8</v>
      </c>
      <c r="BK55" s="39">
        <v>160.1</v>
      </c>
      <c r="BL55" s="39">
        <v>199.1</v>
      </c>
      <c r="BM55" s="39">
        <v>177.8</v>
      </c>
      <c r="BN55" s="39">
        <v>196.7</v>
      </c>
      <c r="BO55" s="39">
        <v>196</v>
      </c>
      <c r="BP55" s="39">
        <v>220.1</v>
      </c>
      <c r="BQ55" s="39">
        <v>0</v>
      </c>
      <c r="BR55" s="39">
        <v>152.80000000000001</v>
      </c>
      <c r="BS55" s="39">
        <v>229.3</v>
      </c>
      <c r="BT55" s="39">
        <v>203.4</v>
      </c>
      <c r="BU55" s="39">
        <v>11.000000000000039</v>
      </c>
      <c r="BV55" s="39">
        <f t="shared" si="67"/>
        <v>228.9</v>
      </c>
      <c r="BW55" s="11"/>
      <c r="BX55" s="39">
        <f t="shared" si="68"/>
        <v>228.9</v>
      </c>
      <c r="BY55" s="39">
        <v>0</v>
      </c>
      <c r="BZ55" s="39">
        <f t="shared" si="69"/>
        <v>228.9</v>
      </c>
      <c r="CA55" s="39">
        <f t="shared" si="70"/>
        <v>0</v>
      </c>
      <c r="CB55" s="84"/>
      <c r="CC55" s="9"/>
      <c r="CD55" s="9"/>
      <c r="CE55" s="9"/>
      <c r="CF55" s="9"/>
      <c r="CG55" s="9"/>
      <c r="CH55" s="9"/>
      <c r="CI55" s="9"/>
      <c r="CJ55" s="9"/>
      <c r="CK55" s="9"/>
      <c r="CL55" s="10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10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10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10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10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10"/>
      <c r="HW55" s="9"/>
      <c r="HX55" s="9"/>
    </row>
    <row r="56" spans="1:232" s="2" customFormat="1" ht="16.95" customHeight="1">
      <c r="A56" s="14" t="s">
        <v>56</v>
      </c>
      <c r="B56" s="39">
        <v>0</v>
      </c>
      <c r="C56" s="39">
        <v>0</v>
      </c>
      <c r="D56" s="4">
        <f t="shared" si="57"/>
        <v>0</v>
      </c>
      <c r="E56" s="11">
        <v>0</v>
      </c>
      <c r="F56" s="5" t="s">
        <v>371</v>
      </c>
      <c r="G56" s="5" t="s">
        <v>371</v>
      </c>
      <c r="H56" s="5" t="s">
        <v>371</v>
      </c>
      <c r="I56" s="5" t="s">
        <v>371</v>
      </c>
      <c r="J56" s="5" t="s">
        <v>371</v>
      </c>
      <c r="K56" s="5" t="s">
        <v>371</v>
      </c>
      <c r="L56" s="5" t="s">
        <v>371</v>
      </c>
      <c r="M56" s="5" t="s">
        <v>371</v>
      </c>
      <c r="N56" s="39">
        <v>1764</v>
      </c>
      <c r="O56" s="39">
        <v>1446.5</v>
      </c>
      <c r="P56" s="4">
        <f t="shared" si="58"/>
        <v>0.82001133786848068</v>
      </c>
      <c r="Q56" s="11">
        <v>20</v>
      </c>
      <c r="R56" s="11">
        <v>1</v>
      </c>
      <c r="S56" s="11">
        <v>15</v>
      </c>
      <c r="T56" s="39">
        <v>1709</v>
      </c>
      <c r="U56" s="39">
        <v>1501.3</v>
      </c>
      <c r="V56" s="4">
        <f t="shared" si="59"/>
        <v>0.87846693973083667</v>
      </c>
      <c r="W56" s="11">
        <v>25</v>
      </c>
      <c r="X56" s="39">
        <v>84</v>
      </c>
      <c r="Y56" s="39">
        <v>89.3</v>
      </c>
      <c r="Z56" s="4">
        <f t="shared" si="60"/>
        <v>1.0630952380952381</v>
      </c>
      <c r="AA56" s="11">
        <v>25</v>
      </c>
      <c r="AB56" s="39">
        <v>31264</v>
      </c>
      <c r="AC56" s="39">
        <v>29881</v>
      </c>
      <c r="AD56" s="4">
        <f t="shared" si="61"/>
        <v>0.95576381780962127</v>
      </c>
      <c r="AE56" s="11">
        <v>5</v>
      </c>
      <c r="AF56" s="5" t="s">
        <v>371</v>
      </c>
      <c r="AG56" s="5" t="s">
        <v>371</v>
      </c>
      <c r="AH56" s="5" t="s">
        <v>371</v>
      </c>
      <c r="AI56" s="5" t="s">
        <v>371</v>
      </c>
      <c r="AJ56" s="55">
        <v>554</v>
      </c>
      <c r="AK56" s="55">
        <v>626</v>
      </c>
      <c r="AL56" s="4">
        <f t="shared" si="62"/>
        <v>1.1299638989169676</v>
      </c>
      <c r="AM56" s="11">
        <v>20</v>
      </c>
      <c r="AN56" s="5" t="s">
        <v>371</v>
      </c>
      <c r="AO56" s="5" t="s">
        <v>371</v>
      </c>
      <c r="AP56" s="5" t="s">
        <v>371</v>
      </c>
      <c r="AQ56" s="5" t="s">
        <v>371</v>
      </c>
      <c r="AR56" s="39">
        <v>25</v>
      </c>
      <c r="AS56" s="39">
        <v>0</v>
      </c>
      <c r="AT56" s="4">
        <f t="shared" si="63"/>
        <v>0</v>
      </c>
      <c r="AU56" s="11">
        <v>10</v>
      </c>
      <c r="AV56" s="5" t="s">
        <v>371</v>
      </c>
      <c r="AW56" s="5" t="s">
        <v>371</v>
      </c>
      <c r="AX56" s="5" t="s">
        <v>371</v>
      </c>
      <c r="AY56" s="5" t="s">
        <v>371</v>
      </c>
      <c r="AZ56" s="5" t="s">
        <v>371</v>
      </c>
      <c r="BA56" s="5" t="s">
        <v>371</v>
      </c>
      <c r="BB56" s="5" t="s">
        <v>371</v>
      </c>
      <c r="BC56" s="5" t="s">
        <v>371</v>
      </c>
      <c r="BD56" s="54">
        <f t="shared" si="71"/>
        <v>0.89431148558674112</v>
      </c>
      <c r="BE56" s="54">
        <f t="shared" si="64"/>
        <v>0.89431148558674112</v>
      </c>
      <c r="BF56" s="55">
        <v>1711</v>
      </c>
      <c r="BG56" s="39">
        <f t="shared" si="65"/>
        <v>1530.2</v>
      </c>
      <c r="BH56" s="39">
        <f t="shared" si="66"/>
        <v>-180.79999999999995</v>
      </c>
      <c r="BI56" s="39">
        <v>166.2</v>
      </c>
      <c r="BJ56" s="39">
        <v>185.6</v>
      </c>
      <c r="BK56" s="39">
        <v>96.6</v>
      </c>
      <c r="BL56" s="39">
        <v>138.9</v>
      </c>
      <c r="BM56" s="39">
        <v>127.7</v>
      </c>
      <c r="BN56" s="39">
        <v>206.1</v>
      </c>
      <c r="BO56" s="39">
        <v>112.8</v>
      </c>
      <c r="BP56" s="39">
        <v>159.69999999999999</v>
      </c>
      <c r="BQ56" s="39">
        <v>0</v>
      </c>
      <c r="BR56" s="39">
        <v>205.1</v>
      </c>
      <c r="BS56" s="39">
        <v>134.4</v>
      </c>
      <c r="BT56" s="39">
        <v>142.80000000000001</v>
      </c>
      <c r="BU56" s="39">
        <v>0</v>
      </c>
      <c r="BV56" s="39">
        <f t="shared" si="67"/>
        <v>-145.69999999999999</v>
      </c>
      <c r="BW56" s="11"/>
      <c r="BX56" s="39">
        <f t="shared" si="68"/>
        <v>-145.69999999999999</v>
      </c>
      <c r="BY56" s="39">
        <v>0</v>
      </c>
      <c r="BZ56" s="39">
        <f t="shared" si="69"/>
        <v>0</v>
      </c>
      <c r="CA56" s="39">
        <f t="shared" si="70"/>
        <v>-145.69999999999999</v>
      </c>
      <c r="CB56" s="84"/>
      <c r="CC56" s="9"/>
      <c r="CD56" s="9"/>
      <c r="CE56" s="9"/>
      <c r="CF56" s="9"/>
      <c r="CG56" s="9"/>
      <c r="CH56" s="9"/>
      <c r="CI56" s="9"/>
      <c r="CJ56" s="9"/>
      <c r="CK56" s="9"/>
      <c r="CL56" s="10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10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10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10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10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10"/>
      <c r="HW56" s="9"/>
      <c r="HX56" s="9"/>
    </row>
    <row r="57" spans="1:232" s="2" customFormat="1" ht="16.95" customHeight="1">
      <c r="A57" s="14" t="s">
        <v>57</v>
      </c>
      <c r="B57" s="39">
        <v>0</v>
      </c>
      <c r="C57" s="39">
        <v>0</v>
      </c>
      <c r="D57" s="4">
        <f t="shared" si="57"/>
        <v>0</v>
      </c>
      <c r="E57" s="11">
        <v>0</v>
      </c>
      <c r="F57" s="5" t="s">
        <v>371</v>
      </c>
      <c r="G57" s="5" t="s">
        <v>371</v>
      </c>
      <c r="H57" s="5" t="s">
        <v>371</v>
      </c>
      <c r="I57" s="5" t="s">
        <v>371</v>
      </c>
      <c r="J57" s="5" t="s">
        <v>371</v>
      </c>
      <c r="K57" s="5" t="s">
        <v>371</v>
      </c>
      <c r="L57" s="5" t="s">
        <v>371</v>
      </c>
      <c r="M57" s="5" t="s">
        <v>371</v>
      </c>
      <c r="N57" s="39">
        <v>1683.7</v>
      </c>
      <c r="O57" s="39">
        <v>1380.7</v>
      </c>
      <c r="P57" s="4">
        <f t="shared" si="58"/>
        <v>0.82003919938231273</v>
      </c>
      <c r="Q57" s="11">
        <v>20</v>
      </c>
      <c r="R57" s="11">
        <v>1</v>
      </c>
      <c r="S57" s="11">
        <v>15</v>
      </c>
      <c r="T57" s="39">
        <v>4766</v>
      </c>
      <c r="U57" s="39">
        <v>4012.7</v>
      </c>
      <c r="V57" s="4">
        <f t="shared" si="59"/>
        <v>0.84194292908099033</v>
      </c>
      <c r="W57" s="11">
        <v>30</v>
      </c>
      <c r="X57" s="39">
        <v>104</v>
      </c>
      <c r="Y57" s="39">
        <v>109.2</v>
      </c>
      <c r="Z57" s="4">
        <f t="shared" si="60"/>
        <v>1.05</v>
      </c>
      <c r="AA57" s="11">
        <v>20</v>
      </c>
      <c r="AB57" s="39">
        <v>13027</v>
      </c>
      <c r="AC57" s="39">
        <v>12798</v>
      </c>
      <c r="AD57" s="4">
        <f t="shared" si="61"/>
        <v>0.9824211253550319</v>
      </c>
      <c r="AE57" s="11">
        <v>5</v>
      </c>
      <c r="AF57" s="5" t="s">
        <v>371</v>
      </c>
      <c r="AG57" s="5" t="s">
        <v>371</v>
      </c>
      <c r="AH57" s="5" t="s">
        <v>371</v>
      </c>
      <c r="AI57" s="5" t="s">
        <v>371</v>
      </c>
      <c r="AJ57" s="55">
        <v>695</v>
      </c>
      <c r="AK57" s="55">
        <v>708</v>
      </c>
      <c r="AL57" s="4">
        <f t="shared" si="62"/>
        <v>1.0187050359712231</v>
      </c>
      <c r="AM57" s="11">
        <v>20</v>
      </c>
      <c r="AN57" s="5" t="s">
        <v>371</v>
      </c>
      <c r="AO57" s="5" t="s">
        <v>371</v>
      </c>
      <c r="AP57" s="5" t="s">
        <v>371</v>
      </c>
      <c r="AQ57" s="5" t="s">
        <v>371</v>
      </c>
      <c r="AR57" s="39">
        <v>25</v>
      </c>
      <c r="AS57" s="39">
        <v>38.5</v>
      </c>
      <c r="AT57" s="4">
        <f t="shared" si="63"/>
        <v>1.54</v>
      </c>
      <c r="AU57" s="11">
        <v>10</v>
      </c>
      <c r="AV57" s="5" t="s">
        <v>371</v>
      </c>
      <c r="AW57" s="5" t="s">
        <v>371</v>
      </c>
      <c r="AX57" s="5" t="s">
        <v>371</v>
      </c>
      <c r="AY57" s="5" t="s">
        <v>371</v>
      </c>
      <c r="AZ57" s="5" t="s">
        <v>371</v>
      </c>
      <c r="BA57" s="5" t="s">
        <v>371</v>
      </c>
      <c r="BB57" s="5" t="s">
        <v>371</v>
      </c>
      <c r="BC57" s="5" t="s">
        <v>371</v>
      </c>
      <c r="BD57" s="54">
        <f t="shared" si="71"/>
        <v>0.98621065171896327</v>
      </c>
      <c r="BE57" s="54">
        <f t="shared" si="64"/>
        <v>0.98621065171896327</v>
      </c>
      <c r="BF57" s="55">
        <v>1032</v>
      </c>
      <c r="BG57" s="39">
        <f t="shared" si="65"/>
        <v>1017.8</v>
      </c>
      <c r="BH57" s="39">
        <f t="shared" si="66"/>
        <v>-14.200000000000045</v>
      </c>
      <c r="BI57" s="39">
        <v>116.2</v>
      </c>
      <c r="BJ57" s="39">
        <v>87.3</v>
      </c>
      <c r="BK57" s="39">
        <v>0</v>
      </c>
      <c r="BL57" s="39">
        <v>18</v>
      </c>
      <c r="BM57" s="39">
        <v>11.7</v>
      </c>
      <c r="BN57" s="39">
        <v>115.1</v>
      </c>
      <c r="BO57" s="39">
        <v>92</v>
      </c>
      <c r="BP57" s="39">
        <v>114.4</v>
      </c>
      <c r="BQ57" s="39">
        <v>0</v>
      </c>
      <c r="BR57" s="39">
        <v>84.7</v>
      </c>
      <c r="BS57" s="39">
        <v>76.3</v>
      </c>
      <c r="BT57" s="39">
        <v>86.2</v>
      </c>
      <c r="BU57" s="39">
        <v>201.89999999999995</v>
      </c>
      <c r="BV57" s="39">
        <f t="shared" si="67"/>
        <v>14</v>
      </c>
      <c r="BW57" s="11"/>
      <c r="BX57" s="39">
        <f t="shared" si="68"/>
        <v>14</v>
      </c>
      <c r="BY57" s="39">
        <v>0</v>
      </c>
      <c r="BZ57" s="39">
        <f t="shared" si="69"/>
        <v>14</v>
      </c>
      <c r="CA57" s="39">
        <f t="shared" si="70"/>
        <v>0</v>
      </c>
      <c r="CB57" s="84"/>
      <c r="CC57" s="9"/>
      <c r="CD57" s="9"/>
      <c r="CE57" s="9"/>
      <c r="CF57" s="9"/>
      <c r="CG57" s="9"/>
      <c r="CH57" s="9"/>
      <c r="CI57" s="9"/>
      <c r="CJ57" s="9"/>
      <c r="CK57" s="9"/>
      <c r="CL57" s="10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10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10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10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10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10"/>
      <c r="HW57" s="9"/>
      <c r="HX57" s="9"/>
    </row>
    <row r="58" spans="1:232" s="2" customFormat="1" ht="16.95" customHeight="1">
      <c r="A58" s="14" t="s">
        <v>58</v>
      </c>
      <c r="B58" s="39">
        <v>0</v>
      </c>
      <c r="C58" s="39">
        <v>0</v>
      </c>
      <c r="D58" s="4">
        <f t="shared" si="57"/>
        <v>0</v>
      </c>
      <c r="E58" s="11">
        <v>0</v>
      </c>
      <c r="F58" s="5" t="s">
        <v>371</v>
      </c>
      <c r="G58" s="5" t="s">
        <v>371</v>
      </c>
      <c r="H58" s="5" t="s">
        <v>371</v>
      </c>
      <c r="I58" s="5" t="s">
        <v>371</v>
      </c>
      <c r="J58" s="5" t="s">
        <v>371</v>
      </c>
      <c r="K58" s="5" t="s">
        <v>371</v>
      </c>
      <c r="L58" s="5" t="s">
        <v>371</v>
      </c>
      <c r="M58" s="5" t="s">
        <v>371</v>
      </c>
      <c r="N58" s="39">
        <v>633.4</v>
      </c>
      <c r="O58" s="39">
        <v>996.4</v>
      </c>
      <c r="P58" s="4">
        <f t="shared" si="58"/>
        <v>1.5730975686769815</v>
      </c>
      <c r="Q58" s="11">
        <v>20</v>
      </c>
      <c r="R58" s="11">
        <v>1</v>
      </c>
      <c r="S58" s="11">
        <v>15</v>
      </c>
      <c r="T58" s="39">
        <v>0</v>
      </c>
      <c r="U58" s="39">
        <v>0</v>
      </c>
      <c r="V58" s="4">
        <f t="shared" si="59"/>
        <v>1</v>
      </c>
      <c r="W58" s="11">
        <v>30</v>
      </c>
      <c r="X58" s="39">
        <v>7.5</v>
      </c>
      <c r="Y58" s="39">
        <v>8.5</v>
      </c>
      <c r="Z58" s="4">
        <f t="shared" si="60"/>
        <v>1.1333333333333333</v>
      </c>
      <c r="AA58" s="11">
        <v>20</v>
      </c>
      <c r="AB58" s="39">
        <v>2605</v>
      </c>
      <c r="AC58" s="39">
        <v>1580</v>
      </c>
      <c r="AD58" s="4">
        <f t="shared" si="61"/>
        <v>0.60652591170825332</v>
      </c>
      <c r="AE58" s="11">
        <v>5</v>
      </c>
      <c r="AF58" s="5" t="s">
        <v>371</v>
      </c>
      <c r="AG58" s="5" t="s">
        <v>371</v>
      </c>
      <c r="AH58" s="5" t="s">
        <v>371</v>
      </c>
      <c r="AI58" s="5" t="s">
        <v>371</v>
      </c>
      <c r="AJ58" s="55">
        <v>85</v>
      </c>
      <c r="AK58" s="55">
        <v>88</v>
      </c>
      <c r="AL58" s="4">
        <f t="shared" si="62"/>
        <v>1.0352941176470589</v>
      </c>
      <c r="AM58" s="11">
        <v>20</v>
      </c>
      <c r="AN58" s="5" t="s">
        <v>371</v>
      </c>
      <c r="AO58" s="5" t="s">
        <v>371</v>
      </c>
      <c r="AP58" s="5" t="s">
        <v>371</v>
      </c>
      <c r="AQ58" s="5" t="s">
        <v>371</v>
      </c>
      <c r="AR58" s="39">
        <v>0</v>
      </c>
      <c r="AS58" s="39">
        <v>0</v>
      </c>
      <c r="AT58" s="4">
        <f t="shared" si="63"/>
        <v>0</v>
      </c>
      <c r="AU58" s="11">
        <v>0</v>
      </c>
      <c r="AV58" s="5" t="s">
        <v>371</v>
      </c>
      <c r="AW58" s="5" t="s">
        <v>371</v>
      </c>
      <c r="AX58" s="5" t="s">
        <v>371</v>
      </c>
      <c r="AY58" s="5" t="s">
        <v>371</v>
      </c>
      <c r="AZ58" s="5" t="s">
        <v>371</v>
      </c>
      <c r="BA58" s="5" t="s">
        <v>371</v>
      </c>
      <c r="BB58" s="5" t="s">
        <v>371</v>
      </c>
      <c r="BC58" s="5" t="s">
        <v>371</v>
      </c>
      <c r="BD58" s="54">
        <f t="shared" si="71"/>
        <v>1.1169739086517159</v>
      </c>
      <c r="BE58" s="54">
        <f t="shared" si="64"/>
        <v>1.1169739086517159</v>
      </c>
      <c r="BF58" s="55">
        <v>354</v>
      </c>
      <c r="BG58" s="39">
        <f t="shared" si="65"/>
        <v>395.4</v>
      </c>
      <c r="BH58" s="39">
        <f t="shared" si="66"/>
        <v>41.399999999999977</v>
      </c>
      <c r="BI58" s="39">
        <v>40</v>
      </c>
      <c r="BJ58" s="39">
        <v>39</v>
      </c>
      <c r="BK58" s="39">
        <v>27.3</v>
      </c>
      <c r="BL58" s="39">
        <v>34.4</v>
      </c>
      <c r="BM58" s="39">
        <v>39.299999999999997</v>
      </c>
      <c r="BN58" s="39">
        <v>23.5</v>
      </c>
      <c r="BO58" s="39">
        <v>25.2</v>
      </c>
      <c r="BP58" s="39">
        <v>39.1</v>
      </c>
      <c r="BQ58" s="39">
        <v>0</v>
      </c>
      <c r="BR58" s="39">
        <v>38.9</v>
      </c>
      <c r="BS58" s="39">
        <v>26.2</v>
      </c>
      <c r="BT58" s="39">
        <v>32.9</v>
      </c>
      <c r="BU58" s="39">
        <v>0</v>
      </c>
      <c r="BV58" s="39">
        <f t="shared" si="67"/>
        <v>29.6</v>
      </c>
      <c r="BW58" s="11"/>
      <c r="BX58" s="39">
        <f t="shared" si="68"/>
        <v>29.6</v>
      </c>
      <c r="BY58" s="39">
        <v>0</v>
      </c>
      <c r="BZ58" s="39">
        <f t="shared" si="69"/>
        <v>29.6</v>
      </c>
      <c r="CA58" s="39">
        <f t="shared" si="70"/>
        <v>0</v>
      </c>
      <c r="CB58" s="84"/>
      <c r="CC58" s="9"/>
      <c r="CD58" s="9"/>
      <c r="CE58" s="9"/>
      <c r="CF58" s="9"/>
      <c r="CG58" s="9"/>
      <c r="CH58" s="9"/>
      <c r="CI58" s="9"/>
      <c r="CJ58" s="9"/>
      <c r="CK58" s="9"/>
      <c r="CL58" s="10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10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10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10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10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10"/>
      <c r="HW58" s="9"/>
      <c r="HX58" s="9"/>
    </row>
    <row r="59" spans="1:232" s="2" customFormat="1" ht="16.95" customHeight="1">
      <c r="A59" s="14" t="s">
        <v>59</v>
      </c>
      <c r="B59" s="39">
        <v>0</v>
      </c>
      <c r="C59" s="39">
        <v>0</v>
      </c>
      <c r="D59" s="4">
        <f t="shared" si="57"/>
        <v>0</v>
      </c>
      <c r="E59" s="11">
        <v>0</v>
      </c>
      <c r="F59" s="5" t="s">
        <v>371</v>
      </c>
      <c r="G59" s="5" t="s">
        <v>371</v>
      </c>
      <c r="H59" s="5" t="s">
        <v>371</v>
      </c>
      <c r="I59" s="5" t="s">
        <v>371</v>
      </c>
      <c r="J59" s="5" t="s">
        <v>371</v>
      </c>
      <c r="K59" s="5" t="s">
        <v>371</v>
      </c>
      <c r="L59" s="5" t="s">
        <v>371</v>
      </c>
      <c r="M59" s="5" t="s">
        <v>371</v>
      </c>
      <c r="N59" s="39">
        <v>2339.6999999999998</v>
      </c>
      <c r="O59" s="39">
        <v>1724.6</v>
      </c>
      <c r="P59" s="4">
        <f t="shared" si="58"/>
        <v>0.73710304739923926</v>
      </c>
      <c r="Q59" s="11">
        <v>20</v>
      </c>
      <c r="R59" s="11">
        <v>1</v>
      </c>
      <c r="S59" s="11">
        <v>15</v>
      </c>
      <c r="T59" s="39">
        <v>133</v>
      </c>
      <c r="U59" s="39">
        <v>137.4</v>
      </c>
      <c r="V59" s="4">
        <f t="shared" si="59"/>
        <v>1.0330827067669173</v>
      </c>
      <c r="W59" s="11">
        <v>30</v>
      </c>
      <c r="X59" s="39">
        <v>21</v>
      </c>
      <c r="Y59" s="39">
        <v>22.7</v>
      </c>
      <c r="Z59" s="4">
        <f t="shared" si="60"/>
        <v>1.0809523809523809</v>
      </c>
      <c r="AA59" s="11">
        <v>20</v>
      </c>
      <c r="AB59" s="39">
        <v>5211</v>
      </c>
      <c r="AC59" s="39">
        <v>4259</v>
      </c>
      <c r="AD59" s="4">
        <f t="shared" si="61"/>
        <v>0.81730953751679136</v>
      </c>
      <c r="AE59" s="11">
        <v>5</v>
      </c>
      <c r="AF59" s="5" t="s">
        <v>371</v>
      </c>
      <c r="AG59" s="5" t="s">
        <v>371</v>
      </c>
      <c r="AH59" s="5" t="s">
        <v>371</v>
      </c>
      <c r="AI59" s="5" t="s">
        <v>371</v>
      </c>
      <c r="AJ59" s="55">
        <v>450</v>
      </c>
      <c r="AK59" s="55">
        <v>651</v>
      </c>
      <c r="AL59" s="4">
        <f t="shared" si="62"/>
        <v>1.4466666666666668</v>
      </c>
      <c r="AM59" s="11">
        <v>20</v>
      </c>
      <c r="AN59" s="5" t="s">
        <v>371</v>
      </c>
      <c r="AO59" s="5" t="s">
        <v>371</v>
      </c>
      <c r="AP59" s="5" t="s">
        <v>371</v>
      </c>
      <c r="AQ59" s="5" t="s">
        <v>371</v>
      </c>
      <c r="AR59" s="39">
        <v>30</v>
      </c>
      <c r="AS59" s="39">
        <v>0</v>
      </c>
      <c r="AT59" s="4">
        <f t="shared" si="63"/>
        <v>0</v>
      </c>
      <c r="AU59" s="11">
        <v>10</v>
      </c>
      <c r="AV59" s="5" t="s">
        <v>371</v>
      </c>
      <c r="AW59" s="5" t="s">
        <v>371</v>
      </c>
      <c r="AX59" s="5" t="s">
        <v>371</v>
      </c>
      <c r="AY59" s="5" t="s">
        <v>371</v>
      </c>
      <c r="AZ59" s="5" t="s">
        <v>371</v>
      </c>
      <c r="BA59" s="5" t="s">
        <v>371</v>
      </c>
      <c r="BB59" s="5" t="s">
        <v>371</v>
      </c>
      <c r="BC59" s="5" t="s">
        <v>371</v>
      </c>
      <c r="BD59" s="54">
        <f t="shared" si="71"/>
        <v>0.96144558992464346</v>
      </c>
      <c r="BE59" s="54">
        <f t="shared" si="64"/>
        <v>0.96144558992464346</v>
      </c>
      <c r="BF59" s="55">
        <v>1326</v>
      </c>
      <c r="BG59" s="39">
        <f t="shared" si="65"/>
        <v>1274.9000000000001</v>
      </c>
      <c r="BH59" s="39">
        <f t="shared" si="66"/>
        <v>-51.099999999999909</v>
      </c>
      <c r="BI59" s="39">
        <v>148.9</v>
      </c>
      <c r="BJ59" s="39">
        <v>140.5</v>
      </c>
      <c r="BK59" s="39">
        <v>142.4</v>
      </c>
      <c r="BL59" s="39">
        <v>97.1</v>
      </c>
      <c r="BM59" s="39">
        <v>97.1</v>
      </c>
      <c r="BN59" s="39">
        <v>124.3</v>
      </c>
      <c r="BO59" s="39">
        <v>91.4</v>
      </c>
      <c r="BP59" s="39">
        <v>145.19999999999999</v>
      </c>
      <c r="BQ59" s="39">
        <v>0</v>
      </c>
      <c r="BR59" s="39">
        <v>119.1</v>
      </c>
      <c r="BS59" s="39">
        <v>119.9</v>
      </c>
      <c r="BT59" s="39">
        <v>112.9</v>
      </c>
      <c r="BU59" s="39">
        <v>0</v>
      </c>
      <c r="BV59" s="39">
        <f t="shared" si="67"/>
        <v>-63.9</v>
      </c>
      <c r="BW59" s="11"/>
      <c r="BX59" s="39">
        <f t="shared" si="68"/>
        <v>-63.9</v>
      </c>
      <c r="BY59" s="39">
        <v>0</v>
      </c>
      <c r="BZ59" s="39">
        <f t="shared" si="69"/>
        <v>0</v>
      </c>
      <c r="CA59" s="39">
        <f t="shared" si="70"/>
        <v>-63.9</v>
      </c>
      <c r="CB59" s="84"/>
      <c r="CC59" s="9"/>
      <c r="CD59" s="9"/>
      <c r="CE59" s="9"/>
      <c r="CF59" s="9"/>
      <c r="CG59" s="9"/>
      <c r="CH59" s="9"/>
      <c r="CI59" s="9"/>
      <c r="CJ59" s="9"/>
      <c r="CK59" s="9"/>
      <c r="CL59" s="10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10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10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10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10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10"/>
      <c r="HW59" s="9"/>
      <c r="HX59" s="9"/>
    </row>
    <row r="60" spans="1:232" s="2" customFormat="1" ht="16.95" customHeight="1">
      <c r="A60" s="14" t="s">
        <v>60</v>
      </c>
      <c r="B60" s="39">
        <v>0</v>
      </c>
      <c r="C60" s="39">
        <v>0</v>
      </c>
      <c r="D60" s="4">
        <f t="shared" si="57"/>
        <v>0</v>
      </c>
      <c r="E60" s="11">
        <v>0</v>
      </c>
      <c r="F60" s="5" t="s">
        <v>371</v>
      </c>
      <c r="G60" s="5" t="s">
        <v>371</v>
      </c>
      <c r="H60" s="5" t="s">
        <v>371</v>
      </c>
      <c r="I60" s="5" t="s">
        <v>371</v>
      </c>
      <c r="J60" s="5" t="s">
        <v>371</v>
      </c>
      <c r="K60" s="5" t="s">
        <v>371</v>
      </c>
      <c r="L60" s="5" t="s">
        <v>371</v>
      </c>
      <c r="M60" s="5" t="s">
        <v>371</v>
      </c>
      <c r="N60" s="39">
        <v>3535</v>
      </c>
      <c r="O60" s="39">
        <v>1196.8</v>
      </c>
      <c r="P60" s="4">
        <f t="shared" si="58"/>
        <v>0.33855728429985854</v>
      </c>
      <c r="Q60" s="11">
        <v>20</v>
      </c>
      <c r="R60" s="11">
        <v>1</v>
      </c>
      <c r="S60" s="11">
        <v>15</v>
      </c>
      <c r="T60" s="39">
        <v>227</v>
      </c>
      <c r="U60" s="39">
        <v>228.8</v>
      </c>
      <c r="V60" s="4">
        <f t="shared" si="59"/>
        <v>1.0079295154185022</v>
      </c>
      <c r="W60" s="11">
        <v>30</v>
      </c>
      <c r="X60" s="39">
        <v>29.2</v>
      </c>
      <c r="Y60" s="39">
        <v>32.4</v>
      </c>
      <c r="Z60" s="4">
        <f t="shared" si="60"/>
        <v>1.1095890410958904</v>
      </c>
      <c r="AA60" s="11">
        <v>20</v>
      </c>
      <c r="AB60" s="39">
        <v>23448</v>
      </c>
      <c r="AC60" s="39">
        <v>20057</v>
      </c>
      <c r="AD60" s="4">
        <f t="shared" si="61"/>
        <v>0.85538212214261344</v>
      </c>
      <c r="AE60" s="11">
        <v>5</v>
      </c>
      <c r="AF60" s="5" t="s">
        <v>371</v>
      </c>
      <c r="AG60" s="5" t="s">
        <v>371</v>
      </c>
      <c r="AH60" s="5" t="s">
        <v>371</v>
      </c>
      <c r="AI60" s="5" t="s">
        <v>371</v>
      </c>
      <c r="AJ60" s="55">
        <v>138</v>
      </c>
      <c r="AK60" s="55">
        <v>167</v>
      </c>
      <c r="AL60" s="4">
        <f t="shared" si="62"/>
        <v>1.2101449275362319</v>
      </c>
      <c r="AM60" s="11">
        <v>20</v>
      </c>
      <c r="AN60" s="5" t="s">
        <v>371</v>
      </c>
      <c r="AO60" s="5" t="s">
        <v>371</v>
      </c>
      <c r="AP60" s="5" t="s">
        <v>371</v>
      </c>
      <c r="AQ60" s="5" t="s">
        <v>371</v>
      </c>
      <c r="AR60" s="39">
        <v>26</v>
      </c>
      <c r="AS60" s="39">
        <v>50</v>
      </c>
      <c r="AT60" s="4">
        <f t="shared" si="63"/>
        <v>1.9230769230769231</v>
      </c>
      <c r="AU60" s="11">
        <v>10</v>
      </c>
      <c r="AV60" s="5" t="s">
        <v>371</v>
      </c>
      <c r="AW60" s="5" t="s">
        <v>371</v>
      </c>
      <c r="AX60" s="5" t="s">
        <v>371</v>
      </c>
      <c r="AY60" s="5" t="s">
        <v>371</v>
      </c>
      <c r="AZ60" s="5" t="s">
        <v>371</v>
      </c>
      <c r="BA60" s="5" t="s">
        <v>371</v>
      </c>
      <c r="BB60" s="5" t="s">
        <v>371</v>
      </c>
      <c r="BC60" s="5" t="s">
        <v>371</v>
      </c>
      <c r="BD60" s="54">
        <f t="shared" si="71"/>
        <v>1.0159282530223082</v>
      </c>
      <c r="BE60" s="54">
        <f t="shared" si="64"/>
        <v>1.0159282530223082</v>
      </c>
      <c r="BF60" s="55">
        <v>975</v>
      </c>
      <c r="BG60" s="39">
        <f t="shared" si="65"/>
        <v>990.5</v>
      </c>
      <c r="BH60" s="39">
        <f t="shared" si="66"/>
        <v>15.5</v>
      </c>
      <c r="BI60" s="39">
        <v>85.8</v>
      </c>
      <c r="BJ60" s="39">
        <v>76.2</v>
      </c>
      <c r="BK60" s="39">
        <v>21.4</v>
      </c>
      <c r="BL60" s="39">
        <v>0</v>
      </c>
      <c r="BM60" s="39">
        <v>31.5</v>
      </c>
      <c r="BN60" s="39">
        <v>53.4</v>
      </c>
      <c r="BO60" s="39">
        <v>73.099999999999994</v>
      </c>
      <c r="BP60" s="39">
        <v>74.8</v>
      </c>
      <c r="BQ60" s="39">
        <v>0</v>
      </c>
      <c r="BR60" s="39">
        <v>97.1</v>
      </c>
      <c r="BS60" s="39">
        <v>87</v>
      </c>
      <c r="BT60" s="39">
        <v>84.1</v>
      </c>
      <c r="BU60" s="39">
        <v>209.9375</v>
      </c>
      <c r="BV60" s="39">
        <f t="shared" si="67"/>
        <v>96.2</v>
      </c>
      <c r="BW60" s="11"/>
      <c r="BX60" s="39">
        <f t="shared" si="68"/>
        <v>96.2</v>
      </c>
      <c r="BY60" s="39">
        <v>0</v>
      </c>
      <c r="BZ60" s="39">
        <f t="shared" si="69"/>
        <v>96.2</v>
      </c>
      <c r="CA60" s="39">
        <f t="shared" si="70"/>
        <v>0</v>
      </c>
      <c r="CB60" s="84"/>
      <c r="CC60" s="9"/>
      <c r="CD60" s="9"/>
      <c r="CE60" s="9"/>
      <c r="CF60" s="9"/>
      <c r="CG60" s="9"/>
      <c r="CH60" s="9"/>
      <c r="CI60" s="9"/>
      <c r="CJ60" s="9"/>
      <c r="CK60" s="9"/>
      <c r="CL60" s="10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10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10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10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10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10"/>
      <c r="HW60" s="9"/>
      <c r="HX60" s="9"/>
    </row>
    <row r="61" spans="1:232" s="2" customFormat="1" ht="16.95" customHeight="1">
      <c r="A61" s="14" t="s">
        <v>61</v>
      </c>
      <c r="B61" s="39">
        <v>90807</v>
      </c>
      <c r="C61" s="39">
        <v>96865.9</v>
      </c>
      <c r="D61" s="4">
        <f t="shared" si="57"/>
        <v>1.0667228297377955</v>
      </c>
      <c r="E61" s="11">
        <v>10</v>
      </c>
      <c r="F61" s="5" t="s">
        <v>371</v>
      </c>
      <c r="G61" s="5" t="s">
        <v>371</v>
      </c>
      <c r="H61" s="5" t="s">
        <v>371</v>
      </c>
      <c r="I61" s="5" t="s">
        <v>371</v>
      </c>
      <c r="J61" s="5" t="s">
        <v>371</v>
      </c>
      <c r="K61" s="5" t="s">
        <v>371</v>
      </c>
      <c r="L61" s="5" t="s">
        <v>371</v>
      </c>
      <c r="M61" s="5" t="s">
        <v>371</v>
      </c>
      <c r="N61" s="39">
        <v>9827.6</v>
      </c>
      <c r="O61" s="39">
        <v>10449.5</v>
      </c>
      <c r="P61" s="4">
        <f t="shared" si="58"/>
        <v>1.0632809638161911</v>
      </c>
      <c r="Q61" s="11">
        <v>20</v>
      </c>
      <c r="R61" s="11">
        <v>1</v>
      </c>
      <c r="S61" s="11">
        <v>15</v>
      </c>
      <c r="T61" s="39">
        <v>127</v>
      </c>
      <c r="U61" s="39">
        <v>137.30000000000001</v>
      </c>
      <c r="V61" s="4">
        <f t="shared" si="59"/>
        <v>1.0811023622047244</v>
      </c>
      <c r="W61" s="11">
        <v>30</v>
      </c>
      <c r="X61" s="39">
        <v>36.1</v>
      </c>
      <c r="Y61" s="39">
        <v>39.5</v>
      </c>
      <c r="Z61" s="4">
        <f t="shared" si="60"/>
        <v>1.0941828254847645</v>
      </c>
      <c r="AA61" s="11">
        <v>20</v>
      </c>
      <c r="AB61" s="39">
        <v>26053</v>
      </c>
      <c r="AC61" s="39">
        <v>25678</v>
      </c>
      <c r="AD61" s="4">
        <f t="shared" si="61"/>
        <v>0.98560626415384023</v>
      </c>
      <c r="AE61" s="11">
        <v>5</v>
      </c>
      <c r="AF61" s="5" t="s">
        <v>371</v>
      </c>
      <c r="AG61" s="5" t="s">
        <v>371</v>
      </c>
      <c r="AH61" s="5" t="s">
        <v>371</v>
      </c>
      <c r="AI61" s="5" t="s">
        <v>371</v>
      </c>
      <c r="AJ61" s="55">
        <v>246</v>
      </c>
      <c r="AK61" s="55">
        <v>270</v>
      </c>
      <c r="AL61" s="4">
        <f t="shared" si="62"/>
        <v>1.0975609756097562</v>
      </c>
      <c r="AM61" s="11">
        <v>20</v>
      </c>
      <c r="AN61" s="5" t="s">
        <v>371</v>
      </c>
      <c r="AO61" s="5" t="s">
        <v>371</v>
      </c>
      <c r="AP61" s="5" t="s">
        <v>371</v>
      </c>
      <c r="AQ61" s="5" t="s">
        <v>371</v>
      </c>
      <c r="AR61" s="39">
        <v>28</v>
      </c>
      <c r="AS61" s="39">
        <v>50.7</v>
      </c>
      <c r="AT61" s="4">
        <f t="shared" si="63"/>
        <v>1.8107142857142857</v>
      </c>
      <c r="AU61" s="11">
        <v>10</v>
      </c>
      <c r="AV61" s="5" t="s">
        <v>371</v>
      </c>
      <c r="AW61" s="5" t="s">
        <v>371</v>
      </c>
      <c r="AX61" s="5" t="s">
        <v>371</v>
      </c>
      <c r="AY61" s="5" t="s">
        <v>371</v>
      </c>
      <c r="AZ61" s="5" t="s">
        <v>371</v>
      </c>
      <c r="BA61" s="5" t="s">
        <v>371</v>
      </c>
      <c r="BB61" s="5" t="s">
        <v>371</v>
      </c>
      <c r="BC61" s="5" t="s">
        <v>371</v>
      </c>
      <c r="BD61" s="54">
        <f t="shared" si="71"/>
        <v>1.1248920664588156</v>
      </c>
      <c r="BE61" s="54">
        <f t="shared" si="64"/>
        <v>1.1248920664588156</v>
      </c>
      <c r="BF61" s="55">
        <v>2197</v>
      </c>
      <c r="BG61" s="39">
        <f t="shared" si="65"/>
        <v>2471.4</v>
      </c>
      <c r="BH61" s="39">
        <f t="shared" si="66"/>
        <v>274.40000000000009</v>
      </c>
      <c r="BI61" s="39">
        <v>246.7</v>
      </c>
      <c r="BJ61" s="39">
        <v>242.5</v>
      </c>
      <c r="BK61" s="39">
        <v>85.4</v>
      </c>
      <c r="BL61" s="39">
        <v>146</v>
      </c>
      <c r="BM61" s="39">
        <v>216.9</v>
      </c>
      <c r="BN61" s="39">
        <v>196.6</v>
      </c>
      <c r="BO61" s="39">
        <v>237.9</v>
      </c>
      <c r="BP61" s="39">
        <v>195.4</v>
      </c>
      <c r="BQ61" s="39">
        <v>0</v>
      </c>
      <c r="BR61" s="39">
        <v>219.4</v>
      </c>
      <c r="BS61" s="39">
        <v>166.3</v>
      </c>
      <c r="BT61" s="39">
        <v>232.9</v>
      </c>
      <c r="BU61" s="39">
        <v>178.19999999999993</v>
      </c>
      <c r="BV61" s="39">
        <f t="shared" si="67"/>
        <v>107.2</v>
      </c>
      <c r="BW61" s="11"/>
      <c r="BX61" s="39">
        <f t="shared" si="68"/>
        <v>107.2</v>
      </c>
      <c r="BY61" s="39">
        <v>0</v>
      </c>
      <c r="BZ61" s="39">
        <f t="shared" si="69"/>
        <v>107.2</v>
      </c>
      <c r="CA61" s="39">
        <f t="shared" si="70"/>
        <v>0</v>
      </c>
      <c r="CB61" s="84"/>
      <c r="CC61" s="9"/>
      <c r="CD61" s="9"/>
      <c r="CE61" s="9"/>
      <c r="CF61" s="9"/>
      <c r="CG61" s="9"/>
      <c r="CH61" s="9"/>
      <c r="CI61" s="9"/>
      <c r="CJ61" s="9"/>
      <c r="CK61" s="9"/>
      <c r="CL61" s="10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10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10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10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10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10"/>
      <c r="HW61" s="9"/>
      <c r="HX61" s="9"/>
    </row>
    <row r="62" spans="1:232" s="2" customFormat="1" ht="16.95" customHeight="1">
      <c r="A62" s="14" t="s">
        <v>62</v>
      </c>
      <c r="B62" s="39">
        <v>0</v>
      </c>
      <c r="C62" s="39">
        <v>0</v>
      </c>
      <c r="D62" s="4">
        <f t="shared" si="57"/>
        <v>0</v>
      </c>
      <c r="E62" s="11">
        <v>0</v>
      </c>
      <c r="F62" s="5" t="s">
        <v>371</v>
      </c>
      <c r="G62" s="5" t="s">
        <v>371</v>
      </c>
      <c r="H62" s="5" t="s">
        <v>371</v>
      </c>
      <c r="I62" s="5" t="s">
        <v>371</v>
      </c>
      <c r="J62" s="5" t="s">
        <v>371</v>
      </c>
      <c r="K62" s="5" t="s">
        <v>371</v>
      </c>
      <c r="L62" s="5" t="s">
        <v>371</v>
      </c>
      <c r="M62" s="5" t="s">
        <v>371</v>
      </c>
      <c r="N62" s="39">
        <v>3512.8</v>
      </c>
      <c r="O62" s="39">
        <v>2989.3</v>
      </c>
      <c r="P62" s="4">
        <f t="shared" si="58"/>
        <v>0.8509735823274881</v>
      </c>
      <c r="Q62" s="11">
        <v>20</v>
      </c>
      <c r="R62" s="11">
        <v>1</v>
      </c>
      <c r="S62" s="11">
        <v>15</v>
      </c>
      <c r="T62" s="39">
        <v>1763</v>
      </c>
      <c r="U62" s="39">
        <v>1766.8</v>
      </c>
      <c r="V62" s="4">
        <f t="shared" si="59"/>
        <v>1.0021554169030062</v>
      </c>
      <c r="W62" s="11">
        <v>30</v>
      </c>
      <c r="X62" s="39">
        <v>99.4</v>
      </c>
      <c r="Y62" s="39">
        <v>103.3</v>
      </c>
      <c r="Z62" s="4">
        <f t="shared" si="60"/>
        <v>1.0392354124748491</v>
      </c>
      <c r="AA62" s="11">
        <v>20</v>
      </c>
      <c r="AB62" s="39">
        <v>49501</v>
      </c>
      <c r="AC62" s="39">
        <v>43125</v>
      </c>
      <c r="AD62" s="4">
        <f t="shared" si="61"/>
        <v>0.87119452132280151</v>
      </c>
      <c r="AE62" s="11">
        <v>5</v>
      </c>
      <c r="AF62" s="5" t="s">
        <v>371</v>
      </c>
      <c r="AG62" s="5" t="s">
        <v>371</v>
      </c>
      <c r="AH62" s="5" t="s">
        <v>371</v>
      </c>
      <c r="AI62" s="5" t="s">
        <v>371</v>
      </c>
      <c r="AJ62" s="55">
        <v>882</v>
      </c>
      <c r="AK62" s="55">
        <v>735</v>
      </c>
      <c r="AL62" s="4">
        <f t="shared" si="62"/>
        <v>0.83333333333333337</v>
      </c>
      <c r="AM62" s="11">
        <v>20</v>
      </c>
      <c r="AN62" s="5" t="s">
        <v>371</v>
      </c>
      <c r="AO62" s="5" t="s">
        <v>371</v>
      </c>
      <c r="AP62" s="5" t="s">
        <v>371</v>
      </c>
      <c r="AQ62" s="5" t="s">
        <v>371</v>
      </c>
      <c r="AR62" s="39">
        <v>52.5</v>
      </c>
      <c r="AS62" s="39">
        <v>100</v>
      </c>
      <c r="AT62" s="4">
        <f t="shared" si="63"/>
        <v>1.9047619047619047</v>
      </c>
      <c r="AU62" s="11">
        <v>10</v>
      </c>
      <c r="AV62" s="5" t="s">
        <v>371</v>
      </c>
      <c r="AW62" s="5" t="s">
        <v>371</v>
      </c>
      <c r="AX62" s="5" t="s">
        <v>371</v>
      </c>
      <c r="AY62" s="5" t="s">
        <v>371</v>
      </c>
      <c r="AZ62" s="5" t="s">
        <v>371</v>
      </c>
      <c r="BA62" s="5" t="s">
        <v>371</v>
      </c>
      <c r="BB62" s="5" t="s">
        <v>371</v>
      </c>
      <c r="BC62" s="5" t="s">
        <v>371</v>
      </c>
      <c r="BD62" s="54">
        <f t="shared" si="71"/>
        <v>1.0244925060336389</v>
      </c>
      <c r="BE62" s="54">
        <f t="shared" si="64"/>
        <v>1.0244925060336389</v>
      </c>
      <c r="BF62" s="55">
        <v>1119</v>
      </c>
      <c r="BG62" s="39">
        <f t="shared" si="65"/>
        <v>1146.4000000000001</v>
      </c>
      <c r="BH62" s="39">
        <f t="shared" si="66"/>
        <v>27.400000000000091</v>
      </c>
      <c r="BI62" s="39">
        <v>94.9</v>
      </c>
      <c r="BJ62" s="39">
        <v>91</v>
      </c>
      <c r="BK62" s="39">
        <v>67.099999999999994</v>
      </c>
      <c r="BL62" s="39">
        <v>62.1</v>
      </c>
      <c r="BM62" s="39">
        <v>122.4</v>
      </c>
      <c r="BN62" s="39">
        <v>57.2</v>
      </c>
      <c r="BO62" s="39">
        <v>94.5</v>
      </c>
      <c r="BP62" s="39">
        <v>106</v>
      </c>
      <c r="BQ62" s="39">
        <v>0</v>
      </c>
      <c r="BR62" s="39">
        <v>77.2</v>
      </c>
      <c r="BS62" s="39">
        <v>117.1</v>
      </c>
      <c r="BT62" s="39">
        <v>115.5</v>
      </c>
      <c r="BU62" s="39">
        <v>93.599999999999923</v>
      </c>
      <c r="BV62" s="39">
        <f t="shared" si="67"/>
        <v>47.8</v>
      </c>
      <c r="BW62" s="11"/>
      <c r="BX62" s="39">
        <f t="shared" si="68"/>
        <v>47.8</v>
      </c>
      <c r="BY62" s="39">
        <v>0</v>
      </c>
      <c r="BZ62" s="39">
        <f t="shared" si="69"/>
        <v>47.8</v>
      </c>
      <c r="CA62" s="39">
        <f t="shared" si="70"/>
        <v>0</v>
      </c>
      <c r="CB62" s="84"/>
      <c r="CC62" s="9"/>
      <c r="CD62" s="9"/>
      <c r="CE62" s="9"/>
      <c r="CF62" s="9"/>
      <c r="CG62" s="9"/>
      <c r="CH62" s="9"/>
      <c r="CI62" s="9"/>
      <c r="CJ62" s="9"/>
      <c r="CK62" s="9"/>
      <c r="CL62" s="10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10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10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10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10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10"/>
      <c r="HW62" s="9"/>
      <c r="HX62" s="9"/>
    </row>
    <row r="63" spans="1:232" s="2" customFormat="1" ht="16.95" customHeight="1">
      <c r="A63" s="14" t="s">
        <v>63</v>
      </c>
      <c r="B63" s="39">
        <v>0</v>
      </c>
      <c r="C63" s="39">
        <v>1860.8</v>
      </c>
      <c r="D63" s="4">
        <f t="shared" si="57"/>
        <v>0</v>
      </c>
      <c r="E63" s="11">
        <v>0</v>
      </c>
      <c r="F63" s="5" t="s">
        <v>371</v>
      </c>
      <c r="G63" s="5" t="s">
        <v>371</v>
      </c>
      <c r="H63" s="5" t="s">
        <v>371</v>
      </c>
      <c r="I63" s="5" t="s">
        <v>371</v>
      </c>
      <c r="J63" s="5" t="s">
        <v>371</v>
      </c>
      <c r="K63" s="5" t="s">
        <v>371</v>
      </c>
      <c r="L63" s="5" t="s">
        <v>371</v>
      </c>
      <c r="M63" s="5" t="s">
        <v>371</v>
      </c>
      <c r="N63" s="39">
        <v>1938.1</v>
      </c>
      <c r="O63" s="39">
        <v>1480.6</v>
      </c>
      <c r="P63" s="4">
        <f t="shared" si="58"/>
        <v>0.76394406893349154</v>
      </c>
      <c r="Q63" s="11">
        <v>20</v>
      </c>
      <c r="R63" s="11">
        <v>1</v>
      </c>
      <c r="S63" s="11">
        <v>15</v>
      </c>
      <c r="T63" s="39">
        <v>132</v>
      </c>
      <c r="U63" s="39">
        <v>133.5</v>
      </c>
      <c r="V63" s="4">
        <f t="shared" si="59"/>
        <v>1.0113636363636365</v>
      </c>
      <c r="W63" s="11">
        <v>30</v>
      </c>
      <c r="X63" s="39">
        <v>42.3</v>
      </c>
      <c r="Y63" s="39">
        <v>43.6</v>
      </c>
      <c r="Z63" s="4">
        <f t="shared" si="60"/>
        <v>1.0307328605200947</v>
      </c>
      <c r="AA63" s="11">
        <v>20</v>
      </c>
      <c r="AB63" s="39">
        <v>7816</v>
      </c>
      <c r="AC63" s="39">
        <v>8059</v>
      </c>
      <c r="AD63" s="4">
        <f t="shared" si="61"/>
        <v>1.0310900716479017</v>
      </c>
      <c r="AE63" s="11">
        <v>5</v>
      </c>
      <c r="AF63" s="5" t="s">
        <v>371</v>
      </c>
      <c r="AG63" s="5" t="s">
        <v>371</v>
      </c>
      <c r="AH63" s="5" t="s">
        <v>371</v>
      </c>
      <c r="AI63" s="5" t="s">
        <v>371</v>
      </c>
      <c r="AJ63" s="55">
        <v>169</v>
      </c>
      <c r="AK63" s="55">
        <v>192</v>
      </c>
      <c r="AL63" s="4">
        <f t="shared" si="62"/>
        <v>1.136094674556213</v>
      </c>
      <c r="AM63" s="11">
        <v>20</v>
      </c>
      <c r="AN63" s="5" t="s">
        <v>371</v>
      </c>
      <c r="AO63" s="5" t="s">
        <v>371</v>
      </c>
      <c r="AP63" s="5" t="s">
        <v>371</v>
      </c>
      <c r="AQ63" s="5" t="s">
        <v>371</v>
      </c>
      <c r="AR63" s="39">
        <v>35.200000000000003</v>
      </c>
      <c r="AS63" s="39">
        <v>83.3</v>
      </c>
      <c r="AT63" s="4">
        <f t="shared" si="63"/>
        <v>2.3664772727272725</v>
      </c>
      <c r="AU63" s="11">
        <v>10</v>
      </c>
      <c r="AV63" s="5" t="s">
        <v>371</v>
      </c>
      <c r="AW63" s="5" t="s">
        <v>371</v>
      </c>
      <c r="AX63" s="5" t="s">
        <v>371</v>
      </c>
      <c r="AY63" s="5" t="s">
        <v>371</v>
      </c>
      <c r="AZ63" s="5" t="s">
        <v>371</v>
      </c>
      <c r="BA63" s="5" t="s">
        <v>371</v>
      </c>
      <c r="BB63" s="5" t="s">
        <v>371</v>
      </c>
      <c r="BC63" s="5" t="s">
        <v>371</v>
      </c>
      <c r="BD63" s="54">
        <f t="shared" si="71"/>
        <v>1.1064713688051444</v>
      </c>
      <c r="BE63" s="54">
        <f t="shared" si="64"/>
        <v>1.1064713688051444</v>
      </c>
      <c r="BF63" s="55">
        <v>829</v>
      </c>
      <c r="BG63" s="39">
        <f t="shared" si="65"/>
        <v>917.3</v>
      </c>
      <c r="BH63" s="39">
        <f t="shared" si="66"/>
        <v>88.299999999999955</v>
      </c>
      <c r="BI63" s="39">
        <v>71.8</v>
      </c>
      <c r="BJ63" s="39">
        <v>70.3</v>
      </c>
      <c r="BK63" s="39">
        <v>71.5</v>
      </c>
      <c r="BL63" s="39">
        <v>89.9</v>
      </c>
      <c r="BM63" s="39">
        <v>63.3</v>
      </c>
      <c r="BN63" s="39">
        <v>54.3</v>
      </c>
      <c r="BO63" s="39">
        <v>87.1</v>
      </c>
      <c r="BP63" s="39">
        <v>65.599999999999994</v>
      </c>
      <c r="BQ63" s="39">
        <v>0</v>
      </c>
      <c r="BR63" s="39">
        <v>76.900000000000006</v>
      </c>
      <c r="BS63" s="39">
        <v>96.4</v>
      </c>
      <c r="BT63" s="39">
        <v>70.2</v>
      </c>
      <c r="BU63" s="39">
        <v>0</v>
      </c>
      <c r="BV63" s="39">
        <f t="shared" si="67"/>
        <v>100</v>
      </c>
      <c r="BW63" s="11"/>
      <c r="BX63" s="39">
        <f t="shared" si="68"/>
        <v>100</v>
      </c>
      <c r="BY63" s="39">
        <v>0</v>
      </c>
      <c r="BZ63" s="39">
        <f t="shared" si="69"/>
        <v>100</v>
      </c>
      <c r="CA63" s="39">
        <f t="shared" si="70"/>
        <v>0</v>
      </c>
      <c r="CB63" s="84"/>
      <c r="CC63" s="9"/>
      <c r="CD63" s="9"/>
      <c r="CE63" s="9"/>
      <c r="CF63" s="9"/>
      <c r="CG63" s="9"/>
      <c r="CH63" s="9"/>
      <c r="CI63" s="9"/>
      <c r="CJ63" s="9"/>
      <c r="CK63" s="9"/>
      <c r="CL63" s="10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10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10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10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10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10"/>
      <c r="HW63" s="9"/>
      <c r="HX63" s="9"/>
    </row>
    <row r="64" spans="1:232" s="2" customFormat="1" ht="16.95" customHeight="1">
      <c r="A64" s="14" t="s">
        <v>64</v>
      </c>
      <c r="B64" s="39">
        <v>0</v>
      </c>
      <c r="C64" s="39">
        <v>0</v>
      </c>
      <c r="D64" s="4">
        <f t="shared" si="57"/>
        <v>0</v>
      </c>
      <c r="E64" s="11">
        <v>0</v>
      </c>
      <c r="F64" s="5" t="s">
        <v>371</v>
      </c>
      <c r="G64" s="5" t="s">
        <v>371</v>
      </c>
      <c r="H64" s="5" t="s">
        <v>371</v>
      </c>
      <c r="I64" s="5" t="s">
        <v>371</v>
      </c>
      <c r="J64" s="5" t="s">
        <v>371</v>
      </c>
      <c r="K64" s="5" t="s">
        <v>371</v>
      </c>
      <c r="L64" s="5" t="s">
        <v>371</v>
      </c>
      <c r="M64" s="5" t="s">
        <v>371</v>
      </c>
      <c r="N64" s="39">
        <v>3196.5</v>
      </c>
      <c r="O64" s="39">
        <v>1421</v>
      </c>
      <c r="P64" s="4">
        <f t="shared" si="58"/>
        <v>0.44454872516815269</v>
      </c>
      <c r="Q64" s="11">
        <v>20</v>
      </c>
      <c r="R64" s="11">
        <v>1</v>
      </c>
      <c r="S64" s="11">
        <v>15</v>
      </c>
      <c r="T64" s="39">
        <v>0</v>
      </c>
      <c r="U64" s="39">
        <v>0</v>
      </c>
      <c r="V64" s="4">
        <f t="shared" si="59"/>
        <v>1</v>
      </c>
      <c r="W64" s="11">
        <v>35</v>
      </c>
      <c r="X64" s="39">
        <v>12.1</v>
      </c>
      <c r="Y64" s="39">
        <v>13.4</v>
      </c>
      <c r="Z64" s="4">
        <f t="shared" si="60"/>
        <v>1.1074380165289257</v>
      </c>
      <c r="AA64" s="11">
        <v>15</v>
      </c>
      <c r="AB64" s="39">
        <v>5211</v>
      </c>
      <c r="AC64" s="39">
        <v>4031</v>
      </c>
      <c r="AD64" s="4">
        <f t="shared" si="61"/>
        <v>0.77355593935904821</v>
      </c>
      <c r="AE64" s="11">
        <v>5</v>
      </c>
      <c r="AF64" s="5" t="s">
        <v>371</v>
      </c>
      <c r="AG64" s="5" t="s">
        <v>371</v>
      </c>
      <c r="AH64" s="5" t="s">
        <v>371</v>
      </c>
      <c r="AI64" s="5" t="s">
        <v>371</v>
      </c>
      <c r="AJ64" s="55">
        <v>34</v>
      </c>
      <c r="AK64" s="55">
        <v>33</v>
      </c>
      <c r="AL64" s="4">
        <f t="shared" si="62"/>
        <v>0.97058823529411764</v>
      </c>
      <c r="AM64" s="11">
        <v>20</v>
      </c>
      <c r="AN64" s="5" t="s">
        <v>371</v>
      </c>
      <c r="AO64" s="5" t="s">
        <v>371</v>
      </c>
      <c r="AP64" s="5" t="s">
        <v>371</v>
      </c>
      <c r="AQ64" s="5" t="s">
        <v>371</v>
      </c>
      <c r="AR64" s="39">
        <v>0</v>
      </c>
      <c r="AS64" s="39">
        <v>0</v>
      </c>
      <c r="AT64" s="4">
        <f t="shared" si="63"/>
        <v>0</v>
      </c>
      <c r="AU64" s="11">
        <v>0</v>
      </c>
      <c r="AV64" s="5" t="s">
        <v>371</v>
      </c>
      <c r="AW64" s="5" t="s">
        <v>371</v>
      </c>
      <c r="AX64" s="5" t="s">
        <v>371</v>
      </c>
      <c r="AY64" s="5" t="s">
        <v>371</v>
      </c>
      <c r="AZ64" s="5" t="s">
        <v>371</v>
      </c>
      <c r="BA64" s="5" t="s">
        <v>371</v>
      </c>
      <c r="BB64" s="5" t="s">
        <v>371</v>
      </c>
      <c r="BC64" s="5" t="s">
        <v>371</v>
      </c>
      <c r="BD64" s="54">
        <f t="shared" si="71"/>
        <v>0.89801899230885929</v>
      </c>
      <c r="BE64" s="54">
        <f t="shared" si="64"/>
        <v>0.89801899230885929</v>
      </c>
      <c r="BF64" s="55">
        <v>1167</v>
      </c>
      <c r="BG64" s="39">
        <f t="shared" si="65"/>
        <v>1048</v>
      </c>
      <c r="BH64" s="39">
        <f t="shared" si="66"/>
        <v>-119</v>
      </c>
      <c r="BI64" s="39">
        <v>94.6</v>
      </c>
      <c r="BJ64" s="39">
        <v>101.6</v>
      </c>
      <c r="BK64" s="39">
        <v>80.3</v>
      </c>
      <c r="BL64" s="39">
        <v>90.4</v>
      </c>
      <c r="BM64" s="39">
        <v>85.3</v>
      </c>
      <c r="BN64" s="39">
        <v>95.9</v>
      </c>
      <c r="BO64" s="39">
        <v>89.6</v>
      </c>
      <c r="BP64" s="39">
        <v>93.7</v>
      </c>
      <c r="BQ64" s="39">
        <v>0</v>
      </c>
      <c r="BR64" s="39">
        <v>89.2</v>
      </c>
      <c r="BS64" s="39">
        <v>129.4</v>
      </c>
      <c r="BT64" s="39">
        <v>88.4</v>
      </c>
      <c r="BU64" s="39">
        <v>0</v>
      </c>
      <c r="BV64" s="39">
        <f t="shared" si="67"/>
        <v>9.6</v>
      </c>
      <c r="BW64" s="11"/>
      <c r="BX64" s="39">
        <f t="shared" si="68"/>
        <v>9.6</v>
      </c>
      <c r="BY64" s="39">
        <v>0</v>
      </c>
      <c r="BZ64" s="39">
        <f t="shared" si="69"/>
        <v>9.6</v>
      </c>
      <c r="CA64" s="39">
        <f t="shared" si="70"/>
        <v>0</v>
      </c>
      <c r="CB64" s="84"/>
      <c r="CC64" s="9"/>
      <c r="CD64" s="9"/>
      <c r="CE64" s="9"/>
      <c r="CF64" s="9"/>
      <c r="CG64" s="9"/>
      <c r="CH64" s="9"/>
      <c r="CI64" s="9"/>
      <c r="CJ64" s="9"/>
      <c r="CK64" s="9"/>
      <c r="CL64" s="10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10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10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10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10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10"/>
      <c r="HW64" s="9"/>
      <c r="HX64" s="9"/>
    </row>
    <row r="65" spans="1:232" s="2" customFormat="1" ht="16.95" customHeight="1">
      <c r="A65" s="14" t="s">
        <v>65</v>
      </c>
      <c r="B65" s="39">
        <v>19966</v>
      </c>
      <c r="C65" s="39">
        <v>10383</v>
      </c>
      <c r="D65" s="4">
        <f t="shared" si="57"/>
        <v>0.52003405789842727</v>
      </c>
      <c r="E65" s="11">
        <v>10</v>
      </c>
      <c r="F65" s="5" t="s">
        <v>371</v>
      </c>
      <c r="G65" s="5" t="s">
        <v>371</v>
      </c>
      <c r="H65" s="5" t="s">
        <v>371</v>
      </c>
      <c r="I65" s="5" t="s">
        <v>371</v>
      </c>
      <c r="J65" s="5" t="s">
        <v>371</v>
      </c>
      <c r="K65" s="5" t="s">
        <v>371</v>
      </c>
      <c r="L65" s="5" t="s">
        <v>371</v>
      </c>
      <c r="M65" s="5" t="s">
        <v>371</v>
      </c>
      <c r="N65" s="39">
        <v>2944</v>
      </c>
      <c r="O65" s="39">
        <v>2552.9</v>
      </c>
      <c r="P65" s="4">
        <f t="shared" si="58"/>
        <v>0.86715353260869565</v>
      </c>
      <c r="Q65" s="11">
        <v>20</v>
      </c>
      <c r="R65" s="11">
        <v>1</v>
      </c>
      <c r="S65" s="11">
        <v>15</v>
      </c>
      <c r="T65" s="39">
        <v>131</v>
      </c>
      <c r="U65" s="39">
        <v>146.30000000000001</v>
      </c>
      <c r="V65" s="4">
        <f t="shared" si="59"/>
        <v>1.1167938931297712</v>
      </c>
      <c r="W65" s="11">
        <v>25</v>
      </c>
      <c r="X65" s="39">
        <v>106</v>
      </c>
      <c r="Y65" s="39">
        <v>115.4</v>
      </c>
      <c r="Z65" s="4">
        <f t="shared" si="60"/>
        <v>1.088679245283019</v>
      </c>
      <c r="AA65" s="11">
        <v>25</v>
      </c>
      <c r="AB65" s="39">
        <v>65133</v>
      </c>
      <c r="AC65" s="39">
        <v>64761</v>
      </c>
      <c r="AD65" s="4">
        <f t="shared" si="61"/>
        <v>0.99428860946064213</v>
      </c>
      <c r="AE65" s="11">
        <v>5</v>
      </c>
      <c r="AF65" s="5" t="s">
        <v>371</v>
      </c>
      <c r="AG65" s="5" t="s">
        <v>371</v>
      </c>
      <c r="AH65" s="5" t="s">
        <v>371</v>
      </c>
      <c r="AI65" s="5" t="s">
        <v>371</v>
      </c>
      <c r="AJ65" s="55">
        <v>530</v>
      </c>
      <c r="AK65" s="55">
        <v>552</v>
      </c>
      <c r="AL65" s="4">
        <f t="shared" si="62"/>
        <v>1.0415094339622641</v>
      </c>
      <c r="AM65" s="11">
        <v>20</v>
      </c>
      <c r="AN65" s="5" t="s">
        <v>371</v>
      </c>
      <c r="AO65" s="5" t="s">
        <v>371</v>
      </c>
      <c r="AP65" s="5" t="s">
        <v>371</v>
      </c>
      <c r="AQ65" s="5" t="s">
        <v>371</v>
      </c>
      <c r="AR65" s="39">
        <v>30</v>
      </c>
      <c r="AS65" s="39">
        <v>50</v>
      </c>
      <c r="AT65" s="4">
        <f t="shared" si="63"/>
        <v>1.6666666666666667</v>
      </c>
      <c r="AU65" s="11">
        <v>10</v>
      </c>
      <c r="AV65" s="5" t="s">
        <v>371</v>
      </c>
      <c r="AW65" s="5" t="s">
        <v>371</v>
      </c>
      <c r="AX65" s="5" t="s">
        <v>371</v>
      </c>
      <c r="AY65" s="5" t="s">
        <v>371</v>
      </c>
      <c r="AZ65" s="5" t="s">
        <v>371</v>
      </c>
      <c r="BA65" s="5" t="s">
        <v>371</v>
      </c>
      <c r="BB65" s="5" t="s">
        <v>371</v>
      </c>
      <c r="BC65" s="5" t="s">
        <v>371</v>
      </c>
      <c r="BD65" s="54">
        <f t="shared" si="71"/>
        <v>1.039604139113024</v>
      </c>
      <c r="BE65" s="54">
        <f t="shared" si="64"/>
        <v>1.039604139113024</v>
      </c>
      <c r="BF65" s="55">
        <v>206</v>
      </c>
      <c r="BG65" s="39">
        <f t="shared" si="65"/>
        <v>214.2</v>
      </c>
      <c r="BH65" s="39">
        <f t="shared" si="66"/>
        <v>8.1999999999999886</v>
      </c>
      <c r="BI65" s="39">
        <v>15.7</v>
      </c>
      <c r="BJ65" s="39">
        <v>16.7</v>
      </c>
      <c r="BK65" s="39">
        <v>2.5</v>
      </c>
      <c r="BL65" s="39">
        <v>1.9</v>
      </c>
      <c r="BM65" s="39">
        <v>1.6</v>
      </c>
      <c r="BN65" s="39">
        <v>0</v>
      </c>
      <c r="BO65" s="39">
        <v>10.7</v>
      </c>
      <c r="BP65" s="39">
        <v>14.3</v>
      </c>
      <c r="BQ65" s="39">
        <v>0</v>
      </c>
      <c r="BR65" s="39">
        <v>13.9</v>
      </c>
      <c r="BS65" s="39">
        <v>17.7</v>
      </c>
      <c r="BT65" s="39">
        <v>23.3</v>
      </c>
      <c r="BU65" s="39">
        <v>70.440000000000069</v>
      </c>
      <c r="BV65" s="39">
        <f t="shared" si="67"/>
        <v>25.5</v>
      </c>
      <c r="BW65" s="11"/>
      <c r="BX65" s="39">
        <f t="shared" si="68"/>
        <v>25.5</v>
      </c>
      <c r="BY65" s="39">
        <v>0</v>
      </c>
      <c r="BZ65" s="39">
        <f t="shared" si="69"/>
        <v>25.5</v>
      </c>
      <c r="CA65" s="39">
        <f t="shared" si="70"/>
        <v>0</v>
      </c>
      <c r="CB65" s="84"/>
      <c r="CC65" s="9"/>
      <c r="CD65" s="9"/>
      <c r="CE65" s="9"/>
      <c r="CF65" s="9"/>
      <c r="CG65" s="9"/>
      <c r="CH65" s="9"/>
      <c r="CI65" s="9"/>
      <c r="CJ65" s="9"/>
      <c r="CK65" s="9"/>
      <c r="CL65" s="10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10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10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10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10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10"/>
      <c r="HW65" s="9"/>
      <c r="HX65" s="9"/>
    </row>
    <row r="66" spans="1:232" s="2" customFormat="1" ht="16.95" customHeight="1">
      <c r="A66" s="19" t="s">
        <v>66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84"/>
      <c r="CC66" s="9"/>
      <c r="CD66" s="9"/>
      <c r="CE66" s="9"/>
      <c r="CF66" s="9"/>
      <c r="CG66" s="9"/>
      <c r="CH66" s="9"/>
      <c r="CI66" s="9"/>
      <c r="CJ66" s="9"/>
      <c r="CK66" s="9"/>
      <c r="CL66" s="10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10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10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10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10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10"/>
      <c r="HW66" s="9"/>
      <c r="HX66" s="9"/>
    </row>
    <row r="67" spans="1:232" s="2" customFormat="1" ht="16.95" customHeight="1">
      <c r="A67" s="14" t="s">
        <v>67</v>
      </c>
      <c r="B67" s="39">
        <v>186</v>
      </c>
      <c r="C67" s="39">
        <v>250</v>
      </c>
      <c r="D67" s="4">
        <f t="shared" si="57"/>
        <v>1.3440860215053763</v>
      </c>
      <c r="E67" s="11">
        <v>10</v>
      </c>
      <c r="F67" s="5" t="s">
        <v>371</v>
      </c>
      <c r="G67" s="5" t="s">
        <v>371</v>
      </c>
      <c r="H67" s="5" t="s">
        <v>371</v>
      </c>
      <c r="I67" s="5" t="s">
        <v>371</v>
      </c>
      <c r="J67" s="5" t="s">
        <v>371</v>
      </c>
      <c r="K67" s="5" t="s">
        <v>371</v>
      </c>
      <c r="L67" s="5" t="s">
        <v>371</v>
      </c>
      <c r="M67" s="5" t="s">
        <v>371</v>
      </c>
      <c r="N67" s="39">
        <v>3827.1</v>
      </c>
      <c r="O67" s="39">
        <v>3935.4</v>
      </c>
      <c r="P67" s="4">
        <f t="shared" si="58"/>
        <v>1.0282981892294427</v>
      </c>
      <c r="Q67" s="11">
        <v>20</v>
      </c>
      <c r="R67" s="11">
        <v>1</v>
      </c>
      <c r="S67" s="11">
        <v>15</v>
      </c>
      <c r="T67" s="39">
        <v>6207.3</v>
      </c>
      <c r="U67" s="39">
        <v>8195.1</v>
      </c>
      <c r="V67" s="4">
        <f t="shared" si="59"/>
        <v>1.3202358513363299</v>
      </c>
      <c r="W67" s="11">
        <v>30</v>
      </c>
      <c r="X67" s="39">
        <v>26.8</v>
      </c>
      <c r="Y67" s="39">
        <v>45.8</v>
      </c>
      <c r="Z67" s="4">
        <f t="shared" si="60"/>
        <v>1.708955223880597</v>
      </c>
      <c r="AA67" s="11">
        <v>20</v>
      </c>
      <c r="AB67" s="39">
        <v>15458</v>
      </c>
      <c r="AC67" s="39">
        <v>19629</v>
      </c>
      <c r="AD67" s="4">
        <f t="shared" si="61"/>
        <v>1.2698279208176995</v>
      </c>
      <c r="AE67" s="11">
        <v>5</v>
      </c>
      <c r="AF67" s="5" t="s">
        <v>371</v>
      </c>
      <c r="AG67" s="5" t="s">
        <v>371</v>
      </c>
      <c r="AH67" s="5" t="s">
        <v>371</v>
      </c>
      <c r="AI67" s="5" t="s">
        <v>371</v>
      </c>
      <c r="AJ67" s="55">
        <v>1530</v>
      </c>
      <c r="AK67" s="55">
        <v>1777</v>
      </c>
      <c r="AL67" s="4">
        <f t="shared" si="62"/>
        <v>1.1614379084967321</v>
      </c>
      <c r="AM67" s="11">
        <v>20</v>
      </c>
      <c r="AN67" s="5" t="s">
        <v>371</v>
      </c>
      <c r="AO67" s="5" t="s">
        <v>371</v>
      </c>
      <c r="AP67" s="5" t="s">
        <v>371</v>
      </c>
      <c r="AQ67" s="5" t="s">
        <v>371</v>
      </c>
      <c r="AR67" s="39">
        <v>0</v>
      </c>
      <c r="AS67" s="39">
        <v>0</v>
      </c>
      <c r="AT67" s="4">
        <f t="shared" si="63"/>
        <v>0</v>
      </c>
      <c r="AU67" s="11">
        <v>0</v>
      </c>
      <c r="AV67" s="5" t="s">
        <v>371</v>
      </c>
      <c r="AW67" s="5" t="s">
        <v>371</v>
      </c>
      <c r="AX67" s="5" t="s">
        <v>371</v>
      </c>
      <c r="AY67" s="5" t="s">
        <v>371</v>
      </c>
      <c r="AZ67" s="5" t="s">
        <v>371</v>
      </c>
      <c r="BA67" s="5" t="s">
        <v>371</v>
      </c>
      <c r="BB67" s="5" t="s">
        <v>371</v>
      </c>
      <c r="BC67" s="5" t="s">
        <v>371</v>
      </c>
      <c r="BD67" s="54">
        <f t="shared" si="71"/>
        <v>1.2697575149280631</v>
      </c>
      <c r="BE67" s="54">
        <f t="shared" si="64"/>
        <v>1.2069757514928063</v>
      </c>
      <c r="BF67" s="55">
        <v>943</v>
      </c>
      <c r="BG67" s="39">
        <f t="shared" si="65"/>
        <v>1138.2</v>
      </c>
      <c r="BH67" s="39">
        <f t="shared" si="66"/>
        <v>195.20000000000005</v>
      </c>
      <c r="BI67" s="39">
        <v>103.6</v>
      </c>
      <c r="BJ67" s="39">
        <v>103.4</v>
      </c>
      <c r="BK67" s="39">
        <v>13.7</v>
      </c>
      <c r="BL67" s="39">
        <v>58.5</v>
      </c>
      <c r="BM67" s="39">
        <v>105.7</v>
      </c>
      <c r="BN67" s="39">
        <v>144.4</v>
      </c>
      <c r="BO67" s="39">
        <v>75.7</v>
      </c>
      <c r="BP67" s="39">
        <v>90.5</v>
      </c>
      <c r="BQ67" s="39">
        <v>0</v>
      </c>
      <c r="BR67" s="39">
        <v>74.400000000000006</v>
      </c>
      <c r="BS67" s="39">
        <v>68.599999999999994</v>
      </c>
      <c r="BT67" s="39">
        <v>110.6</v>
      </c>
      <c r="BU67" s="39">
        <v>83.299999999999983</v>
      </c>
      <c r="BV67" s="39">
        <f t="shared" si="67"/>
        <v>105.8</v>
      </c>
      <c r="BW67" s="11"/>
      <c r="BX67" s="39">
        <f t="shared" si="68"/>
        <v>105.8</v>
      </c>
      <c r="BY67" s="39">
        <v>0</v>
      </c>
      <c r="BZ67" s="39">
        <f t="shared" si="69"/>
        <v>105.8</v>
      </c>
      <c r="CA67" s="39">
        <f t="shared" si="70"/>
        <v>0</v>
      </c>
      <c r="CB67" s="84"/>
      <c r="CC67" s="9"/>
      <c r="CD67" s="9"/>
      <c r="CE67" s="9"/>
      <c r="CF67" s="9"/>
      <c r="CG67" s="9"/>
      <c r="CH67" s="9"/>
      <c r="CI67" s="9"/>
      <c r="CJ67" s="9"/>
      <c r="CK67" s="9"/>
      <c r="CL67" s="10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10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10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10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10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10"/>
      <c r="HW67" s="9"/>
      <c r="HX67" s="9"/>
    </row>
    <row r="68" spans="1:232" s="2" customFormat="1" ht="16.95" customHeight="1">
      <c r="A68" s="14" t="s">
        <v>68</v>
      </c>
      <c r="B68" s="39">
        <v>252704</v>
      </c>
      <c r="C68" s="39">
        <v>207822.5</v>
      </c>
      <c r="D68" s="4">
        <f t="shared" si="57"/>
        <v>0.82239497594023048</v>
      </c>
      <c r="E68" s="11">
        <v>10</v>
      </c>
      <c r="F68" s="5" t="s">
        <v>371</v>
      </c>
      <c r="G68" s="5" t="s">
        <v>371</v>
      </c>
      <c r="H68" s="5" t="s">
        <v>371</v>
      </c>
      <c r="I68" s="5" t="s">
        <v>371</v>
      </c>
      <c r="J68" s="5" t="s">
        <v>371</v>
      </c>
      <c r="K68" s="5" t="s">
        <v>371</v>
      </c>
      <c r="L68" s="5" t="s">
        <v>371</v>
      </c>
      <c r="M68" s="5" t="s">
        <v>371</v>
      </c>
      <c r="N68" s="39">
        <v>13086.6</v>
      </c>
      <c r="O68" s="39">
        <v>12727.2</v>
      </c>
      <c r="P68" s="4">
        <f t="shared" si="58"/>
        <v>0.97253679336114807</v>
      </c>
      <c r="Q68" s="11">
        <v>20</v>
      </c>
      <c r="R68" s="11">
        <v>1</v>
      </c>
      <c r="S68" s="11">
        <v>15</v>
      </c>
      <c r="T68" s="39">
        <v>45</v>
      </c>
      <c r="U68" s="39">
        <v>87.7</v>
      </c>
      <c r="V68" s="4">
        <f t="shared" si="59"/>
        <v>1.9488888888888889</v>
      </c>
      <c r="W68" s="11">
        <v>5</v>
      </c>
      <c r="X68" s="39">
        <v>672</v>
      </c>
      <c r="Y68" s="39">
        <v>860.7</v>
      </c>
      <c r="Z68" s="4">
        <f t="shared" si="60"/>
        <v>1.2808035714285715</v>
      </c>
      <c r="AA68" s="11">
        <v>45</v>
      </c>
      <c r="AB68" s="39">
        <v>835648</v>
      </c>
      <c r="AC68" s="39">
        <v>819317</v>
      </c>
      <c r="AD68" s="4">
        <f t="shared" si="61"/>
        <v>0.98045708240790386</v>
      </c>
      <c r="AE68" s="11">
        <v>5</v>
      </c>
      <c r="AF68" s="5" t="s">
        <v>371</v>
      </c>
      <c r="AG68" s="5" t="s">
        <v>371</v>
      </c>
      <c r="AH68" s="5" t="s">
        <v>371</v>
      </c>
      <c r="AI68" s="5" t="s">
        <v>371</v>
      </c>
      <c r="AJ68" s="55">
        <v>375</v>
      </c>
      <c r="AK68" s="55">
        <v>376</v>
      </c>
      <c r="AL68" s="4">
        <f t="shared" si="62"/>
        <v>1.0026666666666666</v>
      </c>
      <c r="AM68" s="11">
        <v>20</v>
      </c>
      <c r="AN68" s="5" t="s">
        <v>371</v>
      </c>
      <c r="AO68" s="5" t="s">
        <v>371</v>
      </c>
      <c r="AP68" s="5" t="s">
        <v>371</v>
      </c>
      <c r="AQ68" s="5" t="s">
        <v>371</v>
      </c>
      <c r="AR68" s="39">
        <v>74.099999999999994</v>
      </c>
      <c r="AS68" s="39">
        <v>74.8</v>
      </c>
      <c r="AT68" s="4">
        <f t="shared" si="63"/>
        <v>1.00944669365722</v>
      </c>
      <c r="AU68" s="11">
        <v>10</v>
      </c>
      <c r="AV68" s="5" t="s">
        <v>371</v>
      </c>
      <c r="AW68" s="5" t="s">
        <v>371</v>
      </c>
      <c r="AX68" s="5" t="s">
        <v>371</v>
      </c>
      <c r="AY68" s="5" t="s">
        <v>371</v>
      </c>
      <c r="AZ68" s="5" t="s">
        <v>371</v>
      </c>
      <c r="BA68" s="5" t="s">
        <v>371</v>
      </c>
      <c r="BB68" s="5" t="s">
        <v>371</v>
      </c>
      <c r="BC68" s="5" t="s">
        <v>371</v>
      </c>
      <c r="BD68" s="54">
        <f t="shared" si="71"/>
        <v>1.116195203594619</v>
      </c>
      <c r="BE68" s="54">
        <f t="shared" si="64"/>
        <v>1.116195203594619</v>
      </c>
      <c r="BF68" s="55">
        <v>4056</v>
      </c>
      <c r="BG68" s="39">
        <f t="shared" si="65"/>
        <v>4527.3</v>
      </c>
      <c r="BH68" s="39">
        <f t="shared" si="66"/>
        <v>471.30000000000018</v>
      </c>
      <c r="BI68" s="39">
        <v>221.2</v>
      </c>
      <c r="BJ68" s="39">
        <v>216.7</v>
      </c>
      <c r="BK68" s="39">
        <v>0</v>
      </c>
      <c r="BL68" s="39">
        <v>164.1</v>
      </c>
      <c r="BM68" s="39">
        <v>156.80000000000001</v>
      </c>
      <c r="BN68" s="39">
        <v>0</v>
      </c>
      <c r="BO68" s="39">
        <v>0</v>
      </c>
      <c r="BP68" s="39">
        <v>245.7</v>
      </c>
      <c r="BQ68" s="39">
        <v>0</v>
      </c>
      <c r="BR68" s="39">
        <v>659.3</v>
      </c>
      <c r="BS68" s="39">
        <v>392.9</v>
      </c>
      <c r="BT68" s="39">
        <v>372.1</v>
      </c>
      <c r="BU68" s="39">
        <v>1382.7</v>
      </c>
      <c r="BV68" s="39">
        <f t="shared" si="67"/>
        <v>715.8</v>
      </c>
      <c r="BW68" s="11"/>
      <c r="BX68" s="39">
        <f t="shared" si="68"/>
        <v>715.8</v>
      </c>
      <c r="BY68" s="39">
        <v>0</v>
      </c>
      <c r="BZ68" s="39">
        <f t="shared" si="69"/>
        <v>715.8</v>
      </c>
      <c r="CA68" s="39">
        <f t="shared" si="70"/>
        <v>0</v>
      </c>
      <c r="CB68" s="84"/>
      <c r="CC68" s="9"/>
      <c r="CD68" s="9"/>
      <c r="CE68" s="9"/>
      <c r="CF68" s="9"/>
      <c r="CG68" s="9"/>
      <c r="CH68" s="9"/>
      <c r="CI68" s="9"/>
      <c r="CJ68" s="9"/>
      <c r="CK68" s="9"/>
      <c r="CL68" s="10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10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10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10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10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10"/>
      <c r="HW68" s="9"/>
      <c r="HX68" s="9"/>
    </row>
    <row r="69" spans="1:232" s="2" customFormat="1" ht="16.95" customHeight="1">
      <c r="A69" s="14" t="s">
        <v>69</v>
      </c>
      <c r="B69" s="39">
        <v>14453</v>
      </c>
      <c r="C69" s="39">
        <v>14471.5</v>
      </c>
      <c r="D69" s="4">
        <f t="shared" si="57"/>
        <v>1.0012800110703659</v>
      </c>
      <c r="E69" s="11">
        <v>10</v>
      </c>
      <c r="F69" s="5" t="s">
        <v>371</v>
      </c>
      <c r="G69" s="5" t="s">
        <v>371</v>
      </c>
      <c r="H69" s="5" t="s">
        <v>371</v>
      </c>
      <c r="I69" s="5" t="s">
        <v>371</v>
      </c>
      <c r="J69" s="5" t="s">
        <v>371</v>
      </c>
      <c r="K69" s="5" t="s">
        <v>371</v>
      </c>
      <c r="L69" s="5" t="s">
        <v>371</v>
      </c>
      <c r="M69" s="5" t="s">
        <v>371</v>
      </c>
      <c r="N69" s="39">
        <v>3002.9</v>
      </c>
      <c r="O69" s="39">
        <v>2266.5</v>
      </c>
      <c r="P69" s="4">
        <f t="shared" si="58"/>
        <v>0.75477038862432977</v>
      </c>
      <c r="Q69" s="11">
        <v>20</v>
      </c>
      <c r="R69" s="11">
        <v>1</v>
      </c>
      <c r="S69" s="11">
        <v>15</v>
      </c>
      <c r="T69" s="39">
        <v>296.7</v>
      </c>
      <c r="U69" s="39">
        <v>324</v>
      </c>
      <c r="V69" s="4">
        <f t="shared" si="59"/>
        <v>1.0920121334681496</v>
      </c>
      <c r="W69" s="11">
        <v>20</v>
      </c>
      <c r="X69" s="39">
        <v>63.5</v>
      </c>
      <c r="Y69" s="39">
        <v>144.4</v>
      </c>
      <c r="Z69" s="4">
        <f t="shared" si="60"/>
        <v>2.2740157480314962</v>
      </c>
      <c r="AA69" s="11">
        <v>30</v>
      </c>
      <c r="AB69" s="39">
        <v>28555</v>
      </c>
      <c r="AC69" s="39">
        <v>28651</v>
      </c>
      <c r="AD69" s="4">
        <f t="shared" si="61"/>
        <v>1.0033619331115391</v>
      </c>
      <c r="AE69" s="11">
        <v>5</v>
      </c>
      <c r="AF69" s="5" t="s">
        <v>371</v>
      </c>
      <c r="AG69" s="5" t="s">
        <v>371</v>
      </c>
      <c r="AH69" s="5" t="s">
        <v>371</v>
      </c>
      <c r="AI69" s="5" t="s">
        <v>371</v>
      </c>
      <c r="AJ69" s="55">
        <v>150</v>
      </c>
      <c r="AK69" s="55">
        <v>155</v>
      </c>
      <c r="AL69" s="4">
        <f t="shared" si="62"/>
        <v>1.0333333333333334</v>
      </c>
      <c r="AM69" s="11">
        <v>20</v>
      </c>
      <c r="AN69" s="5" t="s">
        <v>371</v>
      </c>
      <c r="AO69" s="5" t="s">
        <v>371</v>
      </c>
      <c r="AP69" s="5" t="s">
        <v>371</v>
      </c>
      <c r="AQ69" s="5" t="s">
        <v>371</v>
      </c>
      <c r="AR69" s="39">
        <v>0</v>
      </c>
      <c r="AS69" s="39">
        <v>0</v>
      </c>
      <c r="AT69" s="4">
        <f t="shared" si="63"/>
        <v>0</v>
      </c>
      <c r="AU69" s="11">
        <v>0</v>
      </c>
      <c r="AV69" s="5" t="s">
        <v>371</v>
      </c>
      <c r="AW69" s="5" t="s">
        <v>371</v>
      </c>
      <c r="AX69" s="5" t="s">
        <v>371</v>
      </c>
      <c r="AY69" s="5" t="s">
        <v>371</v>
      </c>
      <c r="AZ69" s="5" t="s">
        <v>371</v>
      </c>
      <c r="BA69" s="5" t="s">
        <v>371</v>
      </c>
      <c r="BB69" s="5" t="s">
        <v>371</v>
      </c>
      <c r="BC69" s="5" t="s">
        <v>371</v>
      </c>
      <c r="BD69" s="54">
        <f t="shared" si="71"/>
        <v>1.2987699943810209</v>
      </c>
      <c r="BE69" s="54">
        <f t="shared" si="64"/>
        <v>1.209876999438102</v>
      </c>
      <c r="BF69" s="55">
        <v>1198</v>
      </c>
      <c r="BG69" s="39">
        <f t="shared" si="65"/>
        <v>1449.4</v>
      </c>
      <c r="BH69" s="39">
        <f t="shared" si="66"/>
        <v>251.40000000000009</v>
      </c>
      <c r="BI69" s="39">
        <v>134.30000000000001</v>
      </c>
      <c r="BJ69" s="39">
        <v>132</v>
      </c>
      <c r="BK69" s="39">
        <v>101.1</v>
      </c>
      <c r="BL69" s="39">
        <v>105.8</v>
      </c>
      <c r="BM69" s="39">
        <v>133.4</v>
      </c>
      <c r="BN69" s="39">
        <v>127.7</v>
      </c>
      <c r="BO69" s="39">
        <v>131</v>
      </c>
      <c r="BP69" s="39">
        <v>133.19999999999999</v>
      </c>
      <c r="BQ69" s="39">
        <v>0</v>
      </c>
      <c r="BR69" s="39">
        <v>127</v>
      </c>
      <c r="BS69" s="39">
        <v>132.1</v>
      </c>
      <c r="BT69" s="39">
        <v>141.6</v>
      </c>
      <c r="BU69" s="39">
        <v>55.900000000000034</v>
      </c>
      <c r="BV69" s="39">
        <f t="shared" si="67"/>
        <v>-5.7</v>
      </c>
      <c r="BW69" s="11"/>
      <c r="BX69" s="39">
        <f t="shared" si="68"/>
        <v>-5.7</v>
      </c>
      <c r="BY69" s="39">
        <v>0</v>
      </c>
      <c r="BZ69" s="39">
        <f t="shared" si="69"/>
        <v>0</v>
      </c>
      <c r="CA69" s="39">
        <f t="shared" si="70"/>
        <v>-5.7</v>
      </c>
      <c r="CB69" s="84"/>
      <c r="CC69" s="9"/>
      <c r="CD69" s="9"/>
      <c r="CE69" s="9"/>
      <c r="CF69" s="9"/>
      <c r="CG69" s="9"/>
      <c r="CH69" s="9"/>
      <c r="CI69" s="9"/>
      <c r="CJ69" s="9"/>
      <c r="CK69" s="9"/>
      <c r="CL69" s="10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10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10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10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10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10"/>
      <c r="HW69" s="9"/>
      <c r="HX69" s="9"/>
    </row>
    <row r="70" spans="1:232" s="2" customFormat="1" ht="16.95" customHeight="1">
      <c r="A70" s="14" t="s">
        <v>70</v>
      </c>
      <c r="B70" s="39">
        <v>1628059</v>
      </c>
      <c r="C70" s="39">
        <v>1972527</v>
      </c>
      <c r="D70" s="4">
        <f t="shared" si="57"/>
        <v>1.2115820126911863</v>
      </c>
      <c r="E70" s="11">
        <v>10</v>
      </c>
      <c r="F70" s="5" t="s">
        <v>371</v>
      </c>
      <c r="G70" s="5" t="s">
        <v>371</v>
      </c>
      <c r="H70" s="5" t="s">
        <v>371</v>
      </c>
      <c r="I70" s="5" t="s">
        <v>371</v>
      </c>
      <c r="J70" s="5" t="s">
        <v>371</v>
      </c>
      <c r="K70" s="5" t="s">
        <v>371</v>
      </c>
      <c r="L70" s="5" t="s">
        <v>371</v>
      </c>
      <c r="M70" s="5" t="s">
        <v>371</v>
      </c>
      <c r="N70" s="39">
        <v>7294.4</v>
      </c>
      <c r="O70" s="39">
        <v>7800.8</v>
      </c>
      <c r="P70" s="4">
        <f t="shared" si="58"/>
        <v>1.0694231191050669</v>
      </c>
      <c r="Q70" s="11">
        <v>20</v>
      </c>
      <c r="R70" s="11">
        <v>1</v>
      </c>
      <c r="S70" s="11">
        <v>15</v>
      </c>
      <c r="T70" s="39">
        <v>18</v>
      </c>
      <c r="U70" s="39">
        <v>25.3</v>
      </c>
      <c r="V70" s="4">
        <f t="shared" si="59"/>
        <v>1.4055555555555557</v>
      </c>
      <c r="W70" s="11">
        <v>10</v>
      </c>
      <c r="X70" s="39">
        <v>56.1</v>
      </c>
      <c r="Y70" s="39">
        <v>11</v>
      </c>
      <c r="Z70" s="4">
        <f t="shared" si="60"/>
        <v>0.19607843137254902</v>
      </c>
      <c r="AA70" s="11">
        <v>40</v>
      </c>
      <c r="AB70" s="39">
        <v>10753</v>
      </c>
      <c r="AC70" s="39">
        <v>13146</v>
      </c>
      <c r="AD70" s="4">
        <f t="shared" si="61"/>
        <v>1.2225425462661583</v>
      </c>
      <c r="AE70" s="11">
        <v>5</v>
      </c>
      <c r="AF70" s="5" t="s">
        <v>371</v>
      </c>
      <c r="AG70" s="5" t="s">
        <v>371</v>
      </c>
      <c r="AH70" s="5" t="s">
        <v>371</v>
      </c>
      <c r="AI70" s="5" t="s">
        <v>371</v>
      </c>
      <c r="AJ70" s="55">
        <v>155</v>
      </c>
      <c r="AK70" s="55">
        <v>120</v>
      </c>
      <c r="AL70" s="4">
        <f t="shared" si="62"/>
        <v>0.77419354838709675</v>
      </c>
      <c r="AM70" s="11">
        <v>20</v>
      </c>
      <c r="AN70" s="5" t="s">
        <v>371</v>
      </c>
      <c r="AO70" s="5" t="s">
        <v>371</v>
      </c>
      <c r="AP70" s="5" t="s">
        <v>371</v>
      </c>
      <c r="AQ70" s="5" t="s">
        <v>371</v>
      </c>
      <c r="AR70" s="39">
        <v>0</v>
      </c>
      <c r="AS70" s="39">
        <v>0</v>
      </c>
      <c r="AT70" s="4">
        <f t="shared" si="63"/>
        <v>0</v>
      </c>
      <c r="AU70" s="11">
        <v>0</v>
      </c>
      <c r="AV70" s="5" t="s">
        <v>371</v>
      </c>
      <c r="AW70" s="5" t="s">
        <v>371</v>
      </c>
      <c r="AX70" s="5" t="s">
        <v>371</v>
      </c>
      <c r="AY70" s="5" t="s">
        <v>371</v>
      </c>
      <c r="AZ70" s="5" t="s">
        <v>371</v>
      </c>
      <c r="BA70" s="5" t="s">
        <v>371</v>
      </c>
      <c r="BB70" s="5" t="s">
        <v>371</v>
      </c>
      <c r="BC70" s="5" t="s">
        <v>371</v>
      </c>
      <c r="BD70" s="54">
        <f t="shared" si="71"/>
        <v>0.76666299182119535</v>
      </c>
      <c r="BE70" s="54">
        <f t="shared" si="64"/>
        <v>0.76666299182119535</v>
      </c>
      <c r="BF70" s="55">
        <v>155</v>
      </c>
      <c r="BG70" s="39">
        <f t="shared" si="65"/>
        <v>118.8</v>
      </c>
      <c r="BH70" s="39">
        <f t="shared" si="66"/>
        <v>-36.200000000000003</v>
      </c>
      <c r="BI70" s="39">
        <v>10.5</v>
      </c>
      <c r="BJ70" s="39">
        <v>8.3000000000000007</v>
      </c>
      <c r="BK70" s="39">
        <v>6.5</v>
      </c>
      <c r="BL70" s="39">
        <v>15.7</v>
      </c>
      <c r="BM70" s="39">
        <v>7.7</v>
      </c>
      <c r="BN70" s="39">
        <v>0.8</v>
      </c>
      <c r="BO70" s="39">
        <v>6.8</v>
      </c>
      <c r="BP70" s="39">
        <v>9.4</v>
      </c>
      <c r="BQ70" s="39">
        <v>0</v>
      </c>
      <c r="BR70" s="39">
        <v>7</v>
      </c>
      <c r="BS70" s="39">
        <v>12.8</v>
      </c>
      <c r="BT70" s="39">
        <v>14</v>
      </c>
      <c r="BU70" s="39">
        <v>0</v>
      </c>
      <c r="BV70" s="39">
        <f t="shared" si="67"/>
        <v>19.3</v>
      </c>
      <c r="BW70" s="11"/>
      <c r="BX70" s="39">
        <f t="shared" si="68"/>
        <v>19.3</v>
      </c>
      <c r="BY70" s="39">
        <v>0</v>
      </c>
      <c r="BZ70" s="39">
        <f t="shared" si="69"/>
        <v>19.3</v>
      </c>
      <c r="CA70" s="39">
        <f t="shared" si="70"/>
        <v>0</v>
      </c>
      <c r="CB70" s="84"/>
      <c r="CC70" s="9"/>
      <c r="CD70" s="9"/>
      <c r="CE70" s="9"/>
      <c r="CF70" s="9"/>
      <c r="CG70" s="9"/>
      <c r="CH70" s="9"/>
      <c r="CI70" s="9"/>
      <c r="CJ70" s="9"/>
      <c r="CK70" s="9"/>
      <c r="CL70" s="10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10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10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10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10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10"/>
      <c r="HW70" s="9"/>
      <c r="HX70" s="9"/>
    </row>
    <row r="71" spans="1:232" s="2" customFormat="1" ht="16.95" customHeight="1">
      <c r="A71" s="14" t="s">
        <v>71</v>
      </c>
      <c r="B71" s="39">
        <v>0</v>
      </c>
      <c r="C71" s="39">
        <v>0</v>
      </c>
      <c r="D71" s="4">
        <f t="shared" si="57"/>
        <v>0</v>
      </c>
      <c r="E71" s="11">
        <v>0</v>
      </c>
      <c r="F71" s="5" t="s">
        <v>371</v>
      </c>
      <c r="G71" s="5" t="s">
        <v>371</v>
      </c>
      <c r="H71" s="5" t="s">
        <v>371</v>
      </c>
      <c r="I71" s="5" t="s">
        <v>371</v>
      </c>
      <c r="J71" s="5" t="s">
        <v>371</v>
      </c>
      <c r="K71" s="5" t="s">
        <v>371</v>
      </c>
      <c r="L71" s="5" t="s">
        <v>371</v>
      </c>
      <c r="M71" s="5" t="s">
        <v>371</v>
      </c>
      <c r="N71" s="39">
        <v>4084</v>
      </c>
      <c r="O71" s="39">
        <v>2103.9</v>
      </c>
      <c r="P71" s="4">
        <f t="shared" si="58"/>
        <v>0.51515670910871691</v>
      </c>
      <c r="Q71" s="11">
        <v>20</v>
      </c>
      <c r="R71" s="11">
        <v>1</v>
      </c>
      <c r="S71" s="11">
        <v>15</v>
      </c>
      <c r="T71" s="39">
        <v>533</v>
      </c>
      <c r="U71" s="39">
        <v>575.6</v>
      </c>
      <c r="V71" s="4">
        <f t="shared" si="59"/>
        <v>1.0799249530956849</v>
      </c>
      <c r="W71" s="11">
        <v>20</v>
      </c>
      <c r="X71" s="39">
        <v>184.3</v>
      </c>
      <c r="Y71" s="39">
        <v>217.5</v>
      </c>
      <c r="Z71" s="4">
        <f t="shared" si="60"/>
        <v>1.1801410743353227</v>
      </c>
      <c r="AA71" s="11">
        <v>30</v>
      </c>
      <c r="AB71" s="39">
        <v>15548</v>
      </c>
      <c r="AC71" s="39">
        <v>13466</v>
      </c>
      <c r="AD71" s="4">
        <f t="shared" si="61"/>
        <v>0.86609210187805508</v>
      </c>
      <c r="AE71" s="11">
        <v>5</v>
      </c>
      <c r="AF71" s="5" t="s">
        <v>371</v>
      </c>
      <c r="AG71" s="5" t="s">
        <v>371</v>
      </c>
      <c r="AH71" s="5" t="s">
        <v>371</v>
      </c>
      <c r="AI71" s="5" t="s">
        <v>371</v>
      </c>
      <c r="AJ71" s="55">
        <v>590</v>
      </c>
      <c r="AK71" s="55">
        <v>536</v>
      </c>
      <c r="AL71" s="4">
        <f t="shared" si="62"/>
        <v>0.90847457627118644</v>
      </c>
      <c r="AM71" s="11">
        <v>20</v>
      </c>
      <c r="AN71" s="5" t="s">
        <v>371</v>
      </c>
      <c r="AO71" s="5" t="s">
        <v>371</v>
      </c>
      <c r="AP71" s="5" t="s">
        <v>371</v>
      </c>
      <c r="AQ71" s="5" t="s">
        <v>371</v>
      </c>
      <c r="AR71" s="39">
        <v>0</v>
      </c>
      <c r="AS71" s="39">
        <v>0</v>
      </c>
      <c r="AT71" s="4">
        <f t="shared" si="63"/>
        <v>0</v>
      </c>
      <c r="AU71" s="11">
        <v>0</v>
      </c>
      <c r="AV71" s="5" t="s">
        <v>371</v>
      </c>
      <c r="AW71" s="5" t="s">
        <v>371</v>
      </c>
      <c r="AX71" s="5" t="s">
        <v>371</v>
      </c>
      <c r="AY71" s="5" t="s">
        <v>371</v>
      </c>
      <c r="AZ71" s="5" t="s">
        <v>371</v>
      </c>
      <c r="BA71" s="5" t="s">
        <v>371</v>
      </c>
      <c r="BB71" s="5" t="s">
        <v>371</v>
      </c>
      <c r="BC71" s="5" t="s">
        <v>371</v>
      </c>
      <c r="BD71" s="54">
        <f t="shared" si="71"/>
        <v>0.95278015917237935</v>
      </c>
      <c r="BE71" s="54">
        <f t="shared" si="64"/>
        <v>0.95278015917237935</v>
      </c>
      <c r="BF71" s="55">
        <v>1576</v>
      </c>
      <c r="BG71" s="39">
        <f t="shared" si="65"/>
        <v>1501.6</v>
      </c>
      <c r="BH71" s="39">
        <f t="shared" si="66"/>
        <v>-74.400000000000091</v>
      </c>
      <c r="BI71" s="39">
        <v>186.3</v>
      </c>
      <c r="BJ71" s="39">
        <v>186</v>
      </c>
      <c r="BK71" s="39">
        <v>157.9</v>
      </c>
      <c r="BL71" s="39">
        <v>118.3</v>
      </c>
      <c r="BM71" s="39">
        <v>139.9</v>
      </c>
      <c r="BN71" s="39">
        <v>98.7</v>
      </c>
      <c r="BO71" s="39">
        <v>89.7</v>
      </c>
      <c r="BP71" s="39">
        <v>124.7</v>
      </c>
      <c r="BQ71" s="39">
        <v>0</v>
      </c>
      <c r="BR71" s="39">
        <v>111.9</v>
      </c>
      <c r="BS71" s="39">
        <v>114.5</v>
      </c>
      <c r="BT71" s="39">
        <v>137.5</v>
      </c>
      <c r="BU71" s="39">
        <v>4.6000000000001222</v>
      </c>
      <c r="BV71" s="39">
        <f t="shared" si="67"/>
        <v>31.6</v>
      </c>
      <c r="BW71" s="11"/>
      <c r="BX71" s="39">
        <f t="shared" si="68"/>
        <v>31.6</v>
      </c>
      <c r="BY71" s="39">
        <v>0</v>
      </c>
      <c r="BZ71" s="39">
        <f t="shared" si="69"/>
        <v>31.6</v>
      </c>
      <c r="CA71" s="39">
        <f t="shared" si="70"/>
        <v>0</v>
      </c>
      <c r="CB71" s="84"/>
      <c r="CC71" s="9"/>
      <c r="CD71" s="9"/>
      <c r="CE71" s="9"/>
      <c r="CF71" s="9"/>
      <c r="CG71" s="9"/>
      <c r="CH71" s="9"/>
      <c r="CI71" s="9"/>
      <c r="CJ71" s="9"/>
      <c r="CK71" s="9"/>
      <c r="CL71" s="10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10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10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10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10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10"/>
      <c r="HW71" s="9"/>
      <c r="HX71" s="9"/>
    </row>
    <row r="72" spans="1:232" s="2" customFormat="1" ht="16.95" customHeight="1">
      <c r="A72" s="19" t="s">
        <v>72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84"/>
      <c r="CC72" s="9"/>
      <c r="CD72" s="9"/>
      <c r="CE72" s="9"/>
      <c r="CF72" s="9"/>
      <c r="CG72" s="9"/>
      <c r="CH72" s="9"/>
      <c r="CI72" s="9"/>
      <c r="CJ72" s="9"/>
      <c r="CK72" s="9"/>
      <c r="CL72" s="10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10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10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10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10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10"/>
      <c r="HW72" s="9"/>
      <c r="HX72" s="9"/>
    </row>
    <row r="73" spans="1:232" s="2" customFormat="1" ht="16.95" customHeight="1">
      <c r="A73" s="14" t="s">
        <v>73</v>
      </c>
      <c r="B73" s="39">
        <v>9420</v>
      </c>
      <c r="C73" s="39">
        <v>8925.9</v>
      </c>
      <c r="D73" s="4">
        <f t="shared" si="57"/>
        <v>0.94754777070063689</v>
      </c>
      <c r="E73" s="11">
        <v>10</v>
      </c>
      <c r="F73" s="5" t="s">
        <v>371</v>
      </c>
      <c r="G73" s="5" t="s">
        <v>371</v>
      </c>
      <c r="H73" s="5" t="s">
        <v>371</v>
      </c>
      <c r="I73" s="5" t="s">
        <v>371</v>
      </c>
      <c r="J73" s="5" t="s">
        <v>371</v>
      </c>
      <c r="K73" s="5" t="s">
        <v>371</v>
      </c>
      <c r="L73" s="5" t="s">
        <v>371</v>
      </c>
      <c r="M73" s="5" t="s">
        <v>371</v>
      </c>
      <c r="N73" s="39">
        <v>6263.5</v>
      </c>
      <c r="O73" s="39">
        <v>4274.3</v>
      </c>
      <c r="P73" s="4">
        <f t="shared" si="58"/>
        <v>0.68241398579069212</v>
      </c>
      <c r="Q73" s="11">
        <v>20</v>
      </c>
      <c r="R73" s="11">
        <v>1</v>
      </c>
      <c r="S73" s="11">
        <v>15</v>
      </c>
      <c r="T73" s="39">
        <v>1238</v>
      </c>
      <c r="U73" s="39">
        <v>899</v>
      </c>
      <c r="V73" s="4">
        <f t="shared" si="59"/>
        <v>0.72617124394184163</v>
      </c>
      <c r="W73" s="11">
        <v>30</v>
      </c>
      <c r="X73" s="39">
        <v>56</v>
      </c>
      <c r="Y73" s="39">
        <v>70.900000000000006</v>
      </c>
      <c r="Z73" s="4">
        <f t="shared" si="60"/>
        <v>1.2660714285714287</v>
      </c>
      <c r="AA73" s="11">
        <v>20</v>
      </c>
      <c r="AB73" s="39">
        <v>39256</v>
      </c>
      <c r="AC73" s="39">
        <v>19962</v>
      </c>
      <c r="AD73" s="4">
        <f t="shared" si="61"/>
        <v>0.5085082535153862</v>
      </c>
      <c r="AE73" s="11">
        <v>5</v>
      </c>
      <c r="AF73" s="5" t="s">
        <v>371</v>
      </c>
      <c r="AG73" s="5" t="s">
        <v>371</v>
      </c>
      <c r="AH73" s="5" t="s">
        <v>371</v>
      </c>
      <c r="AI73" s="5" t="s">
        <v>371</v>
      </c>
      <c r="AJ73" s="55">
        <v>490</v>
      </c>
      <c r="AK73" s="55">
        <v>318</v>
      </c>
      <c r="AL73" s="4">
        <f t="shared" si="62"/>
        <v>0.6489795918367347</v>
      </c>
      <c r="AM73" s="11">
        <v>20</v>
      </c>
      <c r="AN73" s="5" t="s">
        <v>371</v>
      </c>
      <c r="AO73" s="5" t="s">
        <v>371</v>
      </c>
      <c r="AP73" s="5" t="s">
        <v>371</v>
      </c>
      <c r="AQ73" s="5" t="s">
        <v>371</v>
      </c>
      <c r="AR73" s="39">
        <v>100</v>
      </c>
      <c r="AS73" s="39">
        <v>100</v>
      </c>
      <c r="AT73" s="4">
        <f t="shared" si="63"/>
        <v>1</v>
      </c>
      <c r="AU73" s="11">
        <v>10</v>
      </c>
      <c r="AV73" s="5" t="s">
        <v>371</v>
      </c>
      <c r="AW73" s="5" t="s">
        <v>371</v>
      </c>
      <c r="AX73" s="5" t="s">
        <v>371</v>
      </c>
      <c r="AY73" s="5" t="s">
        <v>371</v>
      </c>
      <c r="AZ73" s="5" t="s">
        <v>371</v>
      </c>
      <c r="BA73" s="5" t="s">
        <v>371</v>
      </c>
      <c r="BB73" s="5" t="s">
        <v>371</v>
      </c>
      <c r="BC73" s="5" t="s">
        <v>371</v>
      </c>
      <c r="BD73" s="54">
        <f t="shared" si="71"/>
        <v>0.8519419724370435</v>
      </c>
      <c r="BE73" s="54">
        <f t="shared" si="64"/>
        <v>0.8519419724370435</v>
      </c>
      <c r="BF73" s="55">
        <v>169</v>
      </c>
      <c r="BG73" s="39">
        <f t="shared" si="65"/>
        <v>144</v>
      </c>
      <c r="BH73" s="39">
        <f t="shared" si="66"/>
        <v>-25</v>
      </c>
      <c r="BI73" s="39">
        <v>17.899999999999999</v>
      </c>
      <c r="BJ73" s="39">
        <v>8.8000000000000007</v>
      </c>
      <c r="BK73" s="39">
        <v>12.1</v>
      </c>
      <c r="BL73" s="39">
        <v>9</v>
      </c>
      <c r="BM73" s="39">
        <v>13.9</v>
      </c>
      <c r="BN73" s="39">
        <v>11.1</v>
      </c>
      <c r="BO73" s="39">
        <v>11.4</v>
      </c>
      <c r="BP73" s="39">
        <v>14.1</v>
      </c>
      <c r="BQ73" s="39">
        <v>0</v>
      </c>
      <c r="BR73" s="39">
        <v>10.9</v>
      </c>
      <c r="BS73" s="39">
        <v>8.5</v>
      </c>
      <c r="BT73" s="39">
        <v>13.5</v>
      </c>
      <c r="BU73" s="39">
        <v>8.5</v>
      </c>
      <c r="BV73" s="39">
        <f t="shared" si="67"/>
        <v>4.3</v>
      </c>
      <c r="BW73" s="11"/>
      <c r="BX73" s="39">
        <f t="shared" si="68"/>
        <v>4.3</v>
      </c>
      <c r="BY73" s="39">
        <v>0</v>
      </c>
      <c r="BZ73" s="39">
        <f t="shared" si="69"/>
        <v>4.3</v>
      </c>
      <c r="CA73" s="39">
        <f t="shared" si="70"/>
        <v>0</v>
      </c>
      <c r="CB73" s="84"/>
      <c r="CC73" s="9"/>
      <c r="CD73" s="9"/>
      <c r="CE73" s="9"/>
      <c r="CF73" s="9"/>
      <c r="CG73" s="9"/>
      <c r="CH73" s="9"/>
      <c r="CI73" s="9"/>
      <c r="CJ73" s="9"/>
      <c r="CK73" s="9"/>
      <c r="CL73" s="10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10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10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10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10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10"/>
      <c r="HW73" s="9"/>
      <c r="HX73" s="9"/>
    </row>
    <row r="74" spans="1:232" s="2" customFormat="1" ht="16.95" customHeight="1">
      <c r="A74" s="14" t="s">
        <v>74</v>
      </c>
      <c r="B74" s="39">
        <v>142746</v>
      </c>
      <c r="C74" s="39">
        <v>165099.29999999999</v>
      </c>
      <c r="D74" s="4">
        <f t="shared" si="57"/>
        <v>1.156594930856206</v>
      </c>
      <c r="E74" s="11">
        <v>10</v>
      </c>
      <c r="F74" s="5" t="s">
        <v>371</v>
      </c>
      <c r="G74" s="5" t="s">
        <v>371</v>
      </c>
      <c r="H74" s="5" t="s">
        <v>371</v>
      </c>
      <c r="I74" s="5" t="s">
        <v>371</v>
      </c>
      <c r="J74" s="5" t="s">
        <v>371</v>
      </c>
      <c r="K74" s="5" t="s">
        <v>371</v>
      </c>
      <c r="L74" s="5" t="s">
        <v>371</v>
      </c>
      <c r="M74" s="5" t="s">
        <v>371</v>
      </c>
      <c r="N74" s="39">
        <v>15036.7</v>
      </c>
      <c r="O74" s="39">
        <v>15441.3</v>
      </c>
      <c r="P74" s="4">
        <f t="shared" si="58"/>
        <v>1.026907499650854</v>
      </c>
      <c r="Q74" s="11">
        <v>20</v>
      </c>
      <c r="R74" s="11">
        <v>1</v>
      </c>
      <c r="S74" s="11">
        <v>15</v>
      </c>
      <c r="T74" s="39">
        <v>360</v>
      </c>
      <c r="U74" s="39">
        <v>363.2</v>
      </c>
      <c r="V74" s="4">
        <f t="shared" si="59"/>
        <v>1.0088888888888889</v>
      </c>
      <c r="W74" s="11">
        <v>20</v>
      </c>
      <c r="X74" s="39">
        <v>305</v>
      </c>
      <c r="Y74" s="39">
        <v>366.2</v>
      </c>
      <c r="Z74" s="4">
        <f t="shared" si="60"/>
        <v>1.2006557377049181</v>
      </c>
      <c r="AA74" s="11">
        <v>30</v>
      </c>
      <c r="AB74" s="39">
        <v>546996</v>
      </c>
      <c r="AC74" s="39">
        <v>719900</v>
      </c>
      <c r="AD74" s="4">
        <f t="shared" si="61"/>
        <v>1.3160973754835501</v>
      </c>
      <c r="AE74" s="11">
        <v>5</v>
      </c>
      <c r="AF74" s="5" t="s">
        <v>371</v>
      </c>
      <c r="AG74" s="5" t="s">
        <v>371</v>
      </c>
      <c r="AH74" s="5" t="s">
        <v>371</v>
      </c>
      <c r="AI74" s="5" t="s">
        <v>371</v>
      </c>
      <c r="AJ74" s="55">
        <v>1010</v>
      </c>
      <c r="AK74" s="55">
        <v>716</v>
      </c>
      <c r="AL74" s="4">
        <f t="shared" si="62"/>
        <v>0.70891089108910887</v>
      </c>
      <c r="AM74" s="11">
        <v>20</v>
      </c>
      <c r="AN74" s="5" t="s">
        <v>371</v>
      </c>
      <c r="AO74" s="5" t="s">
        <v>371</v>
      </c>
      <c r="AP74" s="5" t="s">
        <v>371</v>
      </c>
      <c r="AQ74" s="5" t="s">
        <v>371</v>
      </c>
      <c r="AR74" s="39">
        <v>48.8</v>
      </c>
      <c r="AS74" s="39">
        <v>49.1</v>
      </c>
      <c r="AT74" s="4">
        <f t="shared" si="63"/>
        <v>1.0061475409836067</v>
      </c>
      <c r="AU74" s="11">
        <v>10</v>
      </c>
      <c r="AV74" s="5" t="s">
        <v>371</v>
      </c>
      <c r="AW74" s="5" t="s">
        <v>371</v>
      </c>
      <c r="AX74" s="5" t="s">
        <v>371</v>
      </c>
      <c r="AY74" s="5" t="s">
        <v>371</v>
      </c>
      <c r="AZ74" s="5" t="s">
        <v>371</v>
      </c>
      <c r="BA74" s="5" t="s">
        <v>371</v>
      </c>
      <c r="BB74" s="5" t="s">
        <v>371</v>
      </c>
      <c r="BC74" s="5" t="s">
        <v>371</v>
      </c>
      <c r="BD74" s="54">
        <f t="shared" si="71"/>
        <v>1.0317056101503113</v>
      </c>
      <c r="BE74" s="54">
        <f t="shared" si="64"/>
        <v>1.0317056101503113</v>
      </c>
      <c r="BF74" s="55">
        <v>4622</v>
      </c>
      <c r="BG74" s="39">
        <f t="shared" si="65"/>
        <v>4768.5</v>
      </c>
      <c r="BH74" s="39">
        <f t="shared" si="66"/>
        <v>146.5</v>
      </c>
      <c r="BI74" s="39">
        <v>505.4</v>
      </c>
      <c r="BJ74" s="39">
        <v>504.6</v>
      </c>
      <c r="BK74" s="39">
        <v>0</v>
      </c>
      <c r="BL74" s="39">
        <v>276.2</v>
      </c>
      <c r="BM74" s="39">
        <v>505.6</v>
      </c>
      <c r="BN74" s="39">
        <v>248.7</v>
      </c>
      <c r="BO74" s="39">
        <v>455.3</v>
      </c>
      <c r="BP74" s="39">
        <v>491.3</v>
      </c>
      <c r="BQ74" s="39">
        <v>0</v>
      </c>
      <c r="BR74" s="39">
        <v>182.2</v>
      </c>
      <c r="BS74" s="39">
        <v>609</v>
      </c>
      <c r="BT74" s="39">
        <v>441.1</v>
      </c>
      <c r="BU74" s="39">
        <v>453.00000000000017</v>
      </c>
      <c r="BV74" s="39">
        <f t="shared" si="67"/>
        <v>96.1</v>
      </c>
      <c r="BW74" s="11"/>
      <c r="BX74" s="39">
        <f t="shared" si="68"/>
        <v>96.1</v>
      </c>
      <c r="BY74" s="39">
        <v>0</v>
      </c>
      <c r="BZ74" s="39">
        <f t="shared" si="69"/>
        <v>96.1</v>
      </c>
      <c r="CA74" s="39">
        <f t="shared" si="70"/>
        <v>0</v>
      </c>
      <c r="CB74" s="84"/>
      <c r="CC74" s="9"/>
      <c r="CD74" s="9"/>
      <c r="CE74" s="9"/>
      <c r="CF74" s="9"/>
      <c r="CG74" s="9"/>
      <c r="CH74" s="9"/>
      <c r="CI74" s="9"/>
      <c r="CJ74" s="9"/>
      <c r="CK74" s="9"/>
      <c r="CL74" s="10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10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10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10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10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10"/>
      <c r="HW74" s="9"/>
      <c r="HX74" s="9"/>
    </row>
    <row r="75" spans="1:232" s="2" customFormat="1" ht="16.95" customHeight="1">
      <c r="A75" s="14" t="s">
        <v>75</v>
      </c>
      <c r="B75" s="39">
        <v>1108</v>
      </c>
      <c r="C75" s="39">
        <v>1185.9000000000001</v>
      </c>
      <c r="D75" s="4">
        <f t="shared" si="57"/>
        <v>1.0703068592057763</v>
      </c>
      <c r="E75" s="11">
        <v>10</v>
      </c>
      <c r="F75" s="5" t="s">
        <v>371</v>
      </c>
      <c r="G75" s="5" t="s">
        <v>371</v>
      </c>
      <c r="H75" s="5" t="s">
        <v>371</v>
      </c>
      <c r="I75" s="5" t="s">
        <v>371</v>
      </c>
      <c r="J75" s="5" t="s">
        <v>371</v>
      </c>
      <c r="K75" s="5" t="s">
        <v>371</v>
      </c>
      <c r="L75" s="5" t="s">
        <v>371</v>
      </c>
      <c r="M75" s="5" t="s">
        <v>371</v>
      </c>
      <c r="N75" s="39">
        <v>2406.1999999999998</v>
      </c>
      <c r="O75" s="39">
        <v>2452.1</v>
      </c>
      <c r="P75" s="4">
        <f t="shared" si="58"/>
        <v>1.0190757210539441</v>
      </c>
      <c r="Q75" s="11">
        <v>20</v>
      </c>
      <c r="R75" s="11">
        <v>1</v>
      </c>
      <c r="S75" s="11">
        <v>15</v>
      </c>
      <c r="T75" s="39">
        <v>240</v>
      </c>
      <c r="U75" s="39">
        <v>273.8</v>
      </c>
      <c r="V75" s="4">
        <f t="shared" si="59"/>
        <v>1.1408333333333334</v>
      </c>
      <c r="W75" s="11">
        <v>25</v>
      </c>
      <c r="X75" s="39">
        <v>32</v>
      </c>
      <c r="Y75" s="39">
        <v>29.2</v>
      </c>
      <c r="Z75" s="4">
        <f t="shared" si="60"/>
        <v>0.91249999999999998</v>
      </c>
      <c r="AA75" s="11">
        <v>25</v>
      </c>
      <c r="AB75" s="39">
        <v>24201</v>
      </c>
      <c r="AC75" s="39">
        <v>12248</v>
      </c>
      <c r="AD75" s="4">
        <f t="shared" si="61"/>
        <v>0.50609478947150943</v>
      </c>
      <c r="AE75" s="11">
        <v>5</v>
      </c>
      <c r="AF75" s="5" t="s">
        <v>371</v>
      </c>
      <c r="AG75" s="5" t="s">
        <v>371</v>
      </c>
      <c r="AH75" s="5" t="s">
        <v>371</v>
      </c>
      <c r="AI75" s="5" t="s">
        <v>371</v>
      </c>
      <c r="AJ75" s="55">
        <v>115</v>
      </c>
      <c r="AK75" s="55">
        <v>107</v>
      </c>
      <c r="AL75" s="4">
        <f t="shared" si="62"/>
        <v>0.93043478260869561</v>
      </c>
      <c r="AM75" s="11">
        <v>20</v>
      </c>
      <c r="AN75" s="5" t="s">
        <v>371</v>
      </c>
      <c r="AO75" s="5" t="s">
        <v>371</v>
      </c>
      <c r="AP75" s="5" t="s">
        <v>371</v>
      </c>
      <c r="AQ75" s="5" t="s">
        <v>371</v>
      </c>
      <c r="AR75" s="39">
        <v>0</v>
      </c>
      <c r="AS75" s="39">
        <v>0</v>
      </c>
      <c r="AT75" s="4">
        <f t="shared" si="63"/>
        <v>0</v>
      </c>
      <c r="AU75" s="11">
        <v>0</v>
      </c>
      <c r="AV75" s="5" t="s">
        <v>371</v>
      </c>
      <c r="AW75" s="5" t="s">
        <v>371</v>
      </c>
      <c r="AX75" s="5" t="s">
        <v>371</v>
      </c>
      <c r="AY75" s="5" t="s">
        <v>371</v>
      </c>
      <c r="AZ75" s="5" t="s">
        <v>371</v>
      </c>
      <c r="BA75" s="5" t="s">
        <v>371</v>
      </c>
      <c r="BB75" s="5" t="s">
        <v>371</v>
      </c>
      <c r="BC75" s="5" t="s">
        <v>371</v>
      </c>
      <c r="BD75" s="54">
        <f t="shared" si="71"/>
        <v>0.98797571621667879</v>
      </c>
      <c r="BE75" s="54">
        <f t="shared" si="64"/>
        <v>0.98797571621667879</v>
      </c>
      <c r="BF75" s="55">
        <v>646</v>
      </c>
      <c r="BG75" s="39">
        <f t="shared" si="65"/>
        <v>638.20000000000005</v>
      </c>
      <c r="BH75" s="39">
        <f t="shared" si="66"/>
        <v>-7.7999999999999545</v>
      </c>
      <c r="BI75" s="39">
        <v>69.400000000000006</v>
      </c>
      <c r="BJ75" s="39">
        <v>72.099999999999994</v>
      </c>
      <c r="BK75" s="39">
        <v>22.9</v>
      </c>
      <c r="BL75" s="39">
        <v>31.9</v>
      </c>
      <c r="BM75" s="39">
        <v>43.1</v>
      </c>
      <c r="BN75" s="39">
        <v>66.099999999999994</v>
      </c>
      <c r="BO75" s="39">
        <v>45.1</v>
      </c>
      <c r="BP75" s="39">
        <v>67.400000000000006</v>
      </c>
      <c r="BQ75" s="39">
        <v>0</v>
      </c>
      <c r="BR75" s="39">
        <v>55</v>
      </c>
      <c r="BS75" s="39">
        <v>62.4</v>
      </c>
      <c r="BT75" s="39">
        <v>73.5</v>
      </c>
      <c r="BU75" s="39">
        <v>54.400000000000013</v>
      </c>
      <c r="BV75" s="39">
        <f t="shared" si="67"/>
        <v>-25.1</v>
      </c>
      <c r="BW75" s="11"/>
      <c r="BX75" s="39">
        <f t="shared" si="68"/>
        <v>-25.1</v>
      </c>
      <c r="BY75" s="39">
        <v>0</v>
      </c>
      <c r="BZ75" s="39">
        <f t="shared" si="69"/>
        <v>0</v>
      </c>
      <c r="CA75" s="39">
        <f t="shared" si="70"/>
        <v>-25.1</v>
      </c>
      <c r="CB75" s="84"/>
      <c r="CC75" s="9"/>
      <c r="CD75" s="9"/>
      <c r="CE75" s="9"/>
      <c r="CF75" s="9"/>
      <c r="CG75" s="9"/>
      <c r="CH75" s="9"/>
      <c r="CI75" s="9"/>
      <c r="CJ75" s="9"/>
      <c r="CK75" s="9"/>
      <c r="CL75" s="10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10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10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10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10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10"/>
      <c r="HW75" s="9"/>
      <c r="HX75" s="9"/>
    </row>
    <row r="76" spans="1:232" s="2" customFormat="1" ht="16.95" customHeight="1">
      <c r="A76" s="14" t="s">
        <v>76</v>
      </c>
      <c r="B76" s="39">
        <v>3976</v>
      </c>
      <c r="C76" s="39">
        <v>3931.8</v>
      </c>
      <c r="D76" s="4">
        <f t="shared" si="57"/>
        <v>0.98888329979879275</v>
      </c>
      <c r="E76" s="11">
        <v>10</v>
      </c>
      <c r="F76" s="5" t="s">
        <v>371</v>
      </c>
      <c r="G76" s="5" t="s">
        <v>371</v>
      </c>
      <c r="H76" s="5" t="s">
        <v>371</v>
      </c>
      <c r="I76" s="5" t="s">
        <v>371</v>
      </c>
      <c r="J76" s="5" t="s">
        <v>371</v>
      </c>
      <c r="K76" s="5" t="s">
        <v>371</v>
      </c>
      <c r="L76" s="5" t="s">
        <v>371</v>
      </c>
      <c r="M76" s="5" t="s">
        <v>371</v>
      </c>
      <c r="N76" s="39">
        <v>4959.5</v>
      </c>
      <c r="O76" s="39">
        <v>4109.2</v>
      </c>
      <c r="P76" s="4">
        <f t="shared" si="58"/>
        <v>0.82855126524851297</v>
      </c>
      <c r="Q76" s="11">
        <v>20</v>
      </c>
      <c r="R76" s="11">
        <v>1</v>
      </c>
      <c r="S76" s="11">
        <v>15</v>
      </c>
      <c r="T76" s="39">
        <v>408</v>
      </c>
      <c r="U76" s="39">
        <v>432.8</v>
      </c>
      <c r="V76" s="4">
        <f t="shared" si="59"/>
        <v>1.0607843137254902</v>
      </c>
      <c r="W76" s="11">
        <v>30</v>
      </c>
      <c r="X76" s="39">
        <v>94</v>
      </c>
      <c r="Y76" s="39">
        <v>95.5</v>
      </c>
      <c r="Z76" s="4">
        <f t="shared" si="60"/>
        <v>1.0159574468085106</v>
      </c>
      <c r="AA76" s="11">
        <v>20</v>
      </c>
      <c r="AB76" s="39">
        <v>34780</v>
      </c>
      <c r="AC76" s="39">
        <v>17833</v>
      </c>
      <c r="AD76" s="4">
        <f t="shared" si="61"/>
        <v>0.51273720529039679</v>
      </c>
      <c r="AE76" s="11">
        <v>5</v>
      </c>
      <c r="AF76" s="5" t="s">
        <v>371</v>
      </c>
      <c r="AG76" s="5" t="s">
        <v>371</v>
      </c>
      <c r="AH76" s="5" t="s">
        <v>371</v>
      </c>
      <c r="AI76" s="5" t="s">
        <v>371</v>
      </c>
      <c r="AJ76" s="55">
        <v>510</v>
      </c>
      <c r="AK76" s="55">
        <v>539</v>
      </c>
      <c r="AL76" s="4">
        <f t="shared" si="62"/>
        <v>1.0568627450980392</v>
      </c>
      <c r="AM76" s="11">
        <v>20</v>
      </c>
      <c r="AN76" s="5" t="s">
        <v>371</v>
      </c>
      <c r="AO76" s="5" t="s">
        <v>371</v>
      </c>
      <c r="AP76" s="5" t="s">
        <v>371</v>
      </c>
      <c r="AQ76" s="5" t="s">
        <v>371</v>
      </c>
      <c r="AR76" s="39">
        <v>0</v>
      </c>
      <c r="AS76" s="39">
        <v>0</v>
      </c>
      <c r="AT76" s="4">
        <f t="shared" si="63"/>
        <v>0</v>
      </c>
      <c r="AU76" s="11">
        <v>0</v>
      </c>
      <c r="AV76" s="5" t="s">
        <v>371</v>
      </c>
      <c r="AW76" s="5" t="s">
        <v>371</v>
      </c>
      <c r="AX76" s="5" t="s">
        <v>371</v>
      </c>
      <c r="AY76" s="5" t="s">
        <v>371</v>
      </c>
      <c r="AZ76" s="5" t="s">
        <v>371</v>
      </c>
      <c r="BA76" s="5" t="s">
        <v>371</v>
      </c>
      <c r="BB76" s="5" t="s">
        <v>371</v>
      </c>
      <c r="BC76" s="5" t="s">
        <v>371</v>
      </c>
      <c r="BD76" s="54">
        <f t="shared" si="71"/>
        <v>0.97752897982754894</v>
      </c>
      <c r="BE76" s="54">
        <f t="shared" si="64"/>
        <v>0.97752897982754894</v>
      </c>
      <c r="BF76" s="55">
        <v>987</v>
      </c>
      <c r="BG76" s="39">
        <f t="shared" si="65"/>
        <v>964.8</v>
      </c>
      <c r="BH76" s="39">
        <f t="shared" si="66"/>
        <v>-22.200000000000045</v>
      </c>
      <c r="BI76" s="39">
        <v>79</v>
      </c>
      <c r="BJ76" s="39">
        <v>64.099999999999994</v>
      </c>
      <c r="BK76" s="39">
        <v>117.6</v>
      </c>
      <c r="BL76" s="39">
        <v>90.6</v>
      </c>
      <c r="BM76" s="39">
        <v>87</v>
      </c>
      <c r="BN76" s="39">
        <v>71.599999999999994</v>
      </c>
      <c r="BO76" s="39">
        <v>86.4</v>
      </c>
      <c r="BP76" s="39">
        <v>73</v>
      </c>
      <c r="BQ76" s="39">
        <v>0</v>
      </c>
      <c r="BR76" s="39">
        <v>98.8</v>
      </c>
      <c r="BS76" s="39">
        <v>86.8</v>
      </c>
      <c r="BT76" s="39">
        <v>103.2</v>
      </c>
      <c r="BU76" s="39">
        <v>8.3999999999999986</v>
      </c>
      <c r="BV76" s="39">
        <f t="shared" si="67"/>
        <v>-1.7</v>
      </c>
      <c r="BW76" s="11"/>
      <c r="BX76" s="39">
        <f t="shared" si="68"/>
        <v>-1.7</v>
      </c>
      <c r="BY76" s="39">
        <v>0</v>
      </c>
      <c r="BZ76" s="39">
        <f t="shared" si="69"/>
        <v>0</v>
      </c>
      <c r="CA76" s="39">
        <f t="shared" si="70"/>
        <v>-1.7</v>
      </c>
      <c r="CB76" s="84"/>
      <c r="CC76" s="9"/>
      <c r="CD76" s="9"/>
      <c r="CE76" s="9"/>
      <c r="CF76" s="9"/>
      <c r="CG76" s="9"/>
      <c r="CH76" s="9"/>
      <c r="CI76" s="9"/>
      <c r="CJ76" s="9"/>
      <c r="CK76" s="9"/>
      <c r="CL76" s="10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10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10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10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10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10"/>
      <c r="HW76" s="9"/>
      <c r="HX76" s="9"/>
    </row>
    <row r="77" spans="1:232" s="2" customFormat="1" ht="16.95" customHeight="1">
      <c r="A77" s="14" t="s">
        <v>77</v>
      </c>
      <c r="B77" s="39">
        <v>1996</v>
      </c>
      <c r="C77" s="39">
        <v>1955.9</v>
      </c>
      <c r="D77" s="4">
        <f t="shared" si="57"/>
        <v>0.97990981963927859</v>
      </c>
      <c r="E77" s="11">
        <v>10</v>
      </c>
      <c r="F77" s="5" t="s">
        <v>371</v>
      </c>
      <c r="G77" s="5" t="s">
        <v>371</v>
      </c>
      <c r="H77" s="5" t="s">
        <v>371</v>
      </c>
      <c r="I77" s="5" t="s">
        <v>371</v>
      </c>
      <c r="J77" s="5" t="s">
        <v>371</v>
      </c>
      <c r="K77" s="5" t="s">
        <v>371</v>
      </c>
      <c r="L77" s="5" t="s">
        <v>371</v>
      </c>
      <c r="M77" s="5" t="s">
        <v>371</v>
      </c>
      <c r="N77" s="39">
        <v>5066.8999999999996</v>
      </c>
      <c r="O77" s="39">
        <v>4607.6000000000004</v>
      </c>
      <c r="P77" s="4">
        <f t="shared" si="58"/>
        <v>0.90935285874992611</v>
      </c>
      <c r="Q77" s="11">
        <v>20</v>
      </c>
      <c r="R77" s="11">
        <v>1</v>
      </c>
      <c r="S77" s="11">
        <v>15</v>
      </c>
      <c r="T77" s="39">
        <v>29</v>
      </c>
      <c r="U77" s="39">
        <v>35.9</v>
      </c>
      <c r="V77" s="4">
        <f t="shared" si="59"/>
        <v>1.2379310344827585</v>
      </c>
      <c r="W77" s="11">
        <v>30</v>
      </c>
      <c r="X77" s="39">
        <v>26</v>
      </c>
      <c r="Y77" s="39">
        <v>30.5</v>
      </c>
      <c r="Z77" s="4">
        <f t="shared" si="60"/>
        <v>1.1730769230769231</v>
      </c>
      <c r="AA77" s="11">
        <v>20</v>
      </c>
      <c r="AB77" s="39">
        <v>30255</v>
      </c>
      <c r="AC77" s="39">
        <v>4395</v>
      </c>
      <c r="AD77" s="4">
        <f t="shared" si="61"/>
        <v>0.14526524541398117</v>
      </c>
      <c r="AE77" s="11">
        <v>5</v>
      </c>
      <c r="AF77" s="5" t="s">
        <v>371</v>
      </c>
      <c r="AG77" s="5" t="s">
        <v>371</v>
      </c>
      <c r="AH77" s="5" t="s">
        <v>371</v>
      </c>
      <c r="AI77" s="5" t="s">
        <v>371</v>
      </c>
      <c r="AJ77" s="55">
        <v>418</v>
      </c>
      <c r="AK77" s="55">
        <v>428</v>
      </c>
      <c r="AL77" s="4">
        <f t="shared" si="62"/>
        <v>1.0239234449760766</v>
      </c>
      <c r="AM77" s="11">
        <v>20</v>
      </c>
      <c r="AN77" s="5" t="s">
        <v>371</v>
      </c>
      <c r="AO77" s="5" t="s">
        <v>371</v>
      </c>
      <c r="AP77" s="5" t="s">
        <v>371</v>
      </c>
      <c r="AQ77" s="5" t="s">
        <v>371</v>
      </c>
      <c r="AR77" s="39">
        <v>0</v>
      </c>
      <c r="AS77" s="39">
        <v>0</v>
      </c>
      <c r="AT77" s="4">
        <f t="shared" si="63"/>
        <v>0</v>
      </c>
      <c r="AU77" s="11">
        <v>0</v>
      </c>
      <c r="AV77" s="5" t="s">
        <v>371</v>
      </c>
      <c r="AW77" s="5" t="s">
        <v>371</v>
      </c>
      <c r="AX77" s="5" t="s">
        <v>371</v>
      </c>
      <c r="AY77" s="5" t="s">
        <v>371</v>
      </c>
      <c r="AZ77" s="5" t="s">
        <v>371</v>
      </c>
      <c r="BA77" s="5" t="s">
        <v>371</v>
      </c>
      <c r="BB77" s="5" t="s">
        <v>371</v>
      </c>
      <c r="BC77" s="5" t="s">
        <v>371</v>
      </c>
      <c r="BD77" s="54">
        <f t="shared" si="71"/>
        <v>1.0399201666166997</v>
      </c>
      <c r="BE77" s="54">
        <f t="shared" si="64"/>
        <v>1.0399201666166997</v>
      </c>
      <c r="BF77" s="55">
        <v>284</v>
      </c>
      <c r="BG77" s="39">
        <f t="shared" si="65"/>
        <v>295.3</v>
      </c>
      <c r="BH77" s="39">
        <f t="shared" si="66"/>
        <v>11.300000000000011</v>
      </c>
      <c r="BI77" s="39">
        <v>26.2</v>
      </c>
      <c r="BJ77" s="39">
        <v>22.5</v>
      </c>
      <c r="BK77" s="39">
        <v>36.200000000000003</v>
      </c>
      <c r="BL77" s="39">
        <v>21.4</v>
      </c>
      <c r="BM77" s="39">
        <v>33.6</v>
      </c>
      <c r="BN77" s="39">
        <v>25.9</v>
      </c>
      <c r="BO77" s="39">
        <v>14.4</v>
      </c>
      <c r="BP77" s="39">
        <v>22.1</v>
      </c>
      <c r="BQ77" s="39">
        <v>0</v>
      </c>
      <c r="BR77" s="39">
        <v>25.2</v>
      </c>
      <c r="BS77" s="39">
        <v>21.9</v>
      </c>
      <c r="BT77" s="39">
        <v>31.1</v>
      </c>
      <c r="BU77" s="39">
        <v>14.500000000000025</v>
      </c>
      <c r="BV77" s="39">
        <f t="shared" si="67"/>
        <v>0.3</v>
      </c>
      <c r="BW77" s="11"/>
      <c r="BX77" s="39">
        <f t="shared" si="68"/>
        <v>0.3</v>
      </c>
      <c r="BY77" s="39">
        <v>0</v>
      </c>
      <c r="BZ77" s="39">
        <f t="shared" si="69"/>
        <v>0.3</v>
      </c>
      <c r="CA77" s="39">
        <f t="shared" si="70"/>
        <v>0</v>
      </c>
      <c r="CB77" s="84"/>
      <c r="CC77" s="9"/>
      <c r="CD77" s="9"/>
      <c r="CE77" s="9"/>
      <c r="CF77" s="9"/>
      <c r="CG77" s="9"/>
      <c r="CH77" s="9"/>
      <c r="CI77" s="9"/>
      <c r="CJ77" s="9"/>
      <c r="CK77" s="9"/>
      <c r="CL77" s="10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10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10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10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10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10"/>
      <c r="HW77" s="9"/>
      <c r="HX77" s="9"/>
    </row>
    <row r="78" spans="1:232" s="2" customFormat="1" ht="16.95" customHeight="1">
      <c r="A78" s="14" t="s">
        <v>78</v>
      </c>
      <c r="B78" s="39">
        <v>1822</v>
      </c>
      <c r="C78" s="39">
        <v>1381.6</v>
      </c>
      <c r="D78" s="4">
        <f t="shared" si="57"/>
        <v>0.75828759604829854</v>
      </c>
      <c r="E78" s="11">
        <v>10</v>
      </c>
      <c r="F78" s="5" t="s">
        <v>371</v>
      </c>
      <c r="G78" s="5" t="s">
        <v>371</v>
      </c>
      <c r="H78" s="5" t="s">
        <v>371</v>
      </c>
      <c r="I78" s="5" t="s">
        <v>371</v>
      </c>
      <c r="J78" s="5" t="s">
        <v>371</v>
      </c>
      <c r="K78" s="5" t="s">
        <v>371</v>
      </c>
      <c r="L78" s="5" t="s">
        <v>371</v>
      </c>
      <c r="M78" s="5" t="s">
        <v>371</v>
      </c>
      <c r="N78" s="39">
        <v>1974.7</v>
      </c>
      <c r="O78" s="39">
        <v>1221.0999999999999</v>
      </c>
      <c r="P78" s="4">
        <f t="shared" si="58"/>
        <v>0.61837241099913909</v>
      </c>
      <c r="Q78" s="11">
        <v>20</v>
      </c>
      <c r="R78" s="11">
        <v>1</v>
      </c>
      <c r="S78" s="11">
        <v>15</v>
      </c>
      <c r="T78" s="39">
        <v>1588</v>
      </c>
      <c r="U78" s="39">
        <v>1294.4000000000001</v>
      </c>
      <c r="V78" s="4">
        <f t="shared" si="59"/>
        <v>0.81511335012594466</v>
      </c>
      <c r="W78" s="11">
        <v>30</v>
      </c>
      <c r="X78" s="39">
        <v>51</v>
      </c>
      <c r="Y78" s="39">
        <v>51.1</v>
      </c>
      <c r="Z78" s="4">
        <f t="shared" si="60"/>
        <v>1.0019607843137255</v>
      </c>
      <c r="AA78" s="11">
        <v>20</v>
      </c>
      <c r="AB78" s="39">
        <v>41234</v>
      </c>
      <c r="AC78" s="39">
        <v>30134</v>
      </c>
      <c r="AD78" s="4">
        <f t="shared" si="61"/>
        <v>0.73080467575301933</v>
      </c>
      <c r="AE78" s="11">
        <v>5</v>
      </c>
      <c r="AF78" s="5" t="s">
        <v>371</v>
      </c>
      <c r="AG78" s="5" t="s">
        <v>371</v>
      </c>
      <c r="AH78" s="5" t="s">
        <v>371</v>
      </c>
      <c r="AI78" s="5" t="s">
        <v>371</v>
      </c>
      <c r="AJ78" s="55">
        <v>892</v>
      </c>
      <c r="AK78" s="55">
        <v>896</v>
      </c>
      <c r="AL78" s="4">
        <f t="shared" si="62"/>
        <v>1.0044843049327354</v>
      </c>
      <c r="AM78" s="11">
        <v>20</v>
      </c>
      <c r="AN78" s="5" t="s">
        <v>371</v>
      </c>
      <c r="AO78" s="5" t="s">
        <v>371</v>
      </c>
      <c r="AP78" s="5" t="s">
        <v>371</v>
      </c>
      <c r="AQ78" s="5" t="s">
        <v>371</v>
      </c>
      <c r="AR78" s="39">
        <v>0</v>
      </c>
      <c r="AS78" s="39">
        <v>0</v>
      </c>
      <c r="AT78" s="4">
        <f t="shared" si="63"/>
        <v>0</v>
      </c>
      <c r="AU78" s="11">
        <v>0</v>
      </c>
      <c r="AV78" s="5" t="s">
        <v>371</v>
      </c>
      <c r="AW78" s="5" t="s">
        <v>371</v>
      </c>
      <c r="AX78" s="5" t="s">
        <v>371</v>
      </c>
      <c r="AY78" s="5" t="s">
        <v>371</v>
      </c>
      <c r="AZ78" s="5" t="s">
        <v>371</v>
      </c>
      <c r="BA78" s="5" t="s">
        <v>371</v>
      </c>
      <c r="BB78" s="5" t="s">
        <v>371</v>
      </c>
      <c r="BC78" s="5" t="s">
        <v>371</v>
      </c>
      <c r="BD78" s="54">
        <f t="shared" si="71"/>
        <v>0.85988874873282017</v>
      </c>
      <c r="BE78" s="54">
        <f t="shared" si="64"/>
        <v>0.85988874873282017</v>
      </c>
      <c r="BF78" s="55">
        <v>1726</v>
      </c>
      <c r="BG78" s="39">
        <f t="shared" si="65"/>
        <v>1484.2</v>
      </c>
      <c r="BH78" s="39">
        <f t="shared" si="66"/>
        <v>-241.79999999999995</v>
      </c>
      <c r="BI78" s="39">
        <v>188.5</v>
      </c>
      <c r="BJ78" s="39">
        <v>133.19999999999999</v>
      </c>
      <c r="BK78" s="39">
        <v>216.2</v>
      </c>
      <c r="BL78" s="39">
        <v>83.9</v>
      </c>
      <c r="BM78" s="39">
        <v>117.4</v>
      </c>
      <c r="BN78" s="39">
        <v>39.1</v>
      </c>
      <c r="BO78" s="39">
        <v>112.2</v>
      </c>
      <c r="BP78" s="39">
        <v>137.1</v>
      </c>
      <c r="BQ78" s="39">
        <v>0</v>
      </c>
      <c r="BR78" s="39">
        <v>97.9</v>
      </c>
      <c r="BS78" s="39">
        <v>154.80000000000001</v>
      </c>
      <c r="BT78" s="39">
        <v>133.5</v>
      </c>
      <c r="BU78" s="39">
        <v>38.299999999999997</v>
      </c>
      <c r="BV78" s="39">
        <f t="shared" si="67"/>
        <v>32.1</v>
      </c>
      <c r="BW78" s="11"/>
      <c r="BX78" s="39">
        <f t="shared" si="68"/>
        <v>32.1</v>
      </c>
      <c r="BY78" s="39">
        <v>0</v>
      </c>
      <c r="BZ78" s="39">
        <f t="shared" si="69"/>
        <v>32.1</v>
      </c>
      <c r="CA78" s="39">
        <f t="shared" si="70"/>
        <v>0</v>
      </c>
      <c r="CB78" s="84"/>
      <c r="CC78" s="9"/>
      <c r="CD78" s="9"/>
      <c r="CE78" s="9"/>
      <c r="CF78" s="9"/>
      <c r="CG78" s="9"/>
      <c r="CH78" s="9"/>
      <c r="CI78" s="9"/>
      <c r="CJ78" s="9"/>
      <c r="CK78" s="9"/>
      <c r="CL78" s="10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10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10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10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10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10"/>
      <c r="HW78" s="9"/>
      <c r="HX78" s="9"/>
    </row>
    <row r="79" spans="1:232" s="2" customFormat="1" ht="16.95" customHeight="1">
      <c r="A79" s="14" t="s">
        <v>79</v>
      </c>
      <c r="B79" s="39">
        <v>8424</v>
      </c>
      <c r="C79" s="39">
        <v>7850</v>
      </c>
      <c r="D79" s="4">
        <f t="shared" si="57"/>
        <v>0.93186134852801517</v>
      </c>
      <c r="E79" s="11">
        <v>10</v>
      </c>
      <c r="F79" s="5" t="s">
        <v>371</v>
      </c>
      <c r="G79" s="5" t="s">
        <v>371</v>
      </c>
      <c r="H79" s="5" t="s">
        <v>371</v>
      </c>
      <c r="I79" s="5" t="s">
        <v>371</v>
      </c>
      <c r="J79" s="5" t="s">
        <v>371</v>
      </c>
      <c r="K79" s="5" t="s">
        <v>371</v>
      </c>
      <c r="L79" s="5" t="s">
        <v>371</v>
      </c>
      <c r="M79" s="5" t="s">
        <v>371</v>
      </c>
      <c r="N79" s="39">
        <v>3949.5</v>
      </c>
      <c r="O79" s="39">
        <v>3051.9</v>
      </c>
      <c r="P79" s="4">
        <f t="shared" si="58"/>
        <v>0.77273072540827958</v>
      </c>
      <c r="Q79" s="11">
        <v>20</v>
      </c>
      <c r="R79" s="11">
        <v>1</v>
      </c>
      <c r="S79" s="11">
        <v>15</v>
      </c>
      <c r="T79" s="39">
        <v>103</v>
      </c>
      <c r="U79" s="39">
        <v>113.1</v>
      </c>
      <c r="V79" s="4">
        <f t="shared" si="59"/>
        <v>1.0980582524271845</v>
      </c>
      <c r="W79" s="11">
        <v>25</v>
      </c>
      <c r="X79" s="39">
        <v>43</v>
      </c>
      <c r="Y79" s="39">
        <v>46</v>
      </c>
      <c r="Z79" s="4">
        <f t="shared" si="60"/>
        <v>1.069767441860465</v>
      </c>
      <c r="AA79" s="11">
        <v>25</v>
      </c>
      <c r="AB79" s="39">
        <v>52126</v>
      </c>
      <c r="AC79" s="39">
        <v>44647</v>
      </c>
      <c r="AD79" s="4">
        <f t="shared" si="61"/>
        <v>0.85652073821125729</v>
      </c>
      <c r="AE79" s="11">
        <v>5</v>
      </c>
      <c r="AF79" s="5" t="s">
        <v>371</v>
      </c>
      <c r="AG79" s="5" t="s">
        <v>371</v>
      </c>
      <c r="AH79" s="5" t="s">
        <v>371</v>
      </c>
      <c r="AI79" s="5" t="s">
        <v>371</v>
      </c>
      <c r="AJ79" s="55">
        <v>485</v>
      </c>
      <c r="AK79" s="55">
        <v>479</v>
      </c>
      <c r="AL79" s="4">
        <f t="shared" si="62"/>
        <v>0.98762886597938149</v>
      </c>
      <c r="AM79" s="11">
        <v>20</v>
      </c>
      <c r="AN79" s="5" t="s">
        <v>371</v>
      </c>
      <c r="AO79" s="5" t="s">
        <v>371</v>
      </c>
      <c r="AP79" s="5" t="s">
        <v>371</v>
      </c>
      <c r="AQ79" s="5" t="s">
        <v>371</v>
      </c>
      <c r="AR79" s="39">
        <v>100</v>
      </c>
      <c r="AS79" s="39">
        <v>100</v>
      </c>
      <c r="AT79" s="4">
        <f t="shared" si="63"/>
        <v>1</v>
      </c>
      <c r="AU79" s="11">
        <v>10</v>
      </c>
      <c r="AV79" s="5" t="s">
        <v>371</v>
      </c>
      <c r="AW79" s="5" t="s">
        <v>371</v>
      </c>
      <c r="AX79" s="5" t="s">
        <v>371</v>
      </c>
      <c r="AY79" s="5" t="s">
        <v>371</v>
      </c>
      <c r="AZ79" s="5" t="s">
        <v>371</v>
      </c>
      <c r="BA79" s="5" t="s">
        <v>371</v>
      </c>
      <c r="BB79" s="5" t="s">
        <v>371</v>
      </c>
      <c r="BC79" s="5" t="s">
        <v>371</v>
      </c>
      <c r="BD79" s="54">
        <f t="shared" si="71"/>
        <v>0.98464654893293013</v>
      </c>
      <c r="BE79" s="54">
        <f t="shared" si="64"/>
        <v>0.98464654893293013</v>
      </c>
      <c r="BF79" s="55">
        <v>2009</v>
      </c>
      <c r="BG79" s="39">
        <f t="shared" si="65"/>
        <v>1978.2</v>
      </c>
      <c r="BH79" s="39">
        <f t="shared" si="66"/>
        <v>-30.799999999999955</v>
      </c>
      <c r="BI79" s="39">
        <v>167.2</v>
      </c>
      <c r="BJ79" s="39">
        <v>126.2</v>
      </c>
      <c r="BK79" s="39">
        <v>207.5</v>
      </c>
      <c r="BL79" s="39">
        <v>219.9</v>
      </c>
      <c r="BM79" s="39">
        <v>188.6</v>
      </c>
      <c r="BN79" s="39">
        <v>185.9</v>
      </c>
      <c r="BO79" s="39">
        <v>153.80000000000001</v>
      </c>
      <c r="BP79" s="39">
        <v>182.8</v>
      </c>
      <c r="BQ79" s="39">
        <v>0</v>
      </c>
      <c r="BR79" s="39">
        <v>232.5</v>
      </c>
      <c r="BS79" s="39">
        <v>171.5</v>
      </c>
      <c r="BT79" s="39">
        <v>207.6</v>
      </c>
      <c r="BU79" s="39">
        <v>0</v>
      </c>
      <c r="BV79" s="39">
        <f t="shared" si="67"/>
        <v>-65.3</v>
      </c>
      <c r="BW79" s="11"/>
      <c r="BX79" s="39">
        <f t="shared" si="68"/>
        <v>-65.3</v>
      </c>
      <c r="BY79" s="39">
        <v>0</v>
      </c>
      <c r="BZ79" s="39">
        <f t="shared" si="69"/>
        <v>0</v>
      </c>
      <c r="CA79" s="39">
        <f t="shared" si="70"/>
        <v>-65.3</v>
      </c>
      <c r="CB79" s="84"/>
      <c r="CC79" s="9"/>
      <c r="CD79" s="9"/>
      <c r="CE79" s="9"/>
      <c r="CF79" s="9"/>
      <c r="CG79" s="9"/>
      <c r="CH79" s="9"/>
      <c r="CI79" s="9"/>
      <c r="CJ79" s="9"/>
      <c r="CK79" s="9"/>
      <c r="CL79" s="10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10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10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10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10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10"/>
      <c r="HW79" s="9"/>
      <c r="HX79" s="9"/>
    </row>
    <row r="80" spans="1:232" s="2" customFormat="1" ht="16.95" customHeight="1">
      <c r="A80" s="14" t="s">
        <v>80</v>
      </c>
      <c r="B80" s="39">
        <v>6280</v>
      </c>
      <c r="C80" s="39">
        <v>6328.9</v>
      </c>
      <c r="D80" s="4">
        <f t="shared" si="57"/>
        <v>1.0077866242038216</v>
      </c>
      <c r="E80" s="11">
        <v>10</v>
      </c>
      <c r="F80" s="5" t="s">
        <v>371</v>
      </c>
      <c r="G80" s="5" t="s">
        <v>371</v>
      </c>
      <c r="H80" s="5" t="s">
        <v>371</v>
      </c>
      <c r="I80" s="5" t="s">
        <v>371</v>
      </c>
      <c r="J80" s="5" t="s">
        <v>371</v>
      </c>
      <c r="K80" s="5" t="s">
        <v>371</v>
      </c>
      <c r="L80" s="5" t="s">
        <v>371</v>
      </c>
      <c r="M80" s="5" t="s">
        <v>371</v>
      </c>
      <c r="N80" s="39">
        <v>3973.6</v>
      </c>
      <c r="O80" s="39">
        <v>3870.9</v>
      </c>
      <c r="P80" s="4">
        <f t="shared" si="58"/>
        <v>0.97415441916649892</v>
      </c>
      <c r="Q80" s="11">
        <v>20</v>
      </c>
      <c r="R80" s="11">
        <v>1</v>
      </c>
      <c r="S80" s="11">
        <v>15</v>
      </c>
      <c r="T80" s="39">
        <v>70</v>
      </c>
      <c r="U80" s="39">
        <v>69.5</v>
      </c>
      <c r="V80" s="4">
        <f t="shared" si="59"/>
        <v>0.99285714285714288</v>
      </c>
      <c r="W80" s="11">
        <v>20</v>
      </c>
      <c r="X80" s="39">
        <v>93</v>
      </c>
      <c r="Y80" s="39">
        <v>94.6</v>
      </c>
      <c r="Z80" s="4">
        <f t="shared" si="60"/>
        <v>1.0172043010752687</v>
      </c>
      <c r="AA80" s="11">
        <v>30</v>
      </c>
      <c r="AB80" s="39">
        <v>47211</v>
      </c>
      <c r="AC80" s="39">
        <v>8354</v>
      </c>
      <c r="AD80" s="4">
        <f t="shared" si="61"/>
        <v>0.17695028700938339</v>
      </c>
      <c r="AE80" s="11">
        <v>5</v>
      </c>
      <c r="AF80" s="5" t="s">
        <v>371</v>
      </c>
      <c r="AG80" s="5" t="s">
        <v>371</v>
      </c>
      <c r="AH80" s="5" t="s">
        <v>371</v>
      </c>
      <c r="AI80" s="5" t="s">
        <v>371</v>
      </c>
      <c r="AJ80" s="55">
        <v>1377</v>
      </c>
      <c r="AK80" s="55">
        <v>1422</v>
      </c>
      <c r="AL80" s="4">
        <f t="shared" si="62"/>
        <v>1.0326797385620916</v>
      </c>
      <c r="AM80" s="11">
        <v>20</v>
      </c>
      <c r="AN80" s="5" t="s">
        <v>371</v>
      </c>
      <c r="AO80" s="5" t="s">
        <v>371</v>
      </c>
      <c r="AP80" s="5" t="s">
        <v>371</v>
      </c>
      <c r="AQ80" s="5" t="s">
        <v>371</v>
      </c>
      <c r="AR80" s="39">
        <v>100</v>
      </c>
      <c r="AS80" s="39">
        <v>100</v>
      </c>
      <c r="AT80" s="4">
        <f t="shared" si="63"/>
        <v>1</v>
      </c>
      <c r="AU80" s="11">
        <v>10</v>
      </c>
      <c r="AV80" s="5" t="s">
        <v>371</v>
      </c>
      <c r="AW80" s="5" t="s">
        <v>371</v>
      </c>
      <c r="AX80" s="5" t="s">
        <v>371</v>
      </c>
      <c r="AY80" s="5" t="s">
        <v>371</v>
      </c>
      <c r="AZ80" s="5" t="s">
        <v>371</v>
      </c>
      <c r="BA80" s="5" t="s">
        <v>371</v>
      </c>
      <c r="BB80" s="5" t="s">
        <v>371</v>
      </c>
      <c r="BC80" s="5" t="s">
        <v>371</v>
      </c>
      <c r="BD80" s="54">
        <f t="shared" si="71"/>
        <v>0.97286594400813753</v>
      </c>
      <c r="BE80" s="54">
        <f t="shared" si="64"/>
        <v>0.97286594400813753</v>
      </c>
      <c r="BF80" s="55">
        <v>746</v>
      </c>
      <c r="BG80" s="39">
        <f t="shared" si="65"/>
        <v>725.8</v>
      </c>
      <c r="BH80" s="39">
        <f t="shared" si="66"/>
        <v>-20.200000000000045</v>
      </c>
      <c r="BI80" s="39">
        <v>81.7</v>
      </c>
      <c r="BJ80" s="39">
        <v>63.2</v>
      </c>
      <c r="BK80" s="39">
        <v>40.5</v>
      </c>
      <c r="BL80" s="39">
        <v>0</v>
      </c>
      <c r="BM80" s="39">
        <v>3.3</v>
      </c>
      <c r="BN80" s="39">
        <v>63.2</v>
      </c>
      <c r="BO80" s="39">
        <v>46</v>
      </c>
      <c r="BP80" s="39">
        <v>53.7</v>
      </c>
      <c r="BQ80" s="39">
        <v>0</v>
      </c>
      <c r="BR80" s="39">
        <v>60.6</v>
      </c>
      <c r="BS80" s="39">
        <v>33</v>
      </c>
      <c r="BT80" s="39">
        <v>69.7</v>
      </c>
      <c r="BU80" s="39">
        <v>155.5</v>
      </c>
      <c r="BV80" s="39">
        <f t="shared" si="67"/>
        <v>55.4</v>
      </c>
      <c r="BW80" s="11"/>
      <c r="BX80" s="39">
        <f t="shared" si="68"/>
        <v>55.4</v>
      </c>
      <c r="BY80" s="39">
        <v>0</v>
      </c>
      <c r="BZ80" s="39">
        <f t="shared" si="69"/>
        <v>55.4</v>
      </c>
      <c r="CA80" s="39">
        <f t="shared" si="70"/>
        <v>0</v>
      </c>
      <c r="CB80" s="84"/>
      <c r="CC80" s="9"/>
      <c r="CD80" s="9"/>
      <c r="CE80" s="9"/>
      <c r="CF80" s="9"/>
      <c r="CG80" s="9"/>
      <c r="CH80" s="9"/>
      <c r="CI80" s="9"/>
      <c r="CJ80" s="9"/>
      <c r="CK80" s="9"/>
      <c r="CL80" s="10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10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10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10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10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10"/>
      <c r="HW80" s="9"/>
      <c r="HX80" s="9"/>
    </row>
    <row r="81" spans="1:232" s="2" customFormat="1" ht="16.95" customHeight="1">
      <c r="A81" s="19" t="s">
        <v>81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84"/>
      <c r="CC81" s="9"/>
      <c r="CD81" s="9"/>
      <c r="CE81" s="9"/>
      <c r="CF81" s="9"/>
      <c r="CG81" s="9"/>
      <c r="CH81" s="9"/>
      <c r="CI81" s="9"/>
      <c r="CJ81" s="9"/>
      <c r="CK81" s="9"/>
      <c r="CL81" s="10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10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10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10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10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10"/>
      <c r="HW81" s="9"/>
      <c r="HX81" s="9"/>
    </row>
    <row r="82" spans="1:232" s="2" customFormat="1" ht="16.95" customHeight="1">
      <c r="A82" s="14" t="s">
        <v>82</v>
      </c>
      <c r="B82" s="39">
        <v>66583</v>
      </c>
      <c r="C82" s="39">
        <v>61897</v>
      </c>
      <c r="D82" s="4">
        <f t="shared" si="57"/>
        <v>0.92962167520237904</v>
      </c>
      <c r="E82" s="11">
        <v>10</v>
      </c>
      <c r="F82" s="5" t="s">
        <v>371</v>
      </c>
      <c r="G82" s="5" t="s">
        <v>371</v>
      </c>
      <c r="H82" s="5" t="s">
        <v>371</v>
      </c>
      <c r="I82" s="5" t="s">
        <v>371</v>
      </c>
      <c r="J82" s="5" t="s">
        <v>371</v>
      </c>
      <c r="K82" s="5" t="s">
        <v>371</v>
      </c>
      <c r="L82" s="5" t="s">
        <v>371</v>
      </c>
      <c r="M82" s="5" t="s">
        <v>371</v>
      </c>
      <c r="N82" s="39">
        <v>9072.5</v>
      </c>
      <c r="O82" s="39">
        <v>5801.7</v>
      </c>
      <c r="P82" s="4">
        <f t="shared" si="58"/>
        <v>0.63948195095067506</v>
      </c>
      <c r="Q82" s="11">
        <v>20</v>
      </c>
      <c r="R82" s="11">
        <v>1</v>
      </c>
      <c r="S82" s="11">
        <v>15</v>
      </c>
      <c r="T82" s="39">
        <v>336</v>
      </c>
      <c r="U82" s="39">
        <v>397.1</v>
      </c>
      <c r="V82" s="4">
        <f t="shared" si="59"/>
        <v>1.1818452380952382</v>
      </c>
      <c r="W82" s="11">
        <v>15</v>
      </c>
      <c r="X82" s="39">
        <v>133</v>
      </c>
      <c r="Y82" s="39">
        <v>161.5</v>
      </c>
      <c r="Z82" s="4">
        <f t="shared" si="60"/>
        <v>1.2142857142857142</v>
      </c>
      <c r="AA82" s="11">
        <v>35</v>
      </c>
      <c r="AB82" s="39">
        <v>45600</v>
      </c>
      <c r="AC82" s="39">
        <v>76160</v>
      </c>
      <c r="AD82" s="4">
        <f t="shared" si="61"/>
        <v>1.6701754385964913</v>
      </c>
      <c r="AE82" s="11">
        <v>5</v>
      </c>
      <c r="AF82" s="5" t="s">
        <v>371</v>
      </c>
      <c r="AG82" s="5" t="s">
        <v>371</v>
      </c>
      <c r="AH82" s="5" t="s">
        <v>371</v>
      </c>
      <c r="AI82" s="5" t="s">
        <v>371</v>
      </c>
      <c r="AJ82" s="55">
        <v>1462</v>
      </c>
      <c r="AK82" s="55">
        <v>1432</v>
      </c>
      <c r="AL82" s="4">
        <f t="shared" si="62"/>
        <v>0.97948016415868677</v>
      </c>
      <c r="AM82" s="11">
        <v>20</v>
      </c>
      <c r="AN82" s="5" t="s">
        <v>371</v>
      </c>
      <c r="AO82" s="5" t="s">
        <v>371</v>
      </c>
      <c r="AP82" s="5" t="s">
        <v>371</v>
      </c>
      <c r="AQ82" s="5" t="s">
        <v>371</v>
      </c>
      <c r="AR82" s="39">
        <v>70</v>
      </c>
      <c r="AS82" s="39">
        <v>100</v>
      </c>
      <c r="AT82" s="4">
        <f t="shared" si="63"/>
        <v>1.4285714285714286</v>
      </c>
      <c r="AU82" s="11">
        <v>10</v>
      </c>
      <c r="AV82" s="5" t="s">
        <v>371</v>
      </c>
      <c r="AW82" s="5" t="s">
        <v>371</v>
      </c>
      <c r="AX82" s="5" t="s">
        <v>371</v>
      </c>
      <c r="AY82" s="5" t="s">
        <v>371</v>
      </c>
      <c r="AZ82" s="5" t="s">
        <v>371</v>
      </c>
      <c r="BA82" s="5" t="s">
        <v>371</v>
      </c>
      <c r="BB82" s="5" t="s">
        <v>371</v>
      </c>
      <c r="BC82" s="5" t="s">
        <v>371</v>
      </c>
      <c r="BD82" s="54">
        <f t="shared" si="71"/>
        <v>1.0733825315718177</v>
      </c>
      <c r="BE82" s="54">
        <f t="shared" si="64"/>
        <v>1.0733825315718177</v>
      </c>
      <c r="BF82" s="55">
        <v>1200</v>
      </c>
      <c r="BG82" s="39">
        <f t="shared" si="65"/>
        <v>1288.0999999999999</v>
      </c>
      <c r="BH82" s="39">
        <f t="shared" si="66"/>
        <v>88.099999999999909</v>
      </c>
      <c r="BI82" s="39">
        <v>131.5</v>
      </c>
      <c r="BJ82" s="39">
        <v>117.5</v>
      </c>
      <c r="BK82" s="39">
        <v>34.700000000000003</v>
      </c>
      <c r="BL82" s="39">
        <v>44.6</v>
      </c>
      <c r="BM82" s="39">
        <v>54.6</v>
      </c>
      <c r="BN82" s="39">
        <v>7.5</v>
      </c>
      <c r="BO82" s="39">
        <v>142.9</v>
      </c>
      <c r="BP82" s="39">
        <v>119.3</v>
      </c>
      <c r="BQ82" s="39">
        <v>0</v>
      </c>
      <c r="BR82" s="39">
        <v>62.6</v>
      </c>
      <c r="BS82" s="39">
        <v>163.6</v>
      </c>
      <c r="BT82" s="39">
        <v>97.2</v>
      </c>
      <c r="BU82" s="39">
        <v>306.72500000000002</v>
      </c>
      <c r="BV82" s="39">
        <f t="shared" si="67"/>
        <v>5.4</v>
      </c>
      <c r="BW82" s="11"/>
      <c r="BX82" s="39">
        <f t="shared" si="68"/>
        <v>5.4</v>
      </c>
      <c r="BY82" s="39">
        <v>0</v>
      </c>
      <c r="BZ82" s="39">
        <f t="shared" si="69"/>
        <v>5.4</v>
      </c>
      <c r="CA82" s="39">
        <f t="shared" si="70"/>
        <v>0</v>
      </c>
      <c r="CB82" s="84"/>
      <c r="CC82" s="9"/>
      <c r="CD82" s="9"/>
      <c r="CE82" s="9"/>
      <c r="CF82" s="9"/>
      <c r="CG82" s="9"/>
      <c r="CH82" s="9"/>
      <c r="CI82" s="9"/>
      <c r="CJ82" s="9"/>
      <c r="CK82" s="9"/>
      <c r="CL82" s="10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10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10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10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10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10"/>
      <c r="HW82" s="9"/>
      <c r="HX82" s="9"/>
    </row>
    <row r="83" spans="1:232" s="2" customFormat="1" ht="16.95" customHeight="1">
      <c r="A83" s="58" t="s">
        <v>83</v>
      </c>
      <c r="B83" s="39">
        <v>133468</v>
      </c>
      <c r="C83" s="39">
        <v>141147</v>
      </c>
      <c r="D83" s="4">
        <f t="shared" si="57"/>
        <v>1.0575343902658314</v>
      </c>
      <c r="E83" s="11">
        <v>10</v>
      </c>
      <c r="F83" s="5" t="s">
        <v>371</v>
      </c>
      <c r="G83" s="5" t="s">
        <v>371</v>
      </c>
      <c r="H83" s="5" t="s">
        <v>371</v>
      </c>
      <c r="I83" s="5" t="s">
        <v>371</v>
      </c>
      <c r="J83" s="5" t="s">
        <v>371</v>
      </c>
      <c r="K83" s="5" t="s">
        <v>371</v>
      </c>
      <c r="L83" s="5" t="s">
        <v>371</v>
      </c>
      <c r="M83" s="5" t="s">
        <v>371</v>
      </c>
      <c r="N83" s="39">
        <v>22949.7</v>
      </c>
      <c r="O83" s="39">
        <v>18777.8</v>
      </c>
      <c r="P83" s="4">
        <f t="shared" si="58"/>
        <v>0.8182154886556251</v>
      </c>
      <c r="Q83" s="11">
        <v>20</v>
      </c>
      <c r="R83" s="11">
        <v>1</v>
      </c>
      <c r="S83" s="11">
        <v>15</v>
      </c>
      <c r="T83" s="39">
        <v>1417</v>
      </c>
      <c r="U83" s="39">
        <v>1701.2</v>
      </c>
      <c r="V83" s="4">
        <f t="shared" si="59"/>
        <v>1.2005645730416372</v>
      </c>
      <c r="W83" s="11">
        <v>25</v>
      </c>
      <c r="X83" s="39">
        <v>104</v>
      </c>
      <c r="Y83" s="39">
        <v>126.1</v>
      </c>
      <c r="Z83" s="4">
        <f t="shared" si="60"/>
        <v>1.2124999999999999</v>
      </c>
      <c r="AA83" s="11">
        <v>25</v>
      </c>
      <c r="AB83" s="39">
        <v>668238</v>
      </c>
      <c r="AC83" s="39">
        <v>649622</v>
      </c>
      <c r="AD83" s="4">
        <f t="shared" si="61"/>
        <v>0.97214166210242459</v>
      </c>
      <c r="AE83" s="11">
        <v>5</v>
      </c>
      <c r="AF83" s="5" t="s">
        <v>371</v>
      </c>
      <c r="AG83" s="5" t="s">
        <v>371</v>
      </c>
      <c r="AH83" s="5" t="s">
        <v>371</v>
      </c>
      <c r="AI83" s="5" t="s">
        <v>371</v>
      </c>
      <c r="AJ83" s="55">
        <v>1210</v>
      </c>
      <c r="AK83" s="55">
        <v>1365</v>
      </c>
      <c r="AL83" s="4">
        <f t="shared" si="62"/>
        <v>1.1280991735537189</v>
      </c>
      <c r="AM83" s="11">
        <v>20</v>
      </c>
      <c r="AN83" s="5" t="s">
        <v>371</v>
      </c>
      <c r="AO83" s="5" t="s">
        <v>371</v>
      </c>
      <c r="AP83" s="5" t="s">
        <v>371</v>
      </c>
      <c r="AQ83" s="5" t="s">
        <v>371</v>
      </c>
      <c r="AR83" s="39">
        <v>39.1</v>
      </c>
      <c r="AS83" s="39">
        <v>66.400000000000006</v>
      </c>
      <c r="AT83" s="4">
        <f t="shared" si="63"/>
        <v>1.6982097186700769</v>
      </c>
      <c r="AU83" s="11">
        <v>10</v>
      </c>
      <c r="AV83" s="5" t="s">
        <v>371</v>
      </c>
      <c r="AW83" s="5" t="s">
        <v>371</v>
      </c>
      <c r="AX83" s="5" t="s">
        <v>371</v>
      </c>
      <c r="AY83" s="5" t="s">
        <v>371</v>
      </c>
      <c r="AZ83" s="5" t="s">
        <v>371</v>
      </c>
      <c r="BA83" s="5" t="s">
        <v>371</v>
      </c>
      <c r="BB83" s="5" t="s">
        <v>371</v>
      </c>
      <c r="BC83" s="5" t="s">
        <v>371</v>
      </c>
      <c r="BD83" s="54">
        <f t="shared" si="71"/>
        <v>1.1282388997699924</v>
      </c>
      <c r="BE83" s="54">
        <f t="shared" si="64"/>
        <v>1.1282388997699924</v>
      </c>
      <c r="BF83" s="55">
        <v>782</v>
      </c>
      <c r="BG83" s="39">
        <f t="shared" si="65"/>
        <v>882.3</v>
      </c>
      <c r="BH83" s="39">
        <f t="shared" si="66"/>
        <v>100.29999999999995</v>
      </c>
      <c r="BI83" s="39">
        <v>86.1</v>
      </c>
      <c r="BJ83" s="39">
        <v>84</v>
      </c>
      <c r="BK83" s="39">
        <v>0</v>
      </c>
      <c r="BL83" s="39">
        <v>0</v>
      </c>
      <c r="BM83" s="39">
        <v>0</v>
      </c>
      <c r="BN83" s="39">
        <v>0</v>
      </c>
      <c r="BO83" s="39">
        <v>0</v>
      </c>
      <c r="BP83" s="39">
        <v>0</v>
      </c>
      <c r="BQ83" s="39">
        <v>0</v>
      </c>
      <c r="BR83" s="39">
        <v>0</v>
      </c>
      <c r="BS83" s="39">
        <v>0</v>
      </c>
      <c r="BT83" s="39">
        <v>0</v>
      </c>
      <c r="BU83" s="39">
        <v>688.3</v>
      </c>
      <c r="BV83" s="39">
        <f t="shared" si="67"/>
        <v>23.9</v>
      </c>
      <c r="BW83" s="11"/>
      <c r="BX83" s="39">
        <f t="shared" si="68"/>
        <v>23.9</v>
      </c>
      <c r="BY83" s="39">
        <v>0</v>
      </c>
      <c r="BZ83" s="39">
        <f t="shared" si="69"/>
        <v>23.9</v>
      </c>
      <c r="CA83" s="39">
        <f t="shared" si="70"/>
        <v>0</v>
      </c>
      <c r="CB83" s="84"/>
      <c r="CC83" s="9"/>
      <c r="CD83" s="9"/>
      <c r="CE83" s="9"/>
      <c r="CF83" s="9"/>
      <c r="CG83" s="9"/>
      <c r="CH83" s="9"/>
      <c r="CI83" s="9"/>
      <c r="CJ83" s="9"/>
      <c r="CK83" s="9"/>
      <c r="CL83" s="10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10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10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10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10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10"/>
      <c r="HW83" s="9"/>
      <c r="HX83" s="9"/>
    </row>
    <row r="84" spans="1:232" s="2" customFormat="1" ht="16.95" customHeight="1">
      <c r="A84" s="14" t="s">
        <v>84</v>
      </c>
      <c r="B84" s="39">
        <v>1374</v>
      </c>
      <c r="C84" s="39">
        <v>1232</v>
      </c>
      <c r="D84" s="4">
        <f t="shared" si="57"/>
        <v>0.89665211062590977</v>
      </c>
      <c r="E84" s="11">
        <v>10</v>
      </c>
      <c r="F84" s="5" t="s">
        <v>371</v>
      </c>
      <c r="G84" s="5" t="s">
        <v>371</v>
      </c>
      <c r="H84" s="5" t="s">
        <v>371</v>
      </c>
      <c r="I84" s="5" t="s">
        <v>371</v>
      </c>
      <c r="J84" s="5" t="s">
        <v>371</v>
      </c>
      <c r="K84" s="5" t="s">
        <v>371</v>
      </c>
      <c r="L84" s="5" t="s">
        <v>371</v>
      </c>
      <c r="M84" s="5" t="s">
        <v>371</v>
      </c>
      <c r="N84" s="39">
        <v>3756.8</v>
      </c>
      <c r="O84" s="39">
        <v>1703.4</v>
      </c>
      <c r="P84" s="4">
        <f t="shared" si="58"/>
        <v>0.45341780238500851</v>
      </c>
      <c r="Q84" s="11">
        <v>20</v>
      </c>
      <c r="R84" s="11">
        <v>1</v>
      </c>
      <c r="S84" s="11">
        <v>15</v>
      </c>
      <c r="T84" s="39">
        <v>360</v>
      </c>
      <c r="U84" s="39">
        <v>420.2</v>
      </c>
      <c r="V84" s="4">
        <f t="shared" si="59"/>
        <v>1.1672222222222222</v>
      </c>
      <c r="W84" s="11">
        <v>20</v>
      </c>
      <c r="X84" s="39">
        <v>138</v>
      </c>
      <c r="Y84" s="39">
        <v>168.9</v>
      </c>
      <c r="Z84" s="4">
        <f t="shared" si="60"/>
        <v>1.223913043478261</v>
      </c>
      <c r="AA84" s="11">
        <v>30</v>
      </c>
      <c r="AB84" s="39">
        <v>15800</v>
      </c>
      <c r="AC84" s="39">
        <v>16819</v>
      </c>
      <c r="AD84" s="4">
        <f t="shared" si="61"/>
        <v>1.0644936708860759</v>
      </c>
      <c r="AE84" s="11">
        <v>5</v>
      </c>
      <c r="AF84" s="5" t="s">
        <v>371</v>
      </c>
      <c r="AG84" s="5" t="s">
        <v>371</v>
      </c>
      <c r="AH84" s="5" t="s">
        <v>371</v>
      </c>
      <c r="AI84" s="5" t="s">
        <v>371</v>
      </c>
      <c r="AJ84" s="55">
        <v>1825</v>
      </c>
      <c r="AK84" s="55">
        <v>1871</v>
      </c>
      <c r="AL84" s="4">
        <f t="shared" si="62"/>
        <v>1.0252054794520549</v>
      </c>
      <c r="AM84" s="11">
        <v>20</v>
      </c>
      <c r="AN84" s="5" t="s">
        <v>371</v>
      </c>
      <c r="AO84" s="5" t="s">
        <v>371</v>
      </c>
      <c r="AP84" s="5" t="s">
        <v>371</v>
      </c>
      <c r="AQ84" s="5" t="s">
        <v>371</v>
      </c>
      <c r="AR84" s="39">
        <v>53.3</v>
      </c>
      <c r="AS84" s="39">
        <v>50</v>
      </c>
      <c r="AT84" s="4">
        <f t="shared" si="63"/>
        <v>0.93808630393996251</v>
      </c>
      <c r="AU84" s="11">
        <v>10</v>
      </c>
      <c r="AV84" s="5" t="s">
        <v>371</v>
      </c>
      <c r="AW84" s="5" t="s">
        <v>371</v>
      </c>
      <c r="AX84" s="5" t="s">
        <v>371</v>
      </c>
      <c r="AY84" s="5" t="s">
        <v>371</v>
      </c>
      <c r="AZ84" s="5" t="s">
        <v>371</v>
      </c>
      <c r="BA84" s="5" t="s">
        <v>371</v>
      </c>
      <c r="BB84" s="5" t="s">
        <v>371</v>
      </c>
      <c r="BC84" s="5" t="s">
        <v>371</v>
      </c>
      <c r="BD84" s="54">
        <f t="shared" si="71"/>
        <v>0.98695502988940487</v>
      </c>
      <c r="BE84" s="54">
        <f t="shared" si="64"/>
        <v>0.98695502988940487</v>
      </c>
      <c r="BF84" s="55">
        <v>1504</v>
      </c>
      <c r="BG84" s="39">
        <f t="shared" si="65"/>
        <v>1484.4</v>
      </c>
      <c r="BH84" s="39">
        <f t="shared" si="66"/>
        <v>-19.599999999999909</v>
      </c>
      <c r="BI84" s="39">
        <v>124.5</v>
      </c>
      <c r="BJ84" s="39">
        <v>152.80000000000001</v>
      </c>
      <c r="BK84" s="39">
        <v>35.700000000000003</v>
      </c>
      <c r="BL84" s="39">
        <v>68.5</v>
      </c>
      <c r="BM84" s="39">
        <v>138</v>
      </c>
      <c r="BN84" s="39">
        <v>118.9</v>
      </c>
      <c r="BO84" s="39">
        <v>165.8</v>
      </c>
      <c r="BP84" s="39">
        <v>158.80000000000001</v>
      </c>
      <c r="BQ84" s="39">
        <v>0</v>
      </c>
      <c r="BR84" s="39">
        <v>133</v>
      </c>
      <c r="BS84" s="39">
        <v>143</v>
      </c>
      <c r="BT84" s="39">
        <v>161.19999999999999</v>
      </c>
      <c r="BU84" s="39">
        <v>134.59999999999988</v>
      </c>
      <c r="BV84" s="39">
        <f t="shared" si="67"/>
        <v>-50.4</v>
      </c>
      <c r="BW84" s="11"/>
      <c r="BX84" s="39">
        <f t="shared" si="68"/>
        <v>-50.4</v>
      </c>
      <c r="BY84" s="39">
        <v>0</v>
      </c>
      <c r="BZ84" s="39">
        <f t="shared" si="69"/>
        <v>0</v>
      </c>
      <c r="CA84" s="39">
        <f t="shared" si="70"/>
        <v>-50.4</v>
      </c>
      <c r="CB84" s="84"/>
      <c r="CC84" s="9"/>
      <c r="CD84" s="9"/>
      <c r="CE84" s="9"/>
      <c r="CF84" s="9"/>
      <c r="CG84" s="9"/>
      <c r="CH84" s="9"/>
      <c r="CI84" s="9"/>
      <c r="CJ84" s="9"/>
      <c r="CK84" s="9"/>
      <c r="CL84" s="10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10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10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10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10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10"/>
      <c r="HW84" s="9"/>
      <c r="HX84" s="9"/>
    </row>
    <row r="85" spans="1:232" s="2" customFormat="1" ht="16.95" customHeight="1">
      <c r="A85" s="14" t="s">
        <v>85</v>
      </c>
      <c r="B85" s="39">
        <v>7392</v>
      </c>
      <c r="C85" s="39">
        <v>9448.5</v>
      </c>
      <c r="D85" s="4">
        <f t="shared" si="57"/>
        <v>1.2782061688311688</v>
      </c>
      <c r="E85" s="11">
        <v>10</v>
      </c>
      <c r="F85" s="5" t="s">
        <v>371</v>
      </c>
      <c r="G85" s="5" t="s">
        <v>371</v>
      </c>
      <c r="H85" s="5" t="s">
        <v>371</v>
      </c>
      <c r="I85" s="5" t="s">
        <v>371</v>
      </c>
      <c r="J85" s="5" t="s">
        <v>371</v>
      </c>
      <c r="K85" s="5" t="s">
        <v>371</v>
      </c>
      <c r="L85" s="5" t="s">
        <v>371</v>
      </c>
      <c r="M85" s="5" t="s">
        <v>371</v>
      </c>
      <c r="N85" s="39">
        <v>4493</v>
      </c>
      <c r="O85" s="39">
        <v>2365.5</v>
      </c>
      <c r="P85" s="4">
        <f t="shared" si="58"/>
        <v>0.52648564433563316</v>
      </c>
      <c r="Q85" s="11">
        <v>20</v>
      </c>
      <c r="R85" s="11">
        <v>1</v>
      </c>
      <c r="S85" s="11">
        <v>15</v>
      </c>
      <c r="T85" s="39">
        <v>1187</v>
      </c>
      <c r="U85" s="39">
        <v>1423.8</v>
      </c>
      <c r="V85" s="4">
        <f t="shared" si="59"/>
        <v>1.1994945240101096</v>
      </c>
      <c r="W85" s="11">
        <v>25</v>
      </c>
      <c r="X85" s="39">
        <v>108</v>
      </c>
      <c r="Y85" s="39">
        <v>132.1</v>
      </c>
      <c r="Z85" s="4">
        <f t="shared" si="60"/>
        <v>1.2231481481481481</v>
      </c>
      <c r="AA85" s="11">
        <v>25</v>
      </c>
      <c r="AB85" s="39">
        <v>16139</v>
      </c>
      <c r="AC85" s="39">
        <v>18644</v>
      </c>
      <c r="AD85" s="4">
        <f t="shared" si="61"/>
        <v>1.1552140776999813</v>
      </c>
      <c r="AE85" s="11">
        <v>5</v>
      </c>
      <c r="AF85" s="5" t="s">
        <v>371</v>
      </c>
      <c r="AG85" s="5" t="s">
        <v>371</v>
      </c>
      <c r="AH85" s="5" t="s">
        <v>371</v>
      </c>
      <c r="AI85" s="5" t="s">
        <v>371</v>
      </c>
      <c r="AJ85" s="55">
        <v>1318</v>
      </c>
      <c r="AK85" s="55">
        <v>1414</v>
      </c>
      <c r="AL85" s="4">
        <f t="shared" si="62"/>
        <v>1.0728376327769347</v>
      </c>
      <c r="AM85" s="11">
        <v>20</v>
      </c>
      <c r="AN85" s="5" t="s">
        <v>371</v>
      </c>
      <c r="AO85" s="5" t="s">
        <v>371</v>
      </c>
      <c r="AP85" s="5" t="s">
        <v>371</v>
      </c>
      <c r="AQ85" s="5" t="s">
        <v>371</v>
      </c>
      <c r="AR85" s="39">
        <v>45</v>
      </c>
      <c r="AS85" s="39">
        <v>50</v>
      </c>
      <c r="AT85" s="4">
        <f t="shared" si="63"/>
        <v>1.1111111111111112</v>
      </c>
      <c r="AU85" s="11">
        <v>10</v>
      </c>
      <c r="AV85" s="5" t="s">
        <v>371</v>
      </c>
      <c r="AW85" s="5" t="s">
        <v>371</v>
      </c>
      <c r="AX85" s="5" t="s">
        <v>371</v>
      </c>
      <c r="AY85" s="5" t="s">
        <v>371</v>
      </c>
      <c r="AZ85" s="5" t="s">
        <v>371</v>
      </c>
      <c r="BA85" s="5" t="s">
        <v>371</v>
      </c>
      <c r="BB85" s="5" t="s">
        <v>371</v>
      </c>
      <c r="BC85" s="5" t="s">
        <v>371</v>
      </c>
      <c r="BD85" s="54">
        <f t="shared" si="71"/>
        <v>1.0555521194933115</v>
      </c>
      <c r="BE85" s="54">
        <f t="shared" si="64"/>
        <v>1.0555521194933115</v>
      </c>
      <c r="BF85" s="55">
        <v>1563</v>
      </c>
      <c r="BG85" s="39">
        <f t="shared" si="65"/>
        <v>1649.8</v>
      </c>
      <c r="BH85" s="39">
        <f t="shared" si="66"/>
        <v>86.799999999999955</v>
      </c>
      <c r="BI85" s="39">
        <v>162.1</v>
      </c>
      <c r="BJ85" s="39">
        <v>147</v>
      </c>
      <c r="BK85" s="39">
        <v>138</v>
      </c>
      <c r="BL85" s="39">
        <v>155.19999999999999</v>
      </c>
      <c r="BM85" s="39">
        <v>152.69999999999999</v>
      </c>
      <c r="BN85" s="39">
        <v>153</v>
      </c>
      <c r="BO85" s="39">
        <v>129.30000000000001</v>
      </c>
      <c r="BP85" s="39">
        <v>142.30000000000001</v>
      </c>
      <c r="BQ85" s="39">
        <v>0</v>
      </c>
      <c r="BR85" s="39">
        <v>217.3</v>
      </c>
      <c r="BS85" s="39">
        <v>151.1</v>
      </c>
      <c r="BT85" s="39">
        <v>148</v>
      </c>
      <c r="BU85" s="39">
        <v>0</v>
      </c>
      <c r="BV85" s="39">
        <f t="shared" si="67"/>
        <v>-46.2</v>
      </c>
      <c r="BW85" s="11"/>
      <c r="BX85" s="39">
        <f t="shared" si="68"/>
        <v>-46.2</v>
      </c>
      <c r="BY85" s="39">
        <v>0</v>
      </c>
      <c r="BZ85" s="39">
        <f t="shared" si="69"/>
        <v>0</v>
      </c>
      <c r="CA85" s="39">
        <f t="shared" si="70"/>
        <v>-46.2</v>
      </c>
      <c r="CB85" s="84"/>
      <c r="CC85" s="9"/>
      <c r="CD85" s="9"/>
      <c r="CE85" s="9"/>
      <c r="CF85" s="9"/>
      <c r="CG85" s="9"/>
      <c r="CH85" s="9"/>
      <c r="CI85" s="9"/>
      <c r="CJ85" s="9"/>
      <c r="CK85" s="9"/>
      <c r="CL85" s="10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10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10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10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10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10"/>
      <c r="HW85" s="9"/>
      <c r="HX85" s="9"/>
    </row>
    <row r="86" spans="1:232" s="2" customFormat="1" ht="16.95" customHeight="1">
      <c r="A86" s="14" t="s">
        <v>86</v>
      </c>
      <c r="B86" s="39">
        <v>1095</v>
      </c>
      <c r="C86" s="39">
        <v>974</v>
      </c>
      <c r="D86" s="4">
        <f t="shared" si="57"/>
        <v>0.88949771689497714</v>
      </c>
      <c r="E86" s="11">
        <v>10</v>
      </c>
      <c r="F86" s="5" t="s">
        <v>371</v>
      </c>
      <c r="G86" s="5" t="s">
        <v>371</v>
      </c>
      <c r="H86" s="5" t="s">
        <v>371</v>
      </c>
      <c r="I86" s="5" t="s">
        <v>371</v>
      </c>
      <c r="J86" s="5" t="s">
        <v>371</v>
      </c>
      <c r="K86" s="5" t="s">
        <v>371</v>
      </c>
      <c r="L86" s="5" t="s">
        <v>371</v>
      </c>
      <c r="M86" s="5" t="s">
        <v>371</v>
      </c>
      <c r="N86" s="39">
        <v>2955.8</v>
      </c>
      <c r="O86" s="39">
        <v>1293.7</v>
      </c>
      <c r="P86" s="4">
        <f t="shared" si="58"/>
        <v>0.4376818458623723</v>
      </c>
      <c r="Q86" s="11">
        <v>20</v>
      </c>
      <c r="R86" s="11">
        <v>1</v>
      </c>
      <c r="S86" s="11">
        <v>15</v>
      </c>
      <c r="T86" s="39">
        <v>337</v>
      </c>
      <c r="U86" s="39">
        <v>398.3</v>
      </c>
      <c r="V86" s="4">
        <f t="shared" si="59"/>
        <v>1.1818991097922849</v>
      </c>
      <c r="W86" s="11">
        <v>20</v>
      </c>
      <c r="X86" s="39">
        <v>100</v>
      </c>
      <c r="Y86" s="39">
        <v>121.1</v>
      </c>
      <c r="Z86" s="4">
        <f t="shared" si="60"/>
        <v>1.2109999999999999</v>
      </c>
      <c r="AA86" s="11">
        <v>30</v>
      </c>
      <c r="AB86" s="39">
        <v>12300</v>
      </c>
      <c r="AC86" s="39">
        <v>16621</v>
      </c>
      <c r="AD86" s="4">
        <f t="shared" si="61"/>
        <v>1.3513008130081301</v>
      </c>
      <c r="AE86" s="11">
        <v>5</v>
      </c>
      <c r="AF86" s="5" t="s">
        <v>371</v>
      </c>
      <c r="AG86" s="5" t="s">
        <v>371</v>
      </c>
      <c r="AH86" s="5" t="s">
        <v>371</v>
      </c>
      <c r="AI86" s="5" t="s">
        <v>371</v>
      </c>
      <c r="AJ86" s="55">
        <v>1159</v>
      </c>
      <c r="AK86" s="55">
        <v>1234</v>
      </c>
      <c r="AL86" s="4">
        <f t="shared" si="62"/>
        <v>1.0647109577221743</v>
      </c>
      <c r="AM86" s="11">
        <v>20</v>
      </c>
      <c r="AN86" s="5" t="s">
        <v>371</v>
      </c>
      <c r="AO86" s="5" t="s">
        <v>371</v>
      </c>
      <c r="AP86" s="5" t="s">
        <v>371</v>
      </c>
      <c r="AQ86" s="5" t="s">
        <v>371</v>
      </c>
      <c r="AR86" s="39">
        <v>53.3</v>
      </c>
      <c r="AS86" s="39">
        <v>100</v>
      </c>
      <c r="AT86" s="4">
        <f t="shared" si="63"/>
        <v>1.876172607879925</v>
      </c>
      <c r="AU86" s="11">
        <v>10</v>
      </c>
      <c r="AV86" s="5" t="s">
        <v>371</v>
      </c>
      <c r="AW86" s="5" t="s">
        <v>371</v>
      </c>
      <c r="AX86" s="5" t="s">
        <v>371</v>
      </c>
      <c r="AY86" s="5" t="s">
        <v>371</v>
      </c>
      <c r="AZ86" s="5" t="s">
        <v>371</v>
      </c>
      <c r="BA86" s="5" t="s">
        <v>371</v>
      </c>
      <c r="BB86" s="5" t="s">
        <v>371</v>
      </c>
      <c r="BC86" s="5" t="s">
        <v>371</v>
      </c>
      <c r="BD86" s="54">
        <f t="shared" si="71"/>
        <v>1.0725311198486638</v>
      </c>
      <c r="BE86" s="54">
        <f t="shared" si="64"/>
        <v>1.0725311198486638</v>
      </c>
      <c r="BF86" s="55">
        <v>1448</v>
      </c>
      <c r="BG86" s="39">
        <f t="shared" si="65"/>
        <v>1553</v>
      </c>
      <c r="BH86" s="39">
        <f t="shared" si="66"/>
        <v>105</v>
      </c>
      <c r="BI86" s="39">
        <v>171.1</v>
      </c>
      <c r="BJ86" s="39">
        <v>158.30000000000001</v>
      </c>
      <c r="BK86" s="39">
        <v>108.6</v>
      </c>
      <c r="BL86" s="39">
        <v>153.69999999999999</v>
      </c>
      <c r="BM86" s="39">
        <v>158.5</v>
      </c>
      <c r="BN86" s="39">
        <v>119.8</v>
      </c>
      <c r="BO86" s="39">
        <v>136.5</v>
      </c>
      <c r="BP86" s="39">
        <v>161.80000000000001</v>
      </c>
      <c r="BQ86" s="39">
        <v>0</v>
      </c>
      <c r="BR86" s="39">
        <v>104.8</v>
      </c>
      <c r="BS86" s="39">
        <v>135.4</v>
      </c>
      <c r="BT86" s="39">
        <v>129</v>
      </c>
      <c r="BU86" s="39">
        <v>5.499999999999801</v>
      </c>
      <c r="BV86" s="39">
        <f t="shared" si="67"/>
        <v>10</v>
      </c>
      <c r="BW86" s="11"/>
      <c r="BX86" s="39">
        <f t="shared" si="68"/>
        <v>10</v>
      </c>
      <c r="BY86" s="39">
        <v>0</v>
      </c>
      <c r="BZ86" s="39">
        <f t="shared" si="69"/>
        <v>10</v>
      </c>
      <c r="CA86" s="39">
        <f t="shared" si="70"/>
        <v>0</v>
      </c>
      <c r="CB86" s="84"/>
      <c r="CC86" s="9"/>
      <c r="CD86" s="9"/>
      <c r="CE86" s="9"/>
      <c r="CF86" s="9"/>
      <c r="CG86" s="9"/>
      <c r="CH86" s="9"/>
      <c r="CI86" s="9"/>
      <c r="CJ86" s="9"/>
      <c r="CK86" s="9"/>
      <c r="CL86" s="10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10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10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10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10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10"/>
      <c r="HW86" s="9"/>
      <c r="HX86" s="9"/>
    </row>
    <row r="87" spans="1:232" s="2" customFormat="1" ht="16.95" customHeight="1">
      <c r="A87" s="14" t="s">
        <v>87</v>
      </c>
      <c r="B87" s="39">
        <v>542</v>
      </c>
      <c r="C87" s="39">
        <v>548</v>
      </c>
      <c r="D87" s="4">
        <f t="shared" si="57"/>
        <v>1.0110701107011071</v>
      </c>
      <c r="E87" s="11">
        <v>10</v>
      </c>
      <c r="F87" s="5" t="s">
        <v>371</v>
      </c>
      <c r="G87" s="5" t="s">
        <v>371</v>
      </c>
      <c r="H87" s="5" t="s">
        <v>371</v>
      </c>
      <c r="I87" s="5" t="s">
        <v>371</v>
      </c>
      <c r="J87" s="5" t="s">
        <v>371</v>
      </c>
      <c r="K87" s="5" t="s">
        <v>371</v>
      </c>
      <c r="L87" s="5" t="s">
        <v>371</v>
      </c>
      <c r="M87" s="5" t="s">
        <v>371</v>
      </c>
      <c r="N87" s="39">
        <v>2260.3000000000002</v>
      </c>
      <c r="O87" s="39">
        <v>1653.8</v>
      </c>
      <c r="P87" s="4">
        <f t="shared" si="58"/>
        <v>0.73167278679821257</v>
      </c>
      <c r="Q87" s="11">
        <v>20</v>
      </c>
      <c r="R87" s="11">
        <v>1</v>
      </c>
      <c r="S87" s="11">
        <v>15</v>
      </c>
      <c r="T87" s="39">
        <v>1521</v>
      </c>
      <c r="U87" s="39">
        <v>1869.3</v>
      </c>
      <c r="V87" s="4">
        <f t="shared" si="59"/>
        <v>1.2289940828402366</v>
      </c>
      <c r="W87" s="11">
        <v>30</v>
      </c>
      <c r="X87" s="39">
        <v>105</v>
      </c>
      <c r="Y87" s="39">
        <v>126.6</v>
      </c>
      <c r="Z87" s="4">
        <f t="shared" si="60"/>
        <v>1.2057142857142857</v>
      </c>
      <c r="AA87" s="11">
        <v>20</v>
      </c>
      <c r="AB87" s="39">
        <v>12658</v>
      </c>
      <c r="AC87" s="39">
        <v>13423</v>
      </c>
      <c r="AD87" s="4">
        <f t="shared" si="61"/>
        <v>1.0604360878495813</v>
      </c>
      <c r="AE87" s="11">
        <v>5</v>
      </c>
      <c r="AF87" s="5" t="s">
        <v>371</v>
      </c>
      <c r="AG87" s="5" t="s">
        <v>371</v>
      </c>
      <c r="AH87" s="5" t="s">
        <v>371</v>
      </c>
      <c r="AI87" s="5" t="s">
        <v>371</v>
      </c>
      <c r="AJ87" s="55">
        <v>1431</v>
      </c>
      <c r="AK87" s="55">
        <v>1435</v>
      </c>
      <c r="AL87" s="4">
        <f t="shared" si="62"/>
        <v>1.0027952480782669</v>
      </c>
      <c r="AM87" s="11">
        <v>20</v>
      </c>
      <c r="AN87" s="5" t="s">
        <v>371</v>
      </c>
      <c r="AO87" s="5" t="s">
        <v>371</v>
      </c>
      <c r="AP87" s="5" t="s">
        <v>371</v>
      </c>
      <c r="AQ87" s="5" t="s">
        <v>371</v>
      </c>
      <c r="AR87" s="39">
        <v>0</v>
      </c>
      <c r="AS87" s="39">
        <v>0</v>
      </c>
      <c r="AT87" s="4">
        <f t="shared" si="63"/>
        <v>0</v>
      </c>
      <c r="AU87" s="11">
        <v>0</v>
      </c>
      <c r="AV87" s="5" t="s">
        <v>371</v>
      </c>
      <c r="AW87" s="5" t="s">
        <v>371</v>
      </c>
      <c r="AX87" s="5" t="s">
        <v>371</v>
      </c>
      <c r="AY87" s="5" t="s">
        <v>371</v>
      </c>
      <c r="AZ87" s="5" t="s">
        <v>371</v>
      </c>
      <c r="BA87" s="5" t="s">
        <v>371</v>
      </c>
      <c r="BB87" s="5" t="s">
        <v>371</v>
      </c>
      <c r="BC87" s="5" t="s">
        <v>371</v>
      </c>
      <c r="BD87" s="54">
        <f t="shared" si="71"/>
        <v>1.0507195870273447</v>
      </c>
      <c r="BE87" s="54">
        <f t="shared" si="64"/>
        <v>1.0507195870273447</v>
      </c>
      <c r="BF87" s="55">
        <v>1031</v>
      </c>
      <c r="BG87" s="39">
        <f t="shared" si="65"/>
        <v>1083.3</v>
      </c>
      <c r="BH87" s="39">
        <f t="shared" si="66"/>
        <v>52.299999999999955</v>
      </c>
      <c r="BI87" s="39">
        <v>114.9</v>
      </c>
      <c r="BJ87" s="39">
        <v>113.3</v>
      </c>
      <c r="BK87" s="39">
        <v>81</v>
      </c>
      <c r="BL87" s="39">
        <v>109.6</v>
      </c>
      <c r="BM87" s="39">
        <v>101.4</v>
      </c>
      <c r="BN87" s="39">
        <v>88.2</v>
      </c>
      <c r="BO87" s="39">
        <v>89.6</v>
      </c>
      <c r="BP87" s="39">
        <v>113.9</v>
      </c>
      <c r="BQ87" s="39">
        <v>0</v>
      </c>
      <c r="BR87" s="39">
        <v>87</v>
      </c>
      <c r="BS87" s="39">
        <v>105.6</v>
      </c>
      <c r="BT87" s="39">
        <v>89.1</v>
      </c>
      <c r="BU87" s="39">
        <v>18.39999999999992</v>
      </c>
      <c r="BV87" s="39">
        <f t="shared" si="67"/>
        <v>-28.7</v>
      </c>
      <c r="BW87" s="11"/>
      <c r="BX87" s="39">
        <f t="shared" si="68"/>
        <v>-28.7</v>
      </c>
      <c r="BY87" s="39">
        <v>0</v>
      </c>
      <c r="BZ87" s="39">
        <f t="shared" si="69"/>
        <v>0</v>
      </c>
      <c r="CA87" s="39">
        <f t="shared" si="70"/>
        <v>-28.7</v>
      </c>
      <c r="CB87" s="84"/>
      <c r="CC87" s="9"/>
      <c r="CD87" s="9"/>
      <c r="CE87" s="9"/>
      <c r="CF87" s="9"/>
      <c r="CG87" s="9"/>
      <c r="CH87" s="9"/>
      <c r="CI87" s="9"/>
      <c r="CJ87" s="9"/>
      <c r="CK87" s="9"/>
      <c r="CL87" s="10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10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10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10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10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10"/>
      <c r="HW87" s="9"/>
      <c r="HX87" s="9"/>
    </row>
    <row r="88" spans="1:232" s="2" customFormat="1" ht="16.95" customHeight="1">
      <c r="A88" s="14" t="s">
        <v>88</v>
      </c>
      <c r="B88" s="39">
        <v>481</v>
      </c>
      <c r="C88" s="39">
        <v>462</v>
      </c>
      <c r="D88" s="4">
        <f t="shared" si="57"/>
        <v>0.96049896049896055</v>
      </c>
      <c r="E88" s="11">
        <v>10</v>
      </c>
      <c r="F88" s="5" t="s">
        <v>371</v>
      </c>
      <c r="G88" s="5" t="s">
        <v>371</v>
      </c>
      <c r="H88" s="5" t="s">
        <v>371</v>
      </c>
      <c r="I88" s="5" t="s">
        <v>371</v>
      </c>
      <c r="J88" s="5" t="s">
        <v>371</v>
      </c>
      <c r="K88" s="5" t="s">
        <v>371</v>
      </c>
      <c r="L88" s="5" t="s">
        <v>371</v>
      </c>
      <c r="M88" s="5" t="s">
        <v>371</v>
      </c>
      <c r="N88" s="39">
        <v>1984.4</v>
      </c>
      <c r="O88" s="39">
        <v>1543</v>
      </c>
      <c r="P88" s="4">
        <f t="shared" si="58"/>
        <v>0.77756500705502918</v>
      </c>
      <c r="Q88" s="11">
        <v>20</v>
      </c>
      <c r="R88" s="11">
        <v>1</v>
      </c>
      <c r="S88" s="11">
        <v>15</v>
      </c>
      <c r="T88" s="39">
        <v>198</v>
      </c>
      <c r="U88" s="39">
        <v>230.1</v>
      </c>
      <c r="V88" s="4">
        <f t="shared" si="59"/>
        <v>1.1621212121212121</v>
      </c>
      <c r="W88" s="11">
        <v>25</v>
      </c>
      <c r="X88" s="39">
        <v>39</v>
      </c>
      <c r="Y88" s="39">
        <v>47.2</v>
      </c>
      <c r="Z88" s="4">
        <f t="shared" si="60"/>
        <v>1.2102564102564104</v>
      </c>
      <c r="AA88" s="11">
        <v>25</v>
      </c>
      <c r="AB88" s="39">
        <v>21750</v>
      </c>
      <c r="AC88" s="39">
        <v>24611</v>
      </c>
      <c r="AD88" s="4">
        <f t="shared" si="61"/>
        <v>1.1315402298850574</v>
      </c>
      <c r="AE88" s="11">
        <v>5</v>
      </c>
      <c r="AF88" s="5" t="s">
        <v>371</v>
      </c>
      <c r="AG88" s="5" t="s">
        <v>371</v>
      </c>
      <c r="AH88" s="5" t="s">
        <v>371</v>
      </c>
      <c r="AI88" s="5" t="s">
        <v>371</v>
      </c>
      <c r="AJ88" s="55">
        <v>313</v>
      </c>
      <c r="AK88" s="55">
        <v>333</v>
      </c>
      <c r="AL88" s="4">
        <f t="shared" si="62"/>
        <v>1.0638977635782747</v>
      </c>
      <c r="AM88" s="11">
        <v>20</v>
      </c>
      <c r="AN88" s="5" t="s">
        <v>371</v>
      </c>
      <c r="AO88" s="5" t="s">
        <v>371</v>
      </c>
      <c r="AP88" s="5" t="s">
        <v>371</v>
      </c>
      <c r="AQ88" s="5" t="s">
        <v>371</v>
      </c>
      <c r="AR88" s="39">
        <v>0</v>
      </c>
      <c r="AS88" s="39">
        <v>0</v>
      </c>
      <c r="AT88" s="4">
        <f t="shared" si="63"/>
        <v>0</v>
      </c>
      <c r="AU88" s="11">
        <v>0</v>
      </c>
      <c r="AV88" s="5" t="s">
        <v>371</v>
      </c>
      <c r="AW88" s="5" t="s">
        <v>371</v>
      </c>
      <c r="AX88" s="5" t="s">
        <v>371</v>
      </c>
      <c r="AY88" s="5" t="s">
        <v>371</v>
      </c>
      <c r="AZ88" s="5" t="s">
        <v>371</v>
      </c>
      <c r="BA88" s="5" t="s">
        <v>371</v>
      </c>
      <c r="BB88" s="5" t="s">
        <v>371</v>
      </c>
      <c r="BC88" s="5" t="s">
        <v>371</v>
      </c>
      <c r="BD88" s="54">
        <f t="shared" si="71"/>
        <v>1.0533448893876796</v>
      </c>
      <c r="BE88" s="54">
        <f t="shared" si="64"/>
        <v>1.0533448893876796</v>
      </c>
      <c r="BF88" s="55">
        <v>577</v>
      </c>
      <c r="BG88" s="39">
        <f t="shared" si="65"/>
        <v>607.79999999999995</v>
      </c>
      <c r="BH88" s="39">
        <f t="shared" si="66"/>
        <v>30.799999999999955</v>
      </c>
      <c r="BI88" s="39">
        <v>53.6</v>
      </c>
      <c r="BJ88" s="39">
        <v>52.8</v>
      </c>
      <c r="BK88" s="39">
        <v>22.8</v>
      </c>
      <c r="BL88" s="39">
        <v>15.2</v>
      </c>
      <c r="BM88" s="39">
        <v>54.7</v>
      </c>
      <c r="BN88" s="39">
        <v>52.3</v>
      </c>
      <c r="BO88" s="39">
        <v>47.3</v>
      </c>
      <c r="BP88" s="39">
        <v>64.900000000000006</v>
      </c>
      <c r="BQ88" s="39">
        <v>0</v>
      </c>
      <c r="BR88" s="39">
        <v>45</v>
      </c>
      <c r="BS88" s="39">
        <v>53.3</v>
      </c>
      <c r="BT88" s="39">
        <v>49</v>
      </c>
      <c r="BU88" s="39">
        <v>61.000000000000028</v>
      </c>
      <c r="BV88" s="39">
        <f t="shared" si="67"/>
        <v>35.9</v>
      </c>
      <c r="BW88" s="11"/>
      <c r="BX88" s="39">
        <f t="shared" si="68"/>
        <v>35.9</v>
      </c>
      <c r="BY88" s="39">
        <v>0</v>
      </c>
      <c r="BZ88" s="39">
        <f t="shared" si="69"/>
        <v>35.9</v>
      </c>
      <c r="CA88" s="39">
        <f t="shared" si="70"/>
        <v>0</v>
      </c>
      <c r="CB88" s="84"/>
      <c r="CC88" s="9"/>
      <c r="CD88" s="9"/>
      <c r="CE88" s="9"/>
      <c r="CF88" s="9"/>
      <c r="CG88" s="9"/>
      <c r="CH88" s="9"/>
      <c r="CI88" s="9"/>
      <c r="CJ88" s="9"/>
      <c r="CK88" s="9"/>
      <c r="CL88" s="10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10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10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10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10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10"/>
      <c r="HW88" s="9"/>
      <c r="HX88" s="9"/>
    </row>
    <row r="89" spans="1:232" s="2" customFormat="1" ht="16.95" customHeight="1">
      <c r="A89" s="14" t="s">
        <v>89</v>
      </c>
      <c r="B89" s="39">
        <v>493</v>
      </c>
      <c r="C89" s="39">
        <v>501</v>
      </c>
      <c r="D89" s="4">
        <f t="shared" si="57"/>
        <v>1.0162271805273835</v>
      </c>
      <c r="E89" s="11">
        <v>10</v>
      </c>
      <c r="F89" s="5" t="s">
        <v>371</v>
      </c>
      <c r="G89" s="5" t="s">
        <v>371</v>
      </c>
      <c r="H89" s="5" t="s">
        <v>371</v>
      </c>
      <c r="I89" s="5" t="s">
        <v>371</v>
      </c>
      <c r="J89" s="5" t="s">
        <v>371</v>
      </c>
      <c r="K89" s="5" t="s">
        <v>371</v>
      </c>
      <c r="L89" s="5" t="s">
        <v>371</v>
      </c>
      <c r="M89" s="5" t="s">
        <v>371</v>
      </c>
      <c r="N89" s="39">
        <v>2336.9</v>
      </c>
      <c r="O89" s="39">
        <v>1457.4</v>
      </c>
      <c r="P89" s="4">
        <f t="shared" si="58"/>
        <v>0.62364671145534689</v>
      </c>
      <c r="Q89" s="11">
        <v>20</v>
      </c>
      <c r="R89" s="11">
        <v>1</v>
      </c>
      <c r="S89" s="11">
        <v>15</v>
      </c>
      <c r="T89" s="39">
        <v>345</v>
      </c>
      <c r="U89" s="39">
        <v>403</v>
      </c>
      <c r="V89" s="4">
        <f t="shared" si="59"/>
        <v>1.1681159420289855</v>
      </c>
      <c r="W89" s="11">
        <v>25</v>
      </c>
      <c r="X89" s="39">
        <v>64</v>
      </c>
      <c r="Y89" s="39">
        <v>75.599999999999994</v>
      </c>
      <c r="Z89" s="4">
        <f t="shared" si="60"/>
        <v>1.1812499999999999</v>
      </c>
      <c r="AA89" s="11">
        <v>25</v>
      </c>
      <c r="AB89" s="39">
        <v>10342</v>
      </c>
      <c r="AC89" s="39">
        <v>10434</v>
      </c>
      <c r="AD89" s="4">
        <f t="shared" si="61"/>
        <v>1.0088957648423902</v>
      </c>
      <c r="AE89" s="11">
        <v>5</v>
      </c>
      <c r="AF89" s="5" t="s">
        <v>371</v>
      </c>
      <c r="AG89" s="5" t="s">
        <v>371</v>
      </c>
      <c r="AH89" s="5" t="s">
        <v>371</v>
      </c>
      <c r="AI89" s="5" t="s">
        <v>371</v>
      </c>
      <c r="AJ89" s="55">
        <v>862</v>
      </c>
      <c r="AK89" s="55">
        <v>873</v>
      </c>
      <c r="AL89" s="4">
        <f t="shared" si="62"/>
        <v>1.0127610208816706</v>
      </c>
      <c r="AM89" s="11">
        <v>20</v>
      </c>
      <c r="AN89" s="5" t="s">
        <v>371</v>
      </c>
      <c r="AO89" s="5" t="s">
        <v>371</v>
      </c>
      <c r="AP89" s="5" t="s">
        <v>371</v>
      </c>
      <c r="AQ89" s="5" t="s">
        <v>371</v>
      </c>
      <c r="AR89" s="39">
        <v>0</v>
      </c>
      <c r="AS89" s="39">
        <v>0</v>
      </c>
      <c r="AT89" s="4">
        <f t="shared" si="63"/>
        <v>0</v>
      </c>
      <c r="AU89" s="11">
        <v>0</v>
      </c>
      <c r="AV89" s="5" t="s">
        <v>371</v>
      </c>
      <c r="AW89" s="5" t="s">
        <v>371</v>
      </c>
      <c r="AX89" s="5" t="s">
        <v>371</v>
      </c>
      <c r="AY89" s="5" t="s">
        <v>371</v>
      </c>
      <c r="AZ89" s="5" t="s">
        <v>371</v>
      </c>
      <c r="BA89" s="5" t="s">
        <v>371</v>
      </c>
      <c r="BB89" s="5" t="s">
        <v>371</v>
      </c>
      <c r="BC89" s="5" t="s">
        <v>371</v>
      </c>
      <c r="BD89" s="54">
        <f t="shared" si="71"/>
        <v>1.0139087818912564</v>
      </c>
      <c r="BE89" s="54">
        <f t="shared" si="64"/>
        <v>1.0139087818912564</v>
      </c>
      <c r="BF89" s="55">
        <v>1642</v>
      </c>
      <c r="BG89" s="39">
        <f t="shared" si="65"/>
        <v>1664.8</v>
      </c>
      <c r="BH89" s="39">
        <f t="shared" si="66"/>
        <v>22.799999999999955</v>
      </c>
      <c r="BI89" s="39">
        <v>194.1</v>
      </c>
      <c r="BJ89" s="39">
        <v>194.1</v>
      </c>
      <c r="BK89" s="39">
        <v>103.6</v>
      </c>
      <c r="BL89" s="39">
        <v>150.6</v>
      </c>
      <c r="BM89" s="39">
        <v>147.80000000000001</v>
      </c>
      <c r="BN89" s="39">
        <v>176.4</v>
      </c>
      <c r="BO89" s="39">
        <v>146.5</v>
      </c>
      <c r="BP89" s="39">
        <v>151.9</v>
      </c>
      <c r="BQ89" s="39">
        <v>0</v>
      </c>
      <c r="BR89" s="39">
        <v>139.4</v>
      </c>
      <c r="BS89" s="39">
        <v>143.30000000000001</v>
      </c>
      <c r="BT89" s="39">
        <v>151.80000000000001</v>
      </c>
      <c r="BU89" s="39">
        <v>0</v>
      </c>
      <c r="BV89" s="39">
        <f t="shared" si="67"/>
        <v>-34.700000000000003</v>
      </c>
      <c r="BW89" s="11"/>
      <c r="BX89" s="39">
        <f t="shared" si="68"/>
        <v>-34.700000000000003</v>
      </c>
      <c r="BY89" s="39">
        <v>0</v>
      </c>
      <c r="BZ89" s="39">
        <f t="shared" si="69"/>
        <v>0</v>
      </c>
      <c r="CA89" s="39">
        <f t="shared" si="70"/>
        <v>-34.700000000000003</v>
      </c>
      <c r="CB89" s="84"/>
      <c r="CC89" s="9"/>
      <c r="CD89" s="9"/>
      <c r="CE89" s="9"/>
      <c r="CF89" s="9"/>
      <c r="CG89" s="9"/>
      <c r="CH89" s="9"/>
      <c r="CI89" s="9"/>
      <c r="CJ89" s="9"/>
      <c r="CK89" s="9"/>
      <c r="CL89" s="10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10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10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10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10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10"/>
      <c r="HW89" s="9"/>
      <c r="HX89" s="9"/>
    </row>
    <row r="90" spans="1:232" s="2" customFormat="1" ht="16.95" customHeight="1">
      <c r="A90" s="14" t="s">
        <v>90</v>
      </c>
      <c r="B90" s="39">
        <v>5763</v>
      </c>
      <c r="C90" s="39">
        <v>5005</v>
      </c>
      <c r="D90" s="4">
        <f t="shared" si="57"/>
        <v>0.868471282318237</v>
      </c>
      <c r="E90" s="11">
        <v>10</v>
      </c>
      <c r="F90" s="5" t="s">
        <v>371</v>
      </c>
      <c r="G90" s="5" t="s">
        <v>371</v>
      </c>
      <c r="H90" s="5" t="s">
        <v>371</v>
      </c>
      <c r="I90" s="5" t="s">
        <v>371</v>
      </c>
      <c r="J90" s="5" t="s">
        <v>371</v>
      </c>
      <c r="K90" s="5" t="s">
        <v>371</v>
      </c>
      <c r="L90" s="5" t="s">
        <v>371</v>
      </c>
      <c r="M90" s="5" t="s">
        <v>371</v>
      </c>
      <c r="N90" s="39">
        <v>2474.8000000000002</v>
      </c>
      <c r="O90" s="39">
        <v>1448.5</v>
      </c>
      <c r="P90" s="4">
        <f t="shared" si="58"/>
        <v>0.58529982220785515</v>
      </c>
      <c r="Q90" s="11">
        <v>20</v>
      </c>
      <c r="R90" s="11">
        <v>1</v>
      </c>
      <c r="S90" s="11">
        <v>15</v>
      </c>
      <c r="T90" s="39">
        <v>399</v>
      </c>
      <c r="U90" s="39">
        <v>466</v>
      </c>
      <c r="V90" s="4">
        <f t="shared" si="59"/>
        <v>1.1679197994987469</v>
      </c>
      <c r="W90" s="11">
        <v>30</v>
      </c>
      <c r="X90" s="39">
        <v>54</v>
      </c>
      <c r="Y90" s="39">
        <v>64.400000000000006</v>
      </c>
      <c r="Z90" s="4">
        <f t="shared" si="60"/>
        <v>1.1925925925925926</v>
      </c>
      <c r="AA90" s="11">
        <v>20</v>
      </c>
      <c r="AB90" s="39">
        <v>19250</v>
      </c>
      <c r="AC90" s="39">
        <v>22617</v>
      </c>
      <c r="AD90" s="4">
        <f t="shared" si="61"/>
        <v>1.1749090909090909</v>
      </c>
      <c r="AE90" s="11">
        <v>5</v>
      </c>
      <c r="AF90" s="5" t="s">
        <v>371</v>
      </c>
      <c r="AG90" s="5" t="s">
        <v>371</v>
      </c>
      <c r="AH90" s="5" t="s">
        <v>371</v>
      </c>
      <c r="AI90" s="5" t="s">
        <v>371</v>
      </c>
      <c r="AJ90" s="55">
        <v>770</v>
      </c>
      <c r="AK90" s="55">
        <v>809</v>
      </c>
      <c r="AL90" s="4">
        <f t="shared" si="62"/>
        <v>1.0506493506493506</v>
      </c>
      <c r="AM90" s="11">
        <v>20</v>
      </c>
      <c r="AN90" s="5" t="s">
        <v>371</v>
      </c>
      <c r="AO90" s="5" t="s">
        <v>371</v>
      </c>
      <c r="AP90" s="5" t="s">
        <v>371</v>
      </c>
      <c r="AQ90" s="5" t="s">
        <v>371</v>
      </c>
      <c r="AR90" s="39">
        <v>100</v>
      </c>
      <c r="AS90" s="39">
        <v>100</v>
      </c>
      <c r="AT90" s="4">
        <f t="shared" si="63"/>
        <v>1</v>
      </c>
      <c r="AU90" s="11">
        <v>10</v>
      </c>
      <c r="AV90" s="5" t="s">
        <v>371</v>
      </c>
      <c r="AW90" s="5" t="s">
        <v>371</v>
      </c>
      <c r="AX90" s="5" t="s">
        <v>371</v>
      </c>
      <c r="AY90" s="5" t="s">
        <v>371</v>
      </c>
      <c r="AZ90" s="5" t="s">
        <v>371</v>
      </c>
      <c r="BA90" s="5" t="s">
        <v>371</v>
      </c>
      <c r="BB90" s="5" t="s">
        <v>371</v>
      </c>
      <c r="BC90" s="5" t="s">
        <v>371</v>
      </c>
      <c r="BD90" s="54">
        <f t="shared" si="71"/>
        <v>1.0089822120898939</v>
      </c>
      <c r="BE90" s="54">
        <f t="shared" si="64"/>
        <v>1.0089822120898939</v>
      </c>
      <c r="BF90" s="55">
        <v>3236</v>
      </c>
      <c r="BG90" s="39">
        <f t="shared" si="65"/>
        <v>3265.1</v>
      </c>
      <c r="BH90" s="39">
        <f t="shared" si="66"/>
        <v>29.099999999999909</v>
      </c>
      <c r="BI90" s="39">
        <v>382.4</v>
      </c>
      <c r="BJ90" s="39">
        <v>300.89999999999998</v>
      </c>
      <c r="BK90" s="39">
        <v>174.7</v>
      </c>
      <c r="BL90" s="39">
        <v>332.3</v>
      </c>
      <c r="BM90" s="39">
        <v>373.1</v>
      </c>
      <c r="BN90" s="39">
        <v>357.3</v>
      </c>
      <c r="BO90" s="39">
        <v>296.10000000000002</v>
      </c>
      <c r="BP90" s="39">
        <v>353.1</v>
      </c>
      <c r="BQ90" s="39">
        <v>0</v>
      </c>
      <c r="BR90" s="39">
        <v>302.10000000000002</v>
      </c>
      <c r="BS90" s="39">
        <v>349.1</v>
      </c>
      <c r="BT90" s="39">
        <v>274.7</v>
      </c>
      <c r="BU90" s="39">
        <v>29.10000000000008</v>
      </c>
      <c r="BV90" s="39">
        <f t="shared" si="67"/>
        <v>-259.8</v>
      </c>
      <c r="BW90" s="11"/>
      <c r="BX90" s="39">
        <f t="shared" si="68"/>
        <v>-259.8</v>
      </c>
      <c r="BY90" s="39">
        <v>0</v>
      </c>
      <c r="BZ90" s="39">
        <f t="shared" si="69"/>
        <v>0</v>
      </c>
      <c r="CA90" s="39">
        <f t="shared" si="70"/>
        <v>-259.8</v>
      </c>
      <c r="CB90" s="84"/>
      <c r="CC90" s="9"/>
      <c r="CD90" s="9"/>
      <c r="CE90" s="9"/>
      <c r="CF90" s="9"/>
      <c r="CG90" s="9"/>
      <c r="CH90" s="9"/>
      <c r="CI90" s="9"/>
      <c r="CJ90" s="9"/>
      <c r="CK90" s="9"/>
      <c r="CL90" s="10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10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10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10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10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10"/>
      <c r="HW90" s="9"/>
      <c r="HX90" s="9"/>
    </row>
    <row r="91" spans="1:232" s="2" customFormat="1" ht="16.95" customHeight="1">
      <c r="A91" s="19" t="s">
        <v>91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84"/>
      <c r="CC91" s="9"/>
      <c r="CD91" s="9"/>
      <c r="CE91" s="9"/>
      <c r="CF91" s="9"/>
      <c r="CG91" s="9"/>
      <c r="CH91" s="9"/>
      <c r="CI91" s="9"/>
      <c r="CJ91" s="9"/>
      <c r="CK91" s="9"/>
      <c r="CL91" s="10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10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10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10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10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10"/>
      <c r="HW91" s="9"/>
      <c r="HX91" s="9"/>
    </row>
    <row r="92" spans="1:232" s="2" customFormat="1" ht="16.95" customHeight="1">
      <c r="A92" s="14" t="s">
        <v>92</v>
      </c>
      <c r="B92" s="39">
        <v>0</v>
      </c>
      <c r="C92" s="39">
        <v>0</v>
      </c>
      <c r="D92" s="4">
        <f t="shared" si="57"/>
        <v>0</v>
      </c>
      <c r="E92" s="11">
        <v>0</v>
      </c>
      <c r="F92" s="5" t="s">
        <v>371</v>
      </c>
      <c r="G92" s="5" t="s">
        <v>371</v>
      </c>
      <c r="H92" s="5" t="s">
        <v>371</v>
      </c>
      <c r="I92" s="5" t="s">
        <v>371</v>
      </c>
      <c r="J92" s="5" t="s">
        <v>371</v>
      </c>
      <c r="K92" s="5" t="s">
        <v>371</v>
      </c>
      <c r="L92" s="5" t="s">
        <v>371</v>
      </c>
      <c r="M92" s="5" t="s">
        <v>371</v>
      </c>
      <c r="N92" s="39">
        <v>783.4</v>
      </c>
      <c r="O92" s="39">
        <v>608.9</v>
      </c>
      <c r="P92" s="4">
        <f t="shared" si="58"/>
        <v>0.77725299974470252</v>
      </c>
      <c r="Q92" s="11">
        <v>20</v>
      </c>
      <c r="R92" s="11">
        <v>1</v>
      </c>
      <c r="S92" s="11">
        <v>15</v>
      </c>
      <c r="T92" s="39">
        <v>37.299999999999997</v>
      </c>
      <c r="U92" s="39">
        <v>63.5</v>
      </c>
      <c r="V92" s="4">
        <f t="shared" si="59"/>
        <v>1.7024128686327078</v>
      </c>
      <c r="W92" s="11">
        <v>20</v>
      </c>
      <c r="X92" s="39">
        <v>5</v>
      </c>
      <c r="Y92" s="39">
        <v>6.1</v>
      </c>
      <c r="Z92" s="4">
        <f t="shared" si="60"/>
        <v>1.22</v>
      </c>
      <c r="AA92" s="11">
        <v>30</v>
      </c>
      <c r="AB92" s="39">
        <v>3647</v>
      </c>
      <c r="AC92" s="39">
        <v>4565</v>
      </c>
      <c r="AD92" s="4">
        <f t="shared" si="61"/>
        <v>1.2517137373183438</v>
      </c>
      <c r="AE92" s="11">
        <v>5</v>
      </c>
      <c r="AF92" s="5" t="s">
        <v>371</v>
      </c>
      <c r="AG92" s="5" t="s">
        <v>371</v>
      </c>
      <c r="AH92" s="5" t="s">
        <v>371</v>
      </c>
      <c r="AI92" s="5" t="s">
        <v>371</v>
      </c>
      <c r="AJ92" s="55">
        <v>33</v>
      </c>
      <c r="AK92" s="55">
        <v>33</v>
      </c>
      <c r="AL92" s="4">
        <f t="shared" si="62"/>
        <v>1</v>
      </c>
      <c r="AM92" s="11">
        <v>20</v>
      </c>
      <c r="AN92" s="5" t="s">
        <v>371</v>
      </c>
      <c r="AO92" s="5" t="s">
        <v>371</v>
      </c>
      <c r="AP92" s="5" t="s">
        <v>371</v>
      </c>
      <c r="AQ92" s="5" t="s">
        <v>371</v>
      </c>
      <c r="AR92" s="39">
        <v>0</v>
      </c>
      <c r="AS92" s="39">
        <v>0</v>
      </c>
      <c r="AT92" s="4">
        <f t="shared" si="63"/>
        <v>0</v>
      </c>
      <c r="AU92" s="11">
        <v>0</v>
      </c>
      <c r="AV92" s="5" t="s">
        <v>371</v>
      </c>
      <c r="AW92" s="5" t="s">
        <v>371</v>
      </c>
      <c r="AX92" s="5" t="s">
        <v>371</v>
      </c>
      <c r="AY92" s="5" t="s">
        <v>371</v>
      </c>
      <c r="AZ92" s="5" t="s">
        <v>371</v>
      </c>
      <c r="BA92" s="5" t="s">
        <v>371</v>
      </c>
      <c r="BB92" s="5" t="s">
        <v>371</v>
      </c>
      <c r="BC92" s="5" t="s">
        <v>371</v>
      </c>
      <c r="BD92" s="54">
        <f t="shared" si="71"/>
        <v>1.1586535095830903</v>
      </c>
      <c r="BE92" s="54">
        <f t="shared" si="64"/>
        <v>1.1586535095830903</v>
      </c>
      <c r="BF92" s="55">
        <v>864</v>
      </c>
      <c r="BG92" s="39">
        <f t="shared" si="65"/>
        <v>1001.1</v>
      </c>
      <c r="BH92" s="39">
        <f t="shared" si="66"/>
        <v>137.10000000000002</v>
      </c>
      <c r="BI92" s="39">
        <v>102.1</v>
      </c>
      <c r="BJ92" s="39">
        <v>97</v>
      </c>
      <c r="BK92" s="39">
        <v>72.8</v>
      </c>
      <c r="BL92" s="39">
        <v>102</v>
      </c>
      <c r="BM92" s="39">
        <v>92.7</v>
      </c>
      <c r="BN92" s="39">
        <v>102.2</v>
      </c>
      <c r="BO92" s="39">
        <v>87.8</v>
      </c>
      <c r="BP92" s="39">
        <v>79.599999999999994</v>
      </c>
      <c r="BQ92" s="39">
        <v>0</v>
      </c>
      <c r="BR92" s="39">
        <v>105</v>
      </c>
      <c r="BS92" s="39">
        <v>78.8</v>
      </c>
      <c r="BT92" s="39">
        <v>96.4</v>
      </c>
      <c r="BU92" s="39">
        <v>16.79999999999999</v>
      </c>
      <c r="BV92" s="39">
        <f t="shared" si="67"/>
        <v>-32.1</v>
      </c>
      <c r="BW92" s="11"/>
      <c r="BX92" s="39">
        <f t="shared" si="68"/>
        <v>-32.1</v>
      </c>
      <c r="BY92" s="39">
        <v>0</v>
      </c>
      <c r="BZ92" s="39">
        <f t="shared" si="69"/>
        <v>0</v>
      </c>
      <c r="CA92" s="39">
        <f t="shared" si="70"/>
        <v>-32.1</v>
      </c>
      <c r="CB92" s="84"/>
      <c r="CC92" s="9"/>
      <c r="CD92" s="9"/>
      <c r="CE92" s="9"/>
      <c r="CF92" s="9"/>
      <c r="CG92" s="9"/>
      <c r="CH92" s="9"/>
      <c r="CI92" s="9"/>
      <c r="CJ92" s="9"/>
      <c r="CK92" s="9"/>
      <c r="CL92" s="10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10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10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10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10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10"/>
      <c r="HW92" s="9"/>
      <c r="HX92" s="9"/>
    </row>
    <row r="93" spans="1:232" s="2" customFormat="1" ht="16.95" customHeight="1">
      <c r="A93" s="14" t="s">
        <v>93</v>
      </c>
      <c r="B93" s="39">
        <v>192762</v>
      </c>
      <c r="C93" s="39">
        <v>199298.3</v>
      </c>
      <c r="D93" s="4">
        <f t="shared" si="57"/>
        <v>1.0339086541953288</v>
      </c>
      <c r="E93" s="11">
        <v>10</v>
      </c>
      <c r="F93" s="5" t="s">
        <v>371</v>
      </c>
      <c r="G93" s="5" t="s">
        <v>371</v>
      </c>
      <c r="H93" s="5" t="s">
        <v>371</v>
      </c>
      <c r="I93" s="5" t="s">
        <v>371</v>
      </c>
      <c r="J93" s="5" t="s">
        <v>371</v>
      </c>
      <c r="K93" s="5" t="s">
        <v>371</v>
      </c>
      <c r="L93" s="5" t="s">
        <v>371</v>
      </c>
      <c r="M93" s="5" t="s">
        <v>371</v>
      </c>
      <c r="N93" s="39">
        <v>14696</v>
      </c>
      <c r="O93" s="39">
        <v>11684.3</v>
      </c>
      <c r="P93" s="4">
        <f t="shared" si="58"/>
        <v>0.79506668481219378</v>
      </c>
      <c r="Q93" s="11">
        <v>20</v>
      </c>
      <c r="R93" s="11">
        <v>1</v>
      </c>
      <c r="S93" s="11">
        <v>15</v>
      </c>
      <c r="T93" s="39">
        <v>107.6</v>
      </c>
      <c r="U93" s="39">
        <v>153.5</v>
      </c>
      <c r="V93" s="4">
        <f t="shared" si="59"/>
        <v>1.4265799256505578</v>
      </c>
      <c r="W93" s="11">
        <v>20</v>
      </c>
      <c r="X93" s="39">
        <v>17.600000000000001</v>
      </c>
      <c r="Y93" s="39">
        <v>36.5</v>
      </c>
      <c r="Z93" s="4">
        <f t="shared" si="60"/>
        <v>2.0738636363636362</v>
      </c>
      <c r="AA93" s="11">
        <v>30</v>
      </c>
      <c r="AB93" s="39">
        <v>638202</v>
      </c>
      <c r="AC93" s="39">
        <v>630393</v>
      </c>
      <c r="AD93" s="4">
        <f t="shared" si="61"/>
        <v>0.98776406216213675</v>
      </c>
      <c r="AE93" s="11">
        <v>5</v>
      </c>
      <c r="AF93" s="5" t="s">
        <v>371</v>
      </c>
      <c r="AG93" s="5" t="s">
        <v>371</v>
      </c>
      <c r="AH93" s="5" t="s">
        <v>371</v>
      </c>
      <c r="AI93" s="5" t="s">
        <v>371</v>
      </c>
      <c r="AJ93" s="55">
        <v>90</v>
      </c>
      <c r="AK93" s="55">
        <v>90</v>
      </c>
      <c r="AL93" s="4">
        <f t="shared" si="62"/>
        <v>1</v>
      </c>
      <c r="AM93" s="11">
        <v>20</v>
      </c>
      <c r="AN93" s="5" t="s">
        <v>371</v>
      </c>
      <c r="AO93" s="5" t="s">
        <v>371</v>
      </c>
      <c r="AP93" s="5" t="s">
        <v>371</v>
      </c>
      <c r="AQ93" s="5" t="s">
        <v>371</v>
      </c>
      <c r="AR93" s="39">
        <v>50</v>
      </c>
      <c r="AS93" s="39">
        <v>49.2</v>
      </c>
      <c r="AT93" s="4">
        <f t="shared" si="63"/>
        <v>0.9840000000000001</v>
      </c>
      <c r="AU93" s="11">
        <v>10</v>
      </c>
      <c r="AV93" s="5" t="s">
        <v>371</v>
      </c>
      <c r="AW93" s="5" t="s">
        <v>371</v>
      </c>
      <c r="AX93" s="5" t="s">
        <v>371</v>
      </c>
      <c r="AY93" s="5" t="s">
        <v>371</v>
      </c>
      <c r="AZ93" s="5" t="s">
        <v>371</v>
      </c>
      <c r="BA93" s="5" t="s">
        <v>371</v>
      </c>
      <c r="BB93" s="5" t="s">
        <v>371</v>
      </c>
      <c r="BC93" s="5" t="s">
        <v>371</v>
      </c>
      <c r="BD93" s="54">
        <f t="shared" si="71"/>
        <v>1.2828211396379086</v>
      </c>
      <c r="BE93" s="54">
        <f t="shared" si="64"/>
        <v>1.2082821139637909</v>
      </c>
      <c r="BF93" s="55">
        <v>4613</v>
      </c>
      <c r="BG93" s="39">
        <f t="shared" si="65"/>
        <v>5573.8</v>
      </c>
      <c r="BH93" s="39">
        <f t="shared" si="66"/>
        <v>960.80000000000018</v>
      </c>
      <c r="BI93" s="39">
        <v>545.20000000000005</v>
      </c>
      <c r="BJ93" s="39">
        <v>466.2</v>
      </c>
      <c r="BK93" s="39">
        <v>548.20000000000005</v>
      </c>
      <c r="BL93" s="39">
        <v>516.5</v>
      </c>
      <c r="BM93" s="39">
        <v>516.70000000000005</v>
      </c>
      <c r="BN93" s="39">
        <v>489.7</v>
      </c>
      <c r="BO93" s="39">
        <v>432.4</v>
      </c>
      <c r="BP93" s="39">
        <v>503.7</v>
      </c>
      <c r="BQ93" s="39">
        <v>0</v>
      </c>
      <c r="BR93" s="39">
        <v>560.6</v>
      </c>
      <c r="BS93" s="39">
        <v>478.7</v>
      </c>
      <c r="BT93" s="39">
        <v>489.9</v>
      </c>
      <c r="BU93" s="39">
        <v>0</v>
      </c>
      <c r="BV93" s="39">
        <f t="shared" si="67"/>
        <v>26</v>
      </c>
      <c r="BW93" s="11"/>
      <c r="BX93" s="39">
        <f t="shared" si="68"/>
        <v>26</v>
      </c>
      <c r="BY93" s="39">
        <v>0</v>
      </c>
      <c r="BZ93" s="39">
        <f t="shared" si="69"/>
        <v>26</v>
      </c>
      <c r="CA93" s="39">
        <f t="shared" si="70"/>
        <v>0</v>
      </c>
      <c r="CB93" s="84"/>
      <c r="CC93" s="9"/>
      <c r="CD93" s="9"/>
      <c r="CE93" s="9"/>
      <c r="CF93" s="9"/>
      <c r="CG93" s="9"/>
      <c r="CH93" s="9"/>
      <c r="CI93" s="9"/>
      <c r="CJ93" s="9"/>
      <c r="CK93" s="9"/>
      <c r="CL93" s="10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10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10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10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10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10"/>
      <c r="HW93" s="9"/>
      <c r="HX93" s="9"/>
    </row>
    <row r="94" spans="1:232" s="2" customFormat="1" ht="16.95" customHeight="1">
      <c r="A94" s="14" t="s">
        <v>94</v>
      </c>
      <c r="B94" s="39">
        <v>0</v>
      </c>
      <c r="C94" s="39">
        <v>0</v>
      </c>
      <c r="D94" s="4">
        <f t="shared" si="57"/>
        <v>0</v>
      </c>
      <c r="E94" s="11">
        <v>0</v>
      </c>
      <c r="F94" s="5" t="s">
        <v>371</v>
      </c>
      <c r="G94" s="5" t="s">
        <v>371</v>
      </c>
      <c r="H94" s="5" t="s">
        <v>371</v>
      </c>
      <c r="I94" s="5" t="s">
        <v>371</v>
      </c>
      <c r="J94" s="5" t="s">
        <v>371</v>
      </c>
      <c r="K94" s="5" t="s">
        <v>371</v>
      </c>
      <c r="L94" s="5" t="s">
        <v>371</v>
      </c>
      <c r="M94" s="5" t="s">
        <v>371</v>
      </c>
      <c r="N94" s="39">
        <v>2583.6</v>
      </c>
      <c r="O94" s="39">
        <v>2036.3</v>
      </c>
      <c r="P94" s="4">
        <f t="shared" si="58"/>
        <v>0.7881638024461991</v>
      </c>
      <c r="Q94" s="11">
        <v>20</v>
      </c>
      <c r="R94" s="11">
        <v>1</v>
      </c>
      <c r="S94" s="11">
        <v>15</v>
      </c>
      <c r="T94" s="39">
        <v>226.7</v>
      </c>
      <c r="U94" s="39">
        <v>281.89999999999998</v>
      </c>
      <c r="V94" s="4">
        <f t="shared" si="59"/>
        <v>1.2434936038817821</v>
      </c>
      <c r="W94" s="11">
        <v>20</v>
      </c>
      <c r="X94" s="39">
        <v>21</v>
      </c>
      <c r="Y94" s="39">
        <v>30.4</v>
      </c>
      <c r="Z94" s="4">
        <f t="shared" si="60"/>
        <v>1.4476190476190476</v>
      </c>
      <c r="AA94" s="11">
        <v>30</v>
      </c>
      <c r="AB94" s="39">
        <v>17323</v>
      </c>
      <c r="AC94" s="39">
        <v>29857</v>
      </c>
      <c r="AD94" s="4">
        <f t="shared" si="61"/>
        <v>1.7235467297812157</v>
      </c>
      <c r="AE94" s="11">
        <v>5</v>
      </c>
      <c r="AF94" s="5" t="s">
        <v>371</v>
      </c>
      <c r="AG94" s="5" t="s">
        <v>371</v>
      </c>
      <c r="AH94" s="5" t="s">
        <v>371</v>
      </c>
      <c r="AI94" s="5" t="s">
        <v>371</v>
      </c>
      <c r="AJ94" s="55">
        <v>204</v>
      </c>
      <c r="AK94" s="55">
        <v>205</v>
      </c>
      <c r="AL94" s="4">
        <f t="shared" si="62"/>
        <v>1.0049019607843137</v>
      </c>
      <c r="AM94" s="11">
        <v>20</v>
      </c>
      <c r="AN94" s="5" t="s">
        <v>371</v>
      </c>
      <c r="AO94" s="5" t="s">
        <v>371</v>
      </c>
      <c r="AP94" s="5" t="s">
        <v>371</v>
      </c>
      <c r="AQ94" s="5" t="s">
        <v>371</v>
      </c>
      <c r="AR94" s="39">
        <v>52.5</v>
      </c>
      <c r="AS94" s="39">
        <v>100</v>
      </c>
      <c r="AT94" s="4">
        <f t="shared" si="63"/>
        <v>1.9047619047619047</v>
      </c>
      <c r="AU94" s="11">
        <v>10</v>
      </c>
      <c r="AV94" s="5" t="s">
        <v>371</v>
      </c>
      <c r="AW94" s="5" t="s">
        <v>371</v>
      </c>
      <c r="AX94" s="5" t="s">
        <v>371</v>
      </c>
      <c r="AY94" s="5" t="s">
        <v>371</v>
      </c>
      <c r="AZ94" s="5" t="s">
        <v>371</v>
      </c>
      <c r="BA94" s="5" t="s">
        <v>371</v>
      </c>
      <c r="BB94" s="5" t="s">
        <v>371</v>
      </c>
      <c r="BC94" s="5" t="s">
        <v>371</v>
      </c>
      <c r="BD94" s="54">
        <f t="shared" si="71"/>
        <v>1.2235425955611872</v>
      </c>
      <c r="BE94" s="54">
        <f t="shared" si="64"/>
        <v>1.2023542595561187</v>
      </c>
      <c r="BF94" s="55">
        <v>1478</v>
      </c>
      <c r="BG94" s="39">
        <f t="shared" si="65"/>
        <v>1777.1</v>
      </c>
      <c r="BH94" s="39">
        <f t="shared" si="66"/>
        <v>299.09999999999991</v>
      </c>
      <c r="BI94" s="39">
        <v>170.9</v>
      </c>
      <c r="BJ94" s="39">
        <v>162.9</v>
      </c>
      <c r="BK94" s="39">
        <v>76.599999999999994</v>
      </c>
      <c r="BL94" s="39">
        <v>89.7</v>
      </c>
      <c r="BM94" s="39">
        <v>64.2</v>
      </c>
      <c r="BN94" s="39">
        <v>157.5</v>
      </c>
      <c r="BO94" s="39">
        <v>132.5</v>
      </c>
      <c r="BP94" s="39">
        <v>130.4</v>
      </c>
      <c r="BQ94" s="39">
        <v>0</v>
      </c>
      <c r="BR94" s="39">
        <v>95.1</v>
      </c>
      <c r="BS94" s="39">
        <v>215.1</v>
      </c>
      <c r="BT94" s="39">
        <v>148.80000000000001</v>
      </c>
      <c r="BU94" s="39">
        <v>222.20000000000007</v>
      </c>
      <c r="BV94" s="39">
        <f t="shared" si="67"/>
        <v>111.2</v>
      </c>
      <c r="BW94" s="11"/>
      <c r="BX94" s="39">
        <f t="shared" si="68"/>
        <v>111.2</v>
      </c>
      <c r="BY94" s="39">
        <v>0</v>
      </c>
      <c r="BZ94" s="39">
        <f t="shared" si="69"/>
        <v>111.2</v>
      </c>
      <c r="CA94" s="39">
        <f t="shared" si="70"/>
        <v>0</v>
      </c>
      <c r="CB94" s="84"/>
      <c r="CC94" s="9"/>
      <c r="CD94" s="9"/>
      <c r="CE94" s="9"/>
      <c r="CF94" s="9"/>
      <c r="CG94" s="9"/>
      <c r="CH94" s="9"/>
      <c r="CI94" s="9"/>
      <c r="CJ94" s="9"/>
      <c r="CK94" s="9"/>
      <c r="CL94" s="10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10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10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10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10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10"/>
      <c r="HW94" s="9"/>
      <c r="HX94" s="9"/>
    </row>
    <row r="95" spans="1:232" s="2" customFormat="1" ht="16.95" customHeight="1">
      <c r="A95" s="14" t="s">
        <v>95</v>
      </c>
      <c r="B95" s="39">
        <v>0</v>
      </c>
      <c r="C95" s="39">
        <v>0</v>
      </c>
      <c r="D95" s="4">
        <f t="shared" si="57"/>
        <v>0</v>
      </c>
      <c r="E95" s="11">
        <v>0</v>
      </c>
      <c r="F95" s="5" t="s">
        <v>371</v>
      </c>
      <c r="G95" s="5" t="s">
        <v>371</v>
      </c>
      <c r="H95" s="5" t="s">
        <v>371</v>
      </c>
      <c r="I95" s="5" t="s">
        <v>371</v>
      </c>
      <c r="J95" s="5" t="s">
        <v>371</v>
      </c>
      <c r="K95" s="5" t="s">
        <v>371</v>
      </c>
      <c r="L95" s="5" t="s">
        <v>371</v>
      </c>
      <c r="M95" s="5" t="s">
        <v>371</v>
      </c>
      <c r="N95" s="39">
        <v>1656.7</v>
      </c>
      <c r="O95" s="39">
        <v>1223.8</v>
      </c>
      <c r="P95" s="4">
        <f t="shared" si="58"/>
        <v>0.73869741051487892</v>
      </c>
      <c r="Q95" s="11">
        <v>20</v>
      </c>
      <c r="R95" s="11">
        <v>1</v>
      </c>
      <c r="S95" s="11">
        <v>15</v>
      </c>
      <c r="T95" s="39">
        <v>108.9</v>
      </c>
      <c r="U95" s="39">
        <v>166.4</v>
      </c>
      <c r="V95" s="4">
        <f t="shared" si="59"/>
        <v>1.5280073461891643</v>
      </c>
      <c r="W95" s="11">
        <v>20</v>
      </c>
      <c r="X95" s="39">
        <v>14</v>
      </c>
      <c r="Y95" s="39">
        <v>17.5</v>
      </c>
      <c r="Z95" s="4">
        <f t="shared" si="60"/>
        <v>1.25</v>
      </c>
      <c r="AA95" s="11">
        <v>30</v>
      </c>
      <c r="AB95" s="39">
        <v>114876</v>
      </c>
      <c r="AC95" s="39">
        <v>119090</v>
      </c>
      <c r="AD95" s="4">
        <f t="shared" si="61"/>
        <v>1.0366830321390021</v>
      </c>
      <c r="AE95" s="11">
        <v>5</v>
      </c>
      <c r="AF95" s="5" t="s">
        <v>371</v>
      </c>
      <c r="AG95" s="5" t="s">
        <v>371</v>
      </c>
      <c r="AH95" s="5" t="s">
        <v>371</v>
      </c>
      <c r="AI95" s="5" t="s">
        <v>371</v>
      </c>
      <c r="AJ95" s="55">
        <v>91</v>
      </c>
      <c r="AK95" s="55">
        <v>91</v>
      </c>
      <c r="AL95" s="4">
        <f t="shared" si="62"/>
        <v>1</v>
      </c>
      <c r="AM95" s="11">
        <v>20</v>
      </c>
      <c r="AN95" s="5" t="s">
        <v>371</v>
      </c>
      <c r="AO95" s="5" t="s">
        <v>371</v>
      </c>
      <c r="AP95" s="5" t="s">
        <v>371</v>
      </c>
      <c r="AQ95" s="5" t="s">
        <v>371</v>
      </c>
      <c r="AR95" s="39">
        <v>0</v>
      </c>
      <c r="AS95" s="39">
        <v>0</v>
      </c>
      <c r="AT95" s="4">
        <f t="shared" si="63"/>
        <v>0</v>
      </c>
      <c r="AU95" s="11">
        <v>0</v>
      </c>
      <c r="AV95" s="5" t="s">
        <v>371</v>
      </c>
      <c r="AW95" s="5" t="s">
        <v>371</v>
      </c>
      <c r="AX95" s="5" t="s">
        <v>371</v>
      </c>
      <c r="AY95" s="5" t="s">
        <v>371</v>
      </c>
      <c r="AZ95" s="5" t="s">
        <v>371</v>
      </c>
      <c r="BA95" s="5" t="s">
        <v>371</v>
      </c>
      <c r="BB95" s="5" t="s">
        <v>371</v>
      </c>
      <c r="BC95" s="5" t="s">
        <v>371</v>
      </c>
      <c r="BD95" s="54">
        <f t="shared" si="71"/>
        <v>1.1183410026797806</v>
      </c>
      <c r="BE95" s="54">
        <f t="shared" si="64"/>
        <v>1.1183410026797806</v>
      </c>
      <c r="BF95" s="55">
        <v>678</v>
      </c>
      <c r="BG95" s="39">
        <f t="shared" si="65"/>
        <v>758.2</v>
      </c>
      <c r="BH95" s="39">
        <f t="shared" si="66"/>
        <v>80.200000000000045</v>
      </c>
      <c r="BI95" s="39">
        <v>80.099999999999994</v>
      </c>
      <c r="BJ95" s="39">
        <v>61.4</v>
      </c>
      <c r="BK95" s="39">
        <v>37.1</v>
      </c>
      <c r="BL95" s="39">
        <v>17.5</v>
      </c>
      <c r="BM95" s="39">
        <v>14.3</v>
      </c>
      <c r="BN95" s="39">
        <v>71.2</v>
      </c>
      <c r="BO95" s="39">
        <v>54.6</v>
      </c>
      <c r="BP95" s="39">
        <v>60.7</v>
      </c>
      <c r="BQ95" s="39">
        <v>0</v>
      </c>
      <c r="BR95" s="39">
        <v>74.3</v>
      </c>
      <c r="BS95" s="39">
        <v>59.5</v>
      </c>
      <c r="BT95" s="39">
        <v>65.8</v>
      </c>
      <c r="BU95" s="39">
        <v>134.69999999999999</v>
      </c>
      <c r="BV95" s="39">
        <f t="shared" si="67"/>
        <v>27</v>
      </c>
      <c r="BW95" s="11"/>
      <c r="BX95" s="39">
        <f t="shared" si="68"/>
        <v>27</v>
      </c>
      <c r="BY95" s="39">
        <v>0</v>
      </c>
      <c r="BZ95" s="39">
        <f t="shared" si="69"/>
        <v>27</v>
      </c>
      <c r="CA95" s="39">
        <f t="shared" si="70"/>
        <v>0</v>
      </c>
      <c r="CB95" s="84"/>
      <c r="CC95" s="9"/>
      <c r="CD95" s="9"/>
      <c r="CE95" s="9"/>
      <c r="CF95" s="9"/>
      <c r="CG95" s="9"/>
      <c r="CH95" s="9"/>
      <c r="CI95" s="9"/>
      <c r="CJ95" s="9"/>
      <c r="CK95" s="9"/>
      <c r="CL95" s="10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10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10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10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10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10"/>
      <c r="HW95" s="9"/>
      <c r="HX95" s="9"/>
    </row>
    <row r="96" spans="1:232" s="2" customFormat="1" ht="16.95" customHeight="1">
      <c r="A96" s="14" t="s">
        <v>96</v>
      </c>
      <c r="B96" s="39">
        <v>2138</v>
      </c>
      <c r="C96" s="39">
        <v>2503.8000000000002</v>
      </c>
      <c r="D96" s="4">
        <f t="shared" si="57"/>
        <v>1.1710944808231993</v>
      </c>
      <c r="E96" s="11">
        <v>10</v>
      </c>
      <c r="F96" s="5" t="s">
        <v>371</v>
      </c>
      <c r="G96" s="5" t="s">
        <v>371</v>
      </c>
      <c r="H96" s="5" t="s">
        <v>371</v>
      </c>
      <c r="I96" s="5" t="s">
        <v>371</v>
      </c>
      <c r="J96" s="5" t="s">
        <v>371</v>
      </c>
      <c r="K96" s="5" t="s">
        <v>371</v>
      </c>
      <c r="L96" s="5" t="s">
        <v>371</v>
      </c>
      <c r="M96" s="5" t="s">
        <v>371</v>
      </c>
      <c r="N96" s="39">
        <v>1638.1</v>
      </c>
      <c r="O96" s="39">
        <v>2314.8000000000002</v>
      </c>
      <c r="P96" s="4">
        <f t="shared" si="58"/>
        <v>1.4131005433123742</v>
      </c>
      <c r="Q96" s="11">
        <v>20</v>
      </c>
      <c r="R96" s="11">
        <v>1</v>
      </c>
      <c r="S96" s="11">
        <v>15</v>
      </c>
      <c r="T96" s="39">
        <v>434.7</v>
      </c>
      <c r="U96" s="39">
        <v>529.9</v>
      </c>
      <c r="V96" s="4">
        <f t="shared" si="59"/>
        <v>1.2190016103059582</v>
      </c>
      <c r="W96" s="11">
        <v>25</v>
      </c>
      <c r="X96" s="39">
        <v>28</v>
      </c>
      <c r="Y96" s="39">
        <v>38.4</v>
      </c>
      <c r="Z96" s="4">
        <f t="shared" si="60"/>
        <v>1.3714285714285714</v>
      </c>
      <c r="AA96" s="11">
        <v>25</v>
      </c>
      <c r="AB96" s="39">
        <v>5470</v>
      </c>
      <c r="AC96" s="39">
        <v>8201</v>
      </c>
      <c r="AD96" s="4">
        <f t="shared" si="61"/>
        <v>1.4992687385740402</v>
      </c>
      <c r="AE96" s="11">
        <v>5</v>
      </c>
      <c r="AF96" s="5" t="s">
        <v>371</v>
      </c>
      <c r="AG96" s="5" t="s">
        <v>371</v>
      </c>
      <c r="AH96" s="5" t="s">
        <v>371</v>
      </c>
      <c r="AI96" s="5" t="s">
        <v>371</v>
      </c>
      <c r="AJ96" s="55">
        <v>378</v>
      </c>
      <c r="AK96" s="55">
        <v>378</v>
      </c>
      <c r="AL96" s="4">
        <f t="shared" si="62"/>
        <v>1</v>
      </c>
      <c r="AM96" s="11">
        <v>20</v>
      </c>
      <c r="AN96" s="5" t="s">
        <v>371</v>
      </c>
      <c r="AO96" s="5" t="s">
        <v>371</v>
      </c>
      <c r="AP96" s="5" t="s">
        <v>371</v>
      </c>
      <c r="AQ96" s="5" t="s">
        <v>371</v>
      </c>
      <c r="AR96" s="39">
        <v>0</v>
      </c>
      <c r="AS96" s="39">
        <v>0</v>
      </c>
      <c r="AT96" s="4">
        <f t="shared" si="63"/>
        <v>0</v>
      </c>
      <c r="AU96" s="11">
        <v>0</v>
      </c>
      <c r="AV96" s="5" t="s">
        <v>371</v>
      </c>
      <c r="AW96" s="5" t="s">
        <v>371</v>
      </c>
      <c r="AX96" s="5" t="s">
        <v>371</v>
      </c>
      <c r="AY96" s="5" t="s">
        <v>371</v>
      </c>
      <c r="AZ96" s="5" t="s">
        <v>371</v>
      </c>
      <c r="BA96" s="5" t="s">
        <v>371</v>
      </c>
      <c r="BB96" s="5" t="s">
        <v>371</v>
      </c>
      <c r="BC96" s="5" t="s">
        <v>371</v>
      </c>
      <c r="BD96" s="54">
        <f t="shared" si="71"/>
        <v>1.2269171159226075</v>
      </c>
      <c r="BE96" s="54">
        <f t="shared" si="64"/>
        <v>1.2026917115922606</v>
      </c>
      <c r="BF96" s="55">
        <v>2049</v>
      </c>
      <c r="BG96" s="39">
        <f t="shared" si="65"/>
        <v>2464.3000000000002</v>
      </c>
      <c r="BH96" s="39">
        <f t="shared" si="66"/>
        <v>415.30000000000018</v>
      </c>
      <c r="BI96" s="39">
        <v>226.1</v>
      </c>
      <c r="BJ96" s="39">
        <v>224.1</v>
      </c>
      <c r="BK96" s="39">
        <v>74.7</v>
      </c>
      <c r="BL96" s="39">
        <v>126.6</v>
      </c>
      <c r="BM96" s="39">
        <v>222.9</v>
      </c>
      <c r="BN96" s="39">
        <v>254.8</v>
      </c>
      <c r="BO96" s="39">
        <v>184.1</v>
      </c>
      <c r="BP96" s="39">
        <v>180</v>
      </c>
      <c r="BQ96" s="39">
        <v>0</v>
      </c>
      <c r="BR96" s="39">
        <v>298.7</v>
      </c>
      <c r="BS96" s="39">
        <v>199</v>
      </c>
      <c r="BT96" s="39">
        <v>225.8</v>
      </c>
      <c r="BU96" s="39">
        <v>220.6</v>
      </c>
      <c r="BV96" s="39">
        <f t="shared" si="67"/>
        <v>26.9</v>
      </c>
      <c r="BW96" s="11"/>
      <c r="BX96" s="39">
        <f t="shared" si="68"/>
        <v>26.9</v>
      </c>
      <c r="BY96" s="39">
        <v>0</v>
      </c>
      <c r="BZ96" s="39">
        <f t="shared" si="69"/>
        <v>26.9</v>
      </c>
      <c r="CA96" s="39">
        <f t="shared" si="70"/>
        <v>0</v>
      </c>
      <c r="CB96" s="84"/>
      <c r="CC96" s="9"/>
      <c r="CD96" s="9"/>
      <c r="CE96" s="9"/>
      <c r="CF96" s="9"/>
      <c r="CG96" s="9"/>
      <c r="CH96" s="9"/>
      <c r="CI96" s="9"/>
      <c r="CJ96" s="9"/>
      <c r="CK96" s="9"/>
      <c r="CL96" s="10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10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10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10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10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10"/>
      <c r="HW96" s="9"/>
      <c r="HX96" s="9"/>
    </row>
    <row r="97" spans="1:232" s="2" customFormat="1" ht="16.95" customHeight="1">
      <c r="A97" s="14" t="s">
        <v>97</v>
      </c>
      <c r="B97" s="39">
        <v>0</v>
      </c>
      <c r="C97" s="39">
        <v>0</v>
      </c>
      <c r="D97" s="4">
        <f t="shared" si="57"/>
        <v>0</v>
      </c>
      <c r="E97" s="11">
        <v>0</v>
      </c>
      <c r="F97" s="5" t="s">
        <v>371</v>
      </c>
      <c r="G97" s="5" t="s">
        <v>371</v>
      </c>
      <c r="H97" s="5" t="s">
        <v>371</v>
      </c>
      <c r="I97" s="5" t="s">
        <v>371</v>
      </c>
      <c r="J97" s="5" t="s">
        <v>371</v>
      </c>
      <c r="K97" s="5" t="s">
        <v>371</v>
      </c>
      <c r="L97" s="5" t="s">
        <v>371</v>
      </c>
      <c r="M97" s="5" t="s">
        <v>371</v>
      </c>
      <c r="N97" s="39">
        <v>3654.3</v>
      </c>
      <c r="O97" s="39">
        <v>1823.6</v>
      </c>
      <c r="P97" s="4">
        <f t="shared" si="58"/>
        <v>0.49902854171797606</v>
      </c>
      <c r="Q97" s="11">
        <v>20</v>
      </c>
      <c r="R97" s="11">
        <v>1</v>
      </c>
      <c r="S97" s="11">
        <v>15</v>
      </c>
      <c r="T97" s="39">
        <v>401.1</v>
      </c>
      <c r="U97" s="39">
        <v>477.4</v>
      </c>
      <c r="V97" s="4">
        <f t="shared" si="59"/>
        <v>1.1902268760907504</v>
      </c>
      <c r="W97" s="11">
        <v>25</v>
      </c>
      <c r="X97" s="39">
        <v>38</v>
      </c>
      <c r="Y97" s="39">
        <v>47.6</v>
      </c>
      <c r="Z97" s="4">
        <f t="shared" si="60"/>
        <v>1.2526315789473685</v>
      </c>
      <c r="AA97" s="11">
        <v>25</v>
      </c>
      <c r="AB97" s="39">
        <v>8205</v>
      </c>
      <c r="AC97" s="39">
        <v>7690</v>
      </c>
      <c r="AD97" s="4">
        <f t="shared" si="61"/>
        <v>0.93723339427178554</v>
      </c>
      <c r="AE97" s="11">
        <v>5</v>
      </c>
      <c r="AF97" s="5" t="s">
        <v>371</v>
      </c>
      <c r="AG97" s="5" t="s">
        <v>371</v>
      </c>
      <c r="AH97" s="5" t="s">
        <v>371</v>
      </c>
      <c r="AI97" s="5" t="s">
        <v>371</v>
      </c>
      <c r="AJ97" s="55">
        <v>161</v>
      </c>
      <c r="AK97" s="55">
        <v>161</v>
      </c>
      <c r="AL97" s="4">
        <f t="shared" si="62"/>
        <v>1</v>
      </c>
      <c r="AM97" s="11">
        <v>20</v>
      </c>
      <c r="AN97" s="5" t="s">
        <v>371</v>
      </c>
      <c r="AO97" s="5" t="s">
        <v>371</v>
      </c>
      <c r="AP97" s="5" t="s">
        <v>371</v>
      </c>
      <c r="AQ97" s="5" t="s">
        <v>371</v>
      </c>
      <c r="AR97" s="39">
        <v>0</v>
      </c>
      <c r="AS97" s="39">
        <v>0</v>
      </c>
      <c r="AT97" s="4">
        <f t="shared" si="63"/>
        <v>0</v>
      </c>
      <c r="AU97" s="11">
        <v>0</v>
      </c>
      <c r="AV97" s="5" t="s">
        <v>371</v>
      </c>
      <c r="AW97" s="5" t="s">
        <v>371</v>
      </c>
      <c r="AX97" s="5" t="s">
        <v>371</v>
      </c>
      <c r="AY97" s="5" t="s">
        <v>371</v>
      </c>
      <c r="AZ97" s="5" t="s">
        <v>371</v>
      </c>
      <c r="BA97" s="5" t="s">
        <v>371</v>
      </c>
      <c r="BB97" s="5" t="s">
        <v>371</v>
      </c>
      <c r="BC97" s="5" t="s">
        <v>371</v>
      </c>
      <c r="BD97" s="54">
        <f t="shared" si="71"/>
        <v>1.0067109016515583</v>
      </c>
      <c r="BE97" s="54">
        <f t="shared" si="64"/>
        <v>1.0067109016515583</v>
      </c>
      <c r="BF97" s="55">
        <v>578</v>
      </c>
      <c r="BG97" s="39">
        <f t="shared" si="65"/>
        <v>581.9</v>
      </c>
      <c r="BH97" s="39">
        <f t="shared" si="66"/>
        <v>3.8999999999999773</v>
      </c>
      <c r="BI97" s="39">
        <v>40.4</v>
      </c>
      <c r="BJ97" s="39">
        <v>44.7</v>
      </c>
      <c r="BK97" s="39">
        <v>22</v>
      </c>
      <c r="BL97" s="39">
        <v>7.7</v>
      </c>
      <c r="BM97" s="39">
        <v>4.5999999999999996</v>
      </c>
      <c r="BN97" s="39">
        <v>53.2</v>
      </c>
      <c r="BO97" s="39">
        <v>49.4</v>
      </c>
      <c r="BP97" s="39">
        <v>46.9</v>
      </c>
      <c r="BQ97" s="39">
        <v>0</v>
      </c>
      <c r="BR97" s="39">
        <v>45.8</v>
      </c>
      <c r="BS97" s="39">
        <v>57.9</v>
      </c>
      <c r="BT97" s="39">
        <v>56.1</v>
      </c>
      <c r="BU97" s="39">
        <v>122.40000000000003</v>
      </c>
      <c r="BV97" s="39">
        <f t="shared" si="67"/>
        <v>30.8</v>
      </c>
      <c r="BW97" s="11"/>
      <c r="BX97" s="39">
        <f t="shared" si="68"/>
        <v>30.8</v>
      </c>
      <c r="BY97" s="39">
        <v>0</v>
      </c>
      <c r="BZ97" s="39">
        <f t="shared" si="69"/>
        <v>30.8</v>
      </c>
      <c r="CA97" s="39">
        <f t="shared" si="70"/>
        <v>0</v>
      </c>
      <c r="CB97" s="84"/>
      <c r="CC97" s="9"/>
      <c r="CD97" s="9"/>
      <c r="CE97" s="9"/>
      <c r="CF97" s="9"/>
      <c r="CG97" s="9"/>
      <c r="CH97" s="9"/>
      <c r="CI97" s="9"/>
      <c r="CJ97" s="9"/>
      <c r="CK97" s="9"/>
      <c r="CL97" s="10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10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10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10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10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10"/>
      <c r="HW97" s="9"/>
      <c r="HX97" s="9"/>
    </row>
    <row r="98" spans="1:232" s="2" customFormat="1" ht="16.95" customHeight="1">
      <c r="A98" s="14" t="s">
        <v>98</v>
      </c>
      <c r="B98" s="39">
        <v>17039</v>
      </c>
      <c r="C98" s="39">
        <v>17169.8</v>
      </c>
      <c r="D98" s="4">
        <f t="shared" si="57"/>
        <v>1.0076765068372557</v>
      </c>
      <c r="E98" s="11">
        <v>10</v>
      </c>
      <c r="F98" s="5" t="s">
        <v>371</v>
      </c>
      <c r="G98" s="5" t="s">
        <v>371</v>
      </c>
      <c r="H98" s="5" t="s">
        <v>371</v>
      </c>
      <c r="I98" s="5" t="s">
        <v>371</v>
      </c>
      <c r="J98" s="5" t="s">
        <v>371</v>
      </c>
      <c r="K98" s="5" t="s">
        <v>371</v>
      </c>
      <c r="L98" s="5" t="s">
        <v>371</v>
      </c>
      <c r="M98" s="5" t="s">
        <v>371</v>
      </c>
      <c r="N98" s="39">
        <v>902.7</v>
      </c>
      <c r="O98" s="39">
        <v>1023.2</v>
      </c>
      <c r="P98" s="4">
        <f t="shared" si="58"/>
        <v>1.1334884236180347</v>
      </c>
      <c r="Q98" s="11">
        <v>20</v>
      </c>
      <c r="R98" s="11">
        <v>1</v>
      </c>
      <c r="S98" s="11">
        <v>15</v>
      </c>
      <c r="T98" s="39">
        <v>22.1</v>
      </c>
      <c r="U98" s="39">
        <v>33</v>
      </c>
      <c r="V98" s="4">
        <f t="shared" si="59"/>
        <v>1.4932126696832577</v>
      </c>
      <c r="W98" s="11">
        <v>20</v>
      </c>
      <c r="X98" s="39">
        <v>4.7</v>
      </c>
      <c r="Y98" s="39">
        <v>10.199999999999999</v>
      </c>
      <c r="Z98" s="4">
        <f t="shared" si="60"/>
        <v>2.1702127659574466</v>
      </c>
      <c r="AA98" s="11">
        <v>30</v>
      </c>
      <c r="AB98" s="39">
        <v>14587</v>
      </c>
      <c r="AC98" s="39">
        <v>20346</v>
      </c>
      <c r="AD98" s="4">
        <f t="shared" si="61"/>
        <v>1.3948035922396655</v>
      </c>
      <c r="AE98" s="11">
        <v>5</v>
      </c>
      <c r="AF98" s="5" t="s">
        <v>371</v>
      </c>
      <c r="AG98" s="5" t="s">
        <v>371</v>
      </c>
      <c r="AH98" s="5" t="s">
        <v>371</v>
      </c>
      <c r="AI98" s="5" t="s">
        <v>371</v>
      </c>
      <c r="AJ98" s="55">
        <v>18</v>
      </c>
      <c r="AK98" s="55">
        <v>18</v>
      </c>
      <c r="AL98" s="4">
        <f t="shared" si="62"/>
        <v>1</v>
      </c>
      <c r="AM98" s="11">
        <v>20</v>
      </c>
      <c r="AN98" s="5" t="s">
        <v>371</v>
      </c>
      <c r="AO98" s="5" t="s">
        <v>371</v>
      </c>
      <c r="AP98" s="5" t="s">
        <v>371</v>
      </c>
      <c r="AQ98" s="5" t="s">
        <v>371</v>
      </c>
      <c r="AR98" s="39">
        <v>40</v>
      </c>
      <c r="AS98" s="39">
        <v>35.1</v>
      </c>
      <c r="AT98" s="4">
        <f t="shared" si="63"/>
        <v>0.87750000000000006</v>
      </c>
      <c r="AU98" s="11">
        <v>10</v>
      </c>
      <c r="AV98" s="5" t="s">
        <v>371</v>
      </c>
      <c r="AW98" s="5" t="s">
        <v>371</v>
      </c>
      <c r="AX98" s="5" t="s">
        <v>371</v>
      </c>
      <c r="AY98" s="5" t="s">
        <v>371</v>
      </c>
      <c r="AZ98" s="5" t="s">
        <v>371</v>
      </c>
      <c r="BA98" s="5" t="s">
        <v>371</v>
      </c>
      <c r="BB98" s="5" t="s">
        <v>371</v>
      </c>
      <c r="BC98" s="5" t="s">
        <v>371</v>
      </c>
      <c r="BD98" s="54">
        <f t="shared" si="71"/>
        <v>1.3728168298024626</v>
      </c>
      <c r="BE98" s="54">
        <f t="shared" si="64"/>
        <v>1.2172816829802462</v>
      </c>
      <c r="BF98" s="55">
        <v>2177</v>
      </c>
      <c r="BG98" s="39">
        <f t="shared" si="65"/>
        <v>2650</v>
      </c>
      <c r="BH98" s="39">
        <f t="shared" si="66"/>
        <v>473</v>
      </c>
      <c r="BI98" s="39">
        <v>257.3</v>
      </c>
      <c r="BJ98" s="39">
        <v>257.3</v>
      </c>
      <c r="BK98" s="39">
        <v>257.2</v>
      </c>
      <c r="BL98" s="39">
        <v>252.7</v>
      </c>
      <c r="BM98" s="39">
        <v>241.2</v>
      </c>
      <c r="BN98" s="39">
        <v>278</v>
      </c>
      <c r="BO98" s="39">
        <v>210.2</v>
      </c>
      <c r="BP98" s="39">
        <v>192.7</v>
      </c>
      <c r="BQ98" s="39">
        <v>0</v>
      </c>
      <c r="BR98" s="39">
        <v>241.2</v>
      </c>
      <c r="BS98" s="39">
        <v>185.7</v>
      </c>
      <c r="BT98" s="39">
        <v>216.8</v>
      </c>
      <c r="BU98" s="39">
        <v>0</v>
      </c>
      <c r="BV98" s="39">
        <f t="shared" si="67"/>
        <v>59.7</v>
      </c>
      <c r="BW98" s="11"/>
      <c r="BX98" s="39">
        <f t="shared" si="68"/>
        <v>59.7</v>
      </c>
      <c r="BY98" s="39">
        <v>0</v>
      </c>
      <c r="BZ98" s="39">
        <f t="shared" si="69"/>
        <v>59.7</v>
      </c>
      <c r="CA98" s="39">
        <f t="shared" si="70"/>
        <v>0</v>
      </c>
      <c r="CB98" s="84"/>
      <c r="CC98" s="9"/>
      <c r="CD98" s="9"/>
      <c r="CE98" s="9"/>
      <c r="CF98" s="9"/>
      <c r="CG98" s="9"/>
      <c r="CH98" s="9"/>
      <c r="CI98" s="9"/>
      <c r="CJ98" s="9"/>
      <c r="CK98" s="9"/>
      <c r="CL98" s="10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10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10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10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10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10"/>
      <c r="HW98" s="9"/>
      <c r="HX98" s="9"/>
    </row>
    <row r="99" spans="1:232" s="2" customFormat="1" ht="16.95" customHeight="1">
      <c r="A99" s="14" t="s">
        <v>99</v>
      </c>
      <c r="B99" s="39">
        <v>904</v>
      </c>
      <c r="C99" s="39">
        <v>1251</v>
      </c>
      <c r="D99" s="4">
        <f t="shared" si="57"/>
        <v>1.3838495575221239</v>
      </c>
      <c r="E99" s="11">
        <v>10</v>
      </c>
      <c r="F99" s="5" t="s">
        <v>371</v>
      </c>
      <c r="G99" s="5" t="s">
        <v>371</v>
      </c>
      <c r="H99" s="5" t="s">
        <v>371</v>
      </c>
      <c r="I99" s="5" t="s">
        <v>371</v>
      </c>
      <c r="J99" s="5" t="s">
        <v>371</v>
      </c>
      <c r="K99" s="5" t="s">
        <v>371</v>
      </c>
      <c r="L99" s="5" t="s">
        <v>371</v>
      </c>
      <c r="M99" s="5" t="s">
        <v>371</v>
      </c>
      <c r="N99" s="39">
        <v>5546.9</v>
      </c>
      <c r="O99" s="39">
        <v>4947.6000000000004</v>
      </c>
      <c r="P99" s="4">
        <f t="shared" si="58"/>
        <v>0.89195767004993798</v>
      </c>
      <c r="Q99" s="11">
        <v>20</v>
      </c>
      <c r="R99" s="11">
        <v>1</v>
      </c>
      <c r="S99" s="11">
        <v>15</v>
      </c>
      <c r="T99" s="39">
        <v>66</v>
      </c>
      <c r="U99" s="39">
        <v>0</v>
      </c>
      <c r="V99" s="4">
        <f t="shared" si="59"/>
        <v>0</v>
      </c>
      <c r="W99" s="11">
        <v>25</v>
      </c>
      <c r="X99" s="39">
        <v>8.5</v>
      </c>
      <c r="Y99" s="39">
        <v>4.0999999999999996</v>
      </c>
      <c r="Z99" s="4">
        <f t="shared" si="60"/>
        <v>0.48235294117647054</v>
      </c>
      <c r="AA99" s="11">
        <v>25</v>
      </c>
      <c r="AB99" s="39">
        <v>20058</v>
      </c>
      <c r="AC99" s="39">
        <v>15596</v>
      </c>
      <c r="AD99" s="4">
        <f t="shared" si="61"/>
        <v>0.77754511915445212</v>
      </c>
      <c r="AE99" s="11">
        <v>5</v>
      </c>
      <c r="AF99" s="5" t="s">
        <v>371</v>
      </c>
      <c r="AG99" s="5" t="s">
        <v>371</v>
      </c>
      <c r="AH99" s="5" t="s">
        <v>371</v>
      </c>
      <c r="AI99" s="5" t="s">
        <v>371</v>
      </c>
      <c r="AJ99" s="55">
        <v>1669</v>
      </c>
      <c r="AK99" s="55">
        <v>1669</v>
      </c>
      <c r="AL99" s="4">
        <f t="shared" si="62"/>
        <v>1</v>
      </c>
      <c r="AM99" s="11">
        <v>20</v>
      </c>
      <c r="AN99" s="5" t="s">
        <v>371</v>
      </c>
      <c r="AO99" s="5" t="s">
        <v>371</v>
      </c>
      <c r="AP99" s="5" t="s">
        <v>371</v>
      </c>
      <c r="AQ99" s="5" t="s">
        <v>371</v>
      </c>
      <c r="AR99" s="39">
        <v>52.5</v>
      </c>
      <c r="AS99" s="39">
        <v>56.3</v>
      </c>
      <c r="AT99" s="4">
        <f t="shared" si="63"/>
        <v>1.0723809523809524</v>
      </c>
      <c r="AU99" s="11">
        <v>10</v>
      </c>
      <c r="AV99" s="5" t="s">
        <v>371</v>
      </c>
      <c r="AW99" s="5" t="s">
        <v>371</v>
      </c>
      <c r="AX99" s="5" t="s">
        <v>371</v>
      </c>
      <c r="AY99" s="5" t="s">
        <v>371</v>
      </c>
      <c r="AZ99" s="5" t="s">
        <v>371</v>
      </c>
      <c r="BA99" s="5" t="s">
        <v>371</v>
      </c>
      <c r="BB99" s="5" t="s">
        <v>371</v>
      </c>
      <c r="BC99" s="5" t="s">
        <v>371</v>
      </c>
      <c r="BD99" s="54">
        <f t="shared" si="71"/>
        <v>0.71806159711702722</v>
      </c>
      <c r="BE99" s="54">
        <f t="shared" si="64"/>
        <v>0.71806159711702722</v>
      </c>
      <c r="BF99" s="55">
        <v>402</v>
      </c>
      <c r="BG99" s="39">
        <f t="shared" si="65"/>
        <v>288.7</v>
      </c>
      <c r="BH99" s="39">
        <f t="shared" si="66"/>
        <v>-113.30000000000001</v>
      </c>
      <c r="BI99" s="39">
        <v>40.299999999999997</v>
      </c>
      <c r="BJ99" s="39">
        <v>23.7</v>
      </c>
      <c r="BK99" s="39">
        <v>0</v>
      </c>
      <c r="BL99" s="39">
        <v>0</v>
      </c>
      <c r="BM99" s="39">
        <v>0</v>
      </c>
      <c r="BN99" s="39">
        <v>0</v>
      </c>
      <c r="BO99" s="39">
        <v>26.6</v>
      </c>
      <c r="BP99" s="39">
        <v>28.7</v>
      </c>
      <c r="BQ99" s="39">
        <v>0</v>
      </c>
      <c r="BR99" s="39">
        <v>10.7</v>
      </c>
      <c r="BS99" s="39">
        <v>29.7</v>
      </c>
      <c r="BT99" s="39">
        <v>26</v>
      </c>
      <c r="BU99" s="39">
        <v>75.399999999999991</v>
      </c>
      <c r="BV99" s="39">
        <f t="shared" si="67"/>
        <v>27.6</v>
      </c>
      <c r="BW99" s="11"/>
      <c r="BX99" s="39">
        <f t="shared" si="68"/>
        <v>27.6</v>
      </c>
      <c r="BY99" s="39">
        <v>0</v>
      </c>
      <c r="BZ99" s="39">
        <f t="shared" si="69"/>
        <v>27.6</v>
      </c>
      <c r="CA99" s="39">
        <f t="shared" si="70"/>
        <v>0</v>
      </c>
      <c r="CB99" s="84"/>
      <c r="CC99" s="9"/>
      <c r="CD99" s="9"/>
      <c r="CE99" s="9"/>
      <c r="CF99" s="9"/>
      <c r="CG99" s="9"/>
      <c r="CH99" s="9"/>
      <c r="CI99" s="9"/>
      <c r="CJ99" s="9"/>
      <c r="CK99" s="9"/>
      <c r="CL99" s="10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10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10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10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10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10"/>
      <c r="HW99" s="9"/>
      <c r="HX99" s="9"/>
    </row>
    <row r="100" spans="1:232" s="2" customFormat="1" ht="16.95" customHeight="1">
      <c r="A100" s="14" t="s">
        <v>100</v>
      </c>
      <c r="B100" s="39">
        <v>2585</v>
      </c>
      <c r="C100" s="39">
        <v>2665</v>
      </c>
      <c r="D100" s="4">
        <f t="shared" si="57"/>
        <v>1.0309477756286267</v>
      </c>
      <c r="E100" s="11">
        <v>10</v>
      </c>
      <c r="F100" s="5" t="s">
        <v>371</v>
      </c>
      <c r="G100" s="5" t="s">
        <v>371</v>
      </c>
      <c r="H100" s="5" t="s">
        <v>371</v>
      </c>
      <c r="I100" s="5" t="s">
        <v>371</v>
      </c>
      <c r="J100" s="5" t="s">
        <v>371</v>
      </c>
      <c r="K100" s="5" t="s">
        <v>371</v>
      </c>
      <c r="L100" s="5" t="s">
        <v>371</v>
      </c>
      <c r="M100" s="5" t="s">
        <v>371</v>
      </c>
      <c r="N100" s="39">
        <v>3245.2</v>
      </c>
      <c r="O100" s="39">
        <v>2886.6</v>
      </c>
      <c r="P100" s="4">
        <f t="shared" si="58"/>
        <v>0.88949833600394435</v>
      </c>
      <c r="Q100" s="11">
        <v>20</v>
      </c>
      <c r="R100" s="11">
        <v>1</v>
      </c>
      <c r="S100" s="11">
        <v>15</v>
      </c>
      <c r="T100" s="39">
        <v>1503.2</v>
      </c>
      <c r="U100" s="39">
        <v>1787.2</v>
      </c>
      <c r="V100" s="4">
        <f t="shared" si="59"/>
        <v>1.1889302820649281</v>
      </c>
      <c r="W100" s="11">
        <v>25</v>
      </c>
      <c r="X100" s="39">
        <v>100</v>
      </c>
      <c r="Y100" s="39">
        <v>117.8</v>
      </c>
      <c r="Z100" s="4">
        <f t="shared" si="60"/>
        <v>1.1779999999999999</v>
      </c>
      <c r="AA100" s="11">
        <v>25</v>
      </c>
      <c r="AB100" s="39">
        <v>24616</v>
      </c>
      <c r="AC100" s="39">
        <v>20696</v>
      </c>
      <c r="AD100" s="4">
        <f t="shared" si="61"/>
        <v>0.84075398115047129</v>
      </c>
      <c r="AE100" s="11">
        <v>5</v>
      </c>
      <c r="AF100" s="5" t="s">
        <v>371</v>
      </c>
      <c r="AG100" s="5" t="s">
        <v>371</v>
      </c>
      <c r="AH100" s="5" t="s">
        <v>371</v>
      </c>
      <c r="AI100" s="5" t="s">
        <v>371</v>
      </c>
      <c r="AJ100" s="55">
        <v>557</v>
      </c>
      <c r="AK100" s="55">
        <v>557</v>
      </c>
      <c r="AL100" s="4">
        <f t="shared" si="62"/>
        <v>1</v>
      </c>
      <c r="AM100" s="11">
        <v>20</v>
      </c>
      <c r="AN100" s="5" t="s">
        <v>371</v>
      </c>
      <c r="AO100" s="5" t="s">
        <v>371</v>
      </c>
      <c r="AP100" s="5" t="s">
        <v>371</v>
      </c>
      <c r="AQ100" s="5" t="s">
        <v>371</v>
      </c>
      <c r="AR100" s="39">
        <v>52.5</v>
      </c>
      <c r="AS100" s="39">
        <v>50</v>
      </c>
      <c r="AT100" s="4">
        <f t="shared" si="63"/>
        <v>0.95238095238095233</v>
      </c>
      <c r="AU100" s="11">
        <v>10</v>
      </c>
      <c r="AV100" s="5" t="s">
        <v>371</v>
      </c>
      <c r="AW100" s="5" t="s">
        <v>371</v>
      </c>
      <c r="AX100" s="5" t="s">
        <v>371</v>
      </c>
      <c r="AY100" s="5" t="s">
        <v>371</v>
      </c>
      <c r="AZ100" s="5" t="s">
        <v>371</v>
      </c>
      <c r="BA100" s="5" t="s">
        <v>371</v>
      </c>
      <c r="BB100" s="5" t="s">
        <v>371</v>
      </c>
      <c r="BC100" s="5" t="s">
        <v>371</v>
      </c>
      <c r="BD100" s="54">
        <f t="shared" si="71"/>
        <v>1.0461560073657712</v>
      </c>
      <c r="BE100" s="54">
        <f t="shared" si="64"/>
        <v>1.0461560073657712</v>
      </c>
      <c r="BF100" s="55">
        <v>1472</v>
      </c>
      <c r="BG100" s="39">
        <f t="shared" si="65"/>
        <v>1539.9</v>
      </c>
      <c r="BH100" s="39">
        <f t="shared" si="66"/>
        <v>67.900000000000091</v>
      </c>
      <c r="BI100" s="39">
        <v>164.6</v>
      </c>
      <c r="BJ100" s="39">
        <v>134</v>
      </c>
      <c r="BK100" s="39">
        <v>63.3</v>
      </c>
      <c r="BL100" s="39">
        <v>65.099999999999994</v>
      </c>
      <c r="BM100" s="39">
        <v>154.80000000000001</v>
      </c>
      <c r="BN100" s="39">
        <v>138.30000000000001</v>
      </c>
      <c r="BO100" s="39">
        <v>126.2</v>
      </c>
      <c r="BP100" s="39">
        <v>119</v>
      </c>
      <c r="BQ100" s="39">
        <v>0</v>
      </c>
      <c r="BR100" s="39">
        <v>114.5</v>
      </c>
      <c r="BS100" s="39">
        <v>121.7</v>
      </c>
      <c r="BT100" s="39">
        <v>160.6</v>
      </c>
      <c r="BU100" s="39">
        <v>146.10000000000008</v>
      </c>
      <c r="BV100" s="39">
        <f t="shared" si="67"/>
        <v>31.7</v>
      </c>
      <c r="BW100" s="11"/>
      <c r="BX100" s="39">
        <f t="shared" si="68"/>
        <v>31.7</v>
      </c>
      <c r="BY100" s="39">
        <v>0</v>
      </c>
      <c r="BZ100" s="39">
        <f t="shared" si="69"/>
        <v>31.7</v>
      </c>
      <c r="CA100" s="39">
        <f t="shared" si="70"/>
        <v>0</v>
      </c>
      <c r="CB100" s="84"/>
      <c r="CC100" s="9"/>
      <c r="CD100" s="9"/>
      <c r="CE100" s="9"/>
      <c r="CF100" s="9"/>
      <c r="CG100" s="9"/>
      <c r="CH100" s="9"/>
      <c r="CI100" s="9"/>
      <c r="CJ100" s="9"/>
      <c r="CK100" s="9"/>
      <c r="CL100" s="10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10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10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10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10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10"/>
      <c r="HW100" s="9"/>
      <c r="HX100" s="9"/>
    </row>
    <row r="101" spans="1:232" s="2" customFormat="1" ht="16.95" customHeight="1">
      <c r="A101" s="14" t="s">
        <v>101</v>
      </c>
      <c r="B101" s="39">
        <v>0</v>
      </c>
      <c r="C101" s="39">
        <v>0</v>
      </c>
      <c r="D101" s="4">
        <f t="shared" si="57"/>
        <v>0</v>
      </c>
      <c r="E101" s="11">
        <v>0</v>
      </c>
      <c r="F101" s="5" t="s">
        <v>371</v>
      </c>
      <c r="G101" s="5" t="s">
        <v>371</v>
      </c>
      <c r="H101" s="5" t="s">
        <v>371</v>
      </c>
      <c r="I101" s="5" t="s">
        <v>371</v>
      </c>
      <c r="J101" s="5" t="s">
        <v>371</v>
      </c>
      <c r="K101" s="5" t="s">
        <v>371</v>
      </c>
      <c r="L101" s="5" t="s">
        <v>371</v>
      </c>
      <c r="M101" s="5" t="s">
        <v>371</v>
      </c>
      <c r="N101" s="39">
        <v>1219.0999999999999</v>
      </c>
      <c r="O101" s="39">
        <v>644</v>
      </c>
      <c r="P101" s="4">
        <f t="shared" si="58"/>
        <v>0.52825855139037003</v>
      </c>
      <c r="Q101" s="11">
        <v>20</v>
      </c>
      <c r="R101" s="11">
        <v>1</v>
      </c>
      <c r="S101" s="11">
        <v>15</v>
      </c>
      <c r="T101" s="39">
        <v>164.5</v>
      </c>
      <c r="U101" s="39">
        <v>257.60000000000002</v>
      </c>
      <c r="V101" s="4">
        <f t="shared" si="59"/>
        <v>1.5659574468085107</v>
      </c>
      <c r="W101" s="11">
        <v>15</v>
      </c>
      <c r="X101" s="39">
        <v>20</v>
      </c>
      <c r="Y101" s="39">
        <v>24.3</v>
      </c>
      <c r="Z101" s="4">
        <f t="shared" si="60"/>
        <v>1.2150000000000001</v>
      </c>
      <c r="AA101" s="11">
        <v>35</v>
      </c>
      <c r="AB101" s="39">
        <v>13676</v>
      </c>
      <c r="AC101" s="39">
        <v>14361</v>
      </c>
      <c r="AD101" s="4">
        <f t="shared" si="61"/>
        <v>1.0500877449546651</v>
      </c>
      <c r="AE101" s="11">
        <v>5</v>
      </c>
      <c r="AF101" s="5" t="s">
        <v>371</v>
      </c>
      <c r="AG101" s="5" t="s">
        <v>371</v>
      </c>
      <c r="AH101" s="5" t="s">
        <v>371</v>
      </c>
      <c r="AI101" s="5" t="s">
        <v>371</v>
      </c>
      <c r="AJ101" s="55">
        <v>135</v>
      </c>
      <c r="AK101" s="55">
        <v>135</v>
      </c>
      <c r="AL101" s="4">
        <f t="shared" si="62"/>
        <v>1</v>
      </c>
      <c r="AM101" s="11">
        <v>20</v>
      </c>
      <c r="AN101" s="5" t="s">
        <v>371</v>
      </c>
      <c r="AO101" s="5" t="s">
        <v>371</v>
      </c>
      <c r="AP101" s="5" t="s">
        <v>371</v>
      </c>
      <c r="AQ101" s="5" t="s">
        <v>371</v>
      </c>
      <c r="AR101" s="39">
        <v>0</v>
      </c>
      <c r="AS101" s="39">
        <v>0</v>
      </c>
      <c r="AT101" s="4">
        <f t="shared" si="63"/>
        <v>0</v>
      </c>
      <c r="AU101" s="11">
        <v>0</v>
      </c>
      <c r="AV101" s="5" t="s">
        <v>371</v>
      </c>
      <c r="AW101" s="5" t="s">
        <v>371</v>
      </c>
      <c r="AX101" s="5" t="s">
        <v>371</v>
      </c>
      <c r="AY101" s="5" t="s">
        <v>371</v>
      </c>
      <c r="AZ101" s="5" t="s">
        <v>371</v>
      </c>
      <c r="BA101" s="5" t="s">
        <v>371</v>
      </c>
      <c r="BB101" s="5" t="s">
        <v>371</v>
      </c>
      <c r="BC101" s="5" t="s">
        <v>371</v>
      </c>
      <c r="BD101" s="54">
        <f t="shared" si="71"/>
        <v>1.0620906495882581</v>
      </c>
      <c r="BE101" s="54">
        <f t="shared" si="64"/>
        <v>1.0620906495882581</v>
      </c>
      <c r="BF101" s="55">
        <v>1910</v>
      </c>
      <c r="BG101" s="39">
        <f t="shared" si="65"/>
        <v>2028.6</v>
      </c>
      <c r="BH101" s="39">
        <f t="shared" si="66"/>
        <v>118.59999999999991</v>
      </c>
      <c r="BI101" s="39">
        <v>225.7</v>
      </c>
      <c r="BJ101" s="39">
        <v>213.7</v>
      </c>
      <c r="BK101" s="39">
        <v>82.3</v>
      </c>
      <c r="BL101" s="39">
        <v>139.69999999999999</v>
      </c>
      <c r="BM101" s="39">
        <v>182.6</v>
      </c>
      <c r="BN101" s="39">
        <v>173.5</v>
      </c>
      <c r="BO101" s="39">
        <v>194.2</v>
      </c>
      <c r="BP101" s="39">
        <v>143.19999999999999</v>
      </c>
      <c r="BQ101" s="39">
        <v>0</v>
      </c>
      <c r="BR101" s="39">
        <v>128.30000000000001</v>
      </c>
      <c r="BS101" s="39">
        <v>169.1</v>
      </c>
      <c r="BT101" s="39">
        <v>180.7</v>
      </c>
      <c r="BU101" s="39">
        <v>85.999999999999872</v>
      </c>
      <c r="BV101" s="39">
        <f t="shared" si="67"/>
        <v>109.6</v>
      </c>
      <c r="BW101" s="11"/>
      <c r="BX101" s="39">
        <f t="shared" si="68"/>
        <v>109.6</v>
      </c>
      <c r="BY101" s="39">
        <v>0</v>
      </c>
      <c r="BZ101" s="39">
        <f t="shared" si="69"/>
        <v>109.6</v>
      </c>
      <c r="CA101" s="39">
        <f t="shared" si="70"/>
        <v>0</v>
      </c>
      <c r="CB101" s="84"/>
      <c r="CC101" s="9"/>
      <c r="CD101" s="9"/>
      <c r="CE101" s="9"/>
      <c r="CF101" s="9"/>
      <c r="CG101" s="9"/>
      <c r="CH101" s="9"/>
      <c r="CI101" s="9"/>
      <c r="CJ101" s="9"/>
      <c r="CK101" s="9"/>
      <c r="CL101" s="10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10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10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10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10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10"/>
      <c r="HW101" s="9"/>
      <c r="HX101" s="9"/>
    </row>
    <row r="102" spans="1:232" s="2" customFormat="1" ht="16.95" customHeight="1">
      <c r="A102" s="58" t="s">
        <v>102</v>
      </c>
      <c r="B102" s="39">
        <v>0</v>
      </c>
      <c r="C102" s="39">
        <v>0</v>
      </c>
      <c r="D102" s="4">
        <f t="shared" si="57"/>
        <v>0</v>
      </c>
      <c r="E102" s="11">
        <v>0</v>
      </c>
      <c r="F102" s="5" t="s">
        <v>371</v>
      </c>
      <c r="G102" s="5" t="s">
        <v>371</v>
      </c>
      <c r="H102" s="5" t="s">
        <v>371</v>
      </c>
      <c r="I102" s="5" t="s">
        <v>371</v>
      </c>
      <c r="J102" s="5" t="s">
        <v>371</v>
      </c>
      <c r="K102" s="5" t="s">
        <v>371</v>
      </c>
      <c r="L102" s="5" t="s">
        <v>371</v>
      </c>
      <c r="M102" s="5" t="s">
        <v>371</v>
      </c>
      <c r="N102" s="39">
        <v>2502.1999999999998</v>
      </c>
      <c r="O102" s="39">
        <v>3435.9</v>
      </c>
      <c r="P102" s="4">
        <f t="shared" si="58"/>
        <v>1.3731516265686197</v>
      </c>
      <c r="Q102" s="11">
        <v>20</v>
      </c>
      <c r="R102" s="11">
        <v>1</v>
      </c>
      <c r="S102" s="11">
        <v>15</v>
      </c>
      <c r="T102" s="39">
        <v>1110.8</v>
      </c>
      <c r="U102" s="39">
        <v>1164.5999999999999</v>
      </c>
      <c r="V102" s="4">
        <f t="shared" si="59"/>
        <v>1.0484335613971911</v>
      </c>
      <c r="W102" s="11">
        <v>30</v>
      </c>
      <c r="X102" s="39">
        <v>61</v>
      </c>
      <c r="Y102" s="39">
        <v>63.2</v>
      </c>
      <c r="Z102" s="4">
        <f t="shared" si="60"/>
        <v>1.0360655737704918</v>
      </c>
      <c r="AA102" s="11">
        <v>20</v>
      </c>
      <c r="AB102" s="39">
        <v>13676</v>
      </c>
      <c r="AC102" s="39">
        <v>13770</v>
      </c>
      <c r="AD102" s="4">
        <f t="shared" si="61"/>
        <v>1.0068733547821</v>
      </c>
      <c r="AE102" s="11">
        <v>5</v>
      </c>
      <c r="AF102" s="5" t="s">
        <v>371</v>
      </c>
      <c r="AG102" s="5" t="s">
        <v>371</v>
      </c>
      <c r="AH102" s="5" t="s">
        <v>371</v>
      </c>
      <c r="AI102" s="5" t="s">
        <v>371</v>
      </c>
      <c r="AJ102" s="55">
        <v>430</v>
      </c>
      <c r="AK102" s="55">
        <v>421</v>
      </c>
      <c r="AL102" s="4">
        <f t="shared" si="62"/>
        <v>0.97906976744186047</v>
      </c>
      <c r="AM102" s="11">
        <v>20</v>
      </c>
      <c r="AN102" s="5" t="s">
        <v>371</v>
      </c>
      <c r="AO102" s="5" t="s">
        <v>371</v>
      </c>
      <c r="AP102" s="5" t="s">
        <v>371</v>
      </c>
      <c r="AQ102" s="5" t="s">
        <v>371</v>
      </c>
      <c r="AR102" s="39">
        <v>0</v>
      </c>
      <c r="AS102" s="39">
        <v>0</v>
      </c>
      <c r="AT102" s="4">
        <f t="shared" si="63"/>
        <v>0</v>
      </c>
      <c r="AU102" s="11">
        <v>0</v>
      </c>
      <c r="AV102" s="5" t="s">
        <v>371</v>
      </c>
      <c r="AW102" s="5" t="s">
        <v>371</v>
      </c>
      <c r="AX102" s="5" t="s">
        <v>371</v>
      </c>
      <c r="AY102" s="5" t="s">
        <v>371</v>
      </c>
      <c r="AZ102" s="5" t="s">
        <v>371</v>
      </c>
      <c r="BA102" s="5" t="s">
        <v>371</v>
      </c>
      <c r="BB102" s="5" t="s">
        <v>371</v>
      </c>
      <c r="BC102" s="5" t="s">
        <v>371</v>
      </c>
      <c r="BD102" s="54">
        <f t="shared" si="71"/>
        <v>1.0841192088313243</v>
      </c>
      <c r="BE102" s="54">
        <f t="shared" si="64"/>
        <v>1.0841192088313243</v>
      </c>
      <c r="BF102" s="55">
        <v>692</v>
      </c>
      <c r="BG102" s="39">
        <f t="shared" si="65"/>
        <v>750.2</v>
      </c>
      <c r="BH102" s="39">
        <f t="shared" si="66"/>
        <v>58.200000000000045</v>
      </c>
      <c r="BI102" s="39">
        <v>56.4</v>
      </c>
      <c r="BJ102" s="39">
        <v>76.400000000000006</v>
      </c>
      <c r="BK102" s="39">
        <v>0</v>
      </c>
      <c r="BL102" s="39">
        <v>0</v>
      </c>
      <c r="BM102" s="39">
        <v>0</v>
      </c>
      <c r="BN102" s="39">
        <v>0</v>
      </c>
      <c r="BO102" s="39">
        <v>0</v>
      </c>
      <c r="BP102" s="39">
        <v>46.6</v>
      </c>
      <c r="BQ102" s="39">
        <v>0</v>
      </c>
      <c r="BR102" s="39">
        <v>98.6</v>
      </c>
      <c r="BS102" s="39">
        <v>57.2</v>
      </c>
      <c r="BT102" s="39">
        <v>69.599999999999994</v>
      </c>
      <c r="BU102" s="39">
        <v>356.10000000000008</v>
      </c>
      <c r="BV102" s="39">
        <f t="shared" si="67"/>
        <v>-10.7</v>
      </c>
      <c r="BW102" s="11"/>
      <c r="BX102" s="39">
        <f t="shared" si="68"/>
        <v>-10.7</v>
      </c>
      <c r="BY102" s="39">
        <v>0</v>
      </c>
      <c r="BZ102" s="39">
        <f t="shared" si="69"/>
        <v>0</v>
      </c>
      <c r="CA102" s="39">
        <f t="shared" si="70"/>
        <v>-10.7</v>
      </c>
      <c r="CB102" s="84"/>
      <c r="CC102" s="9"/>
      <c r="CD102" s="9"/>
      <c r="CE102" s="9"/>
      <c r="CF102" s="9"/>
      <c r="CG102" s="9"/>
      <c r="CH102" s="9"/>
      <c r="CI102" s="9"/>
      <c r="CJ102" s="9"/>
      <c r="CK102" s="9"/>
      <c r="CL102" s="10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10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10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10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10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10"/>
      <c r="HW102" s="9"/>
      <c r="HX102" s="9"/>
    </row>
    <row r="103" spans="1:232" s="2" customFormat="1" ht="16.95" customHeight="1">
      <c r="A103" s="14" t="s">
        <v>103</v>
      </c>
      <c r="B103" s="39">
        <v>0</v>
      </c>
      <c r="C103" s="39">
        <v>0</v>
      </c>
      <c r="D103" s="4">
        <f t="shared" si="57"/>
        <v>0</v>
      </c>
      <c r="E103" s="11">
        <v>0</v>
      </c>
      <c r="F103" s="5" t="s">
        <v>371</v>
      </c>
      <c r="G103" s="5" t="s">
        <v>371</v>
      </c>
      <c r="H103" s="5" t="s">
        <v>371</v>
      </c>
      <c r="I103" s="5" t="s">
        <v>371</v>
      </c>
      <c r="J103" s="5" t="s">
        <v>371</v>
      </c>
      <c r="K103" s="5" t="s">
        <v>371</v>
      </c>
      <c r="L103" s="5" t="s">
        <v>371</v>
      </c>
      <c r="M103" s="5" t="s">
        <v>371</v>
      </c>
      <c r="N103" s="39">
        <v>1493.6</v>
      </c>
      <c r="O103" s="39">
        <v>1226.0999999999999</v>
      </c>
      <c r="P103" s="4">
        <f t="shared" si="58"/>
        <v>0.82090251740760578</v>
      </c>
      <c r="Q103" s="11">
        <v>20</v>
      </c>
      <c r="R103" s="11">
        <v>1</v>
      </c>
      <c r="S103" s="11">
        <v>15</v>
      </c>
      <c r="T103" s="39">
        <v>209.4</v>
      </c>
      <c r="U103" s="39">
        <v>237.4</v>
      </c>
      <c r="V103" s="4">
        <f t="shared" si="59"/>
        <v>1.1337153772683859</v>
      </c>
      <c r="W103" s="11">
        <v>20</v>
      </c>
      <c r="X103" s="39">
        <v>19</v>
      </c>
      <c r="Y103" s="39">
        <v>28</v>
      </c>
      <c r="Z103" s="4">
        <f t="shared" si="60"/>
        <v>1.4736842105263157</v>
      </c>
      <c r="AA103" s="11">
        <v>30</v>
      </c>
      <c r="AB103" s="39">
        <v>10029</v>
      </c>
      <c r="AC103" s="39">
        <v>8640</v>
      </c>
      <c r="AD103" s="4">
        <f t="shared" si="61"/>
        <v>0.86150164522883632</v>
      </c>
      <c r="AE103" s="11">
        <v>5</v>
      </c>
      <c r="AF103" s="5" t="s">
        <v>371</v>
      </c>
      <c r="AG103" s="5" t="s">
        <v>371</v>
      </c>
      <c r="AH103" s="5" t="s">
        <v>371</v>
      </c>
      <c r="AI103" s="5" t="s">
        <v>371</v>
      </c>
      <c r="AJ103" s="55">
        <v>187</v>
      </c>
      <c r="AK103" s="55">
        <v>187</v>
      </c>
      <c r="AL103" s="4">
        <f t="shared" si="62"/>
        <v>1</v>
      </c>
      <c r="AM103" s="11">
        <v>20</v>
      </c>
      <c r="AN103" s="5" t="s">
        <v>371</v>
      </c>
      <c r="AO103" s="5" t="s">
        <v>371</v>
      </c>
      <c r="AP103" s="5" t="s">
        <v>371</v>
      </c>
      <c r="AQ103" s="5" t="s">
        <v>371</v>
      </c>
      <c r="AR103" s="39">
        <v>0</v>
      </c>
      <c r="AS103" s="39">
        <v>0</v>
      </c>
      <c r="AT103" s="4">
        <f t="shared" si="63"/>
        <v>0</v>
      </c>
      <c r="AU103" s="11">
        <v>0</v>
      </c>
      <c r="AV103" s="5" t="s">
        <v>371</v>
      </c>
      <c r="AW103" s="5" t="s">
        <v>371</v>
      </c>
      <c r="AX103" s="5" t="s">
        <v>371</v>
      </c>
      <c r="AY103" s="5" t="s">
        <v>371</v>
      </c>
      <c r="AZ103" s="5" t="s">
        <v>371</v>
      </c>
      <c r="BA103" s="5" t="s">
        <v>371</v>
      </c>
      <c r="BB103" s="5" t="s">
        <v>371</v>
      </c>
      <c r="BC103" s="5" t="s">
        <v>371</v>
      </c>
      <c r="BD103" s="54">
        <f t="shared" si="71"/>
        <v>1.1146399312313953</v>
      </c>
      <c r="BE103" s="54">
        <f t="shared" si="64"/>
        <v>1.1146399312313953</v>
      </c>
      <c r="BF103" s="55">
        <v>890</v>
      </c>
      <c r="BG103" s="39">
        <f t="shared" si="65"/>
        <v>992</v>
      </c>
      <c r="BH103" s="39">
        <f t="shared" si="66"/>
        <v>102</v>
      </c>
      <c r="BI103" s="39">
        <v>102.8</v>
      </c>
      <c r="BJ103" s="39">
        <v>105.1</v>
      </c>
      <c r="BK103" s="39">
        <v>39.200000000000003</v>
      </c>
      <c r="BL103" s="39">
        <v>43.4</v>
      </c>
      <c r="BM103" s="39">
        <v>31.1</v>
      </c>
      <c r="BN103" s="39">
        <v>94.3</v>
      </c>
      <c r="BO103" s="39">
        <v>94.3</v>
      </c>
      <c r="BP103" s="39">
        <v>98.1</v>
      </c>
      <c r="BQ103" s="39">
        <v>0</v>
      </c>
      <c r="BR103" s="39">
        <v>70.7</v>
      </c>
      <c r="BS103" s="39">
        <v>76.5</v>
      </c>
      <c r="BT103" s="39">
        <v>97.2</v>
      </c>
      <c r="BU103" s="39">
        <v>146.00000000000006</v>
      </c>
      <c r="BV103" s="39">
        <f t="shared" si="67"/>
        <v>-6.7</v>
      </c>
      <c r="BW103" s="11"/>
      <c r="BX103" s="39">
        <f t="shared" si="68"/>
        <v>-6.7</v>
      </c>
      <c r="BY103" s="39">
        <v>0</v>
      </c>
      <c r="BZ103" s="39">
        <f t="shared" si="69"/>
        <v>0</v>
      </c>
      <c r="CA103" s="39">
        <f t="shared" si="70"/>
        <v>-6.7</v>
      </c>
      <c r="CB103" s="84"/>
      <c r="CC103" s="9"/>
      <c r="CD103" s="9"/>
      <c r="CE103" s="9"/>
      <c r="CF103" s="9"/>
      <c r="CG103" s="9"/>
      <c r="CH103" s="9"/>
      <c r="CI103" s="9"/>
      <c r="CJ103" s="9"/>
      <c r="CK103" s="9"/>
      <c r="CL103" s="10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10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10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10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10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10"/>
      <c r="HW103" s="9"/>
      <c r="HX103" s="9"/>
    </row>
    <row r="104" spans="1:232" s="2" customFormat="1" ht="16.95" customHeight="1">
      <c r="A104" s="14" t="s">
        <v>104</v>
      </c>
      <c r="B104" s="39">
        <v>0</v>
      </c>
      <c r="C104" s="39">
        <v>0</v>
      </c>
      <c r="D104" s="4">
        <f t="shared" si="57"/>
        <v>0</v>
      </c>
      <c r="E104" s="11">
        <v>0</v>
      </c>
      <c r="F104" s="5" t="s">
        <v>371</v>
      </c>
      <c r="G104" s="5" t="s">
        <v>371</v>
      </c>
      <c r="H104" s="5" t="s">
        <v>371</v>
      </c>
      <c r="I104" s="5" t="s">
        <v>371</v>
      </c>
      <c r="J104" s="5" t="s">
        <v>371</v>
      </c>
      <c r="K104" s="5" t="s">
        <v>371</v>
      </c>
      <c r="L104" s="5" t="s">
        <v>371</v>
      </c>
      <c r="M104" s="5" t="s">
        <v>371</v>
      </c>
      <c r="N104" s="39">
        <v>1493.4</v>
      </c>
      <c r="O104" s="39">
        <v>901.5</v>
      </c>
      <c r="P104" s="4">
        <f t="shared" si="58"/>
        <v>0.60365608678184002</v>
      </c>
      <c r="Q104" s="11">
        <v>20</v>
      </c>
      <c r="R104" s="11">
        <v>1</v>
      </c>
      <c r="S104" s="11">
        <v>15</v>
      </c>
      <c r="T104" s="39">
        <v>129.69999999999999</v>
      </c>
      <c r="U104" s="39">
        <v>145</v>
      </c>
      <c r="V104" s="4">
        <f t="shared" si="59"/>
        <v>1.1179645335389361</v>
      </c>
      <c r="W104" s="11">
        <v>15</v>
      </c>
      <c r="X104" s="39">
        <v>13.2</v>
      </c>
      <c r="Y104" s="39">
        <v>17.3</v>
      </c>
      <c r="Z104" s="4">
        <f t="shared" si="60"/>
        <v>1.3106060606060608</v>
      </c>
      <c r="AA104" s="11">
        <v>35</v>
      </c>
      <c r="AB104" s="39">
        <v>27351</v>
      </c>
      <c r="AC104" s="39">
        <v>20245</v>
      </c>
      <c r="AD104" s="4">
        <f t="shared" si="61"/>
        <v>0.74019231472341052</v>
      </c>
      <c r="AE104" s="11">
        <v>5</v>
      </c>
      <c r="AF104" s="5" t="s">
        <v>371</v>
      </c>
      <c r="AG104" s="5" t="s">
        <v>371</v>
      </c>
      <c r="AH104" s="5" t="s">
        <v>371</v>
      </c>
      <c r="AI104" s="5" t="s">
        <v>371</v>
      </c>
      <c r="AJ104" s="55">
        <v>107</v>
      </c>
      <c r="AK104" s="55">
        <v>107</v>
      </c>
      <c r="AL104" s="4">
        <f t="shared" si="62"/>
        <v>1</v>
      </c>
      <c r="AM104" s="11">
        <v>20</v>
      </c>
      <c r="AN104" s="5" t="s">
        <v>371</v>
      </c>
      <c r="AO104" s="5" t="s">
        <v>371</v>
      </c>
      <c r="AP104" s="5" t="s">
        <v>371</v>
      </c>
      <c r="AQ104" s="5" t="s">
        <v>371</v>
      </c>
      <c r="AR104" s="39">
        <v>0</v>
      </c>
      <c r="AS104" s="39">
        <v>0</v>
      </c>
      <c r="AT104" s="4">
        <f t="shared" si="63"/>
        <v>0</v>
      </c>
      <c r="AU104" s="11">
        <v>0</v>
      </c>
      <c r="AV104" s="5" t="s">
        <v>371</v>
      </c>
      <c r="AW104" s="5" t="s">
        <v>371</v>
      </c>
      <c r="AX104" s="5" t="s">
        <v>371</v>
      </c>
      <c r="AY104" s="5" t="s">
        <v>371</v>
      </c>
      <c r="AZ104" s="5" t="s">
        <v>371</v>
      </c>
      <c r="BA104" s="5" t="s">
        <v>371</v>
      </c>
      <c r="BB104" s="5" t="s">
        <v>371</v>
      </c>
      <c r="BC104" s="5" t="s">
        <v>371</v>
      </c>
      <c r="BD104" s="54">
        <f t="shared" si="71"/>
        <v>1.0310433039413638</v>
      </c>
      <c r="BE104" s="54">
        <f t="shared" si="64"/>
        <v>1.0310433039413638</v>
      </c>
      <c r="BF104" s="55">
        <v>552</v>
      </c>
      <c r="BG104" s="39">
        <f t="shared" si="65"/>
        <v>569.1</v>
      </c>
      <c r="BH104" s="39">
        <f t="shared" si="66"/>
        <v>17.100000000000023</v>
      </c>
      <c r="BI104" s="39">
        <v>59.2</v>
      </c>
      <c r="BJ104" s="39">
        <v>61.9</v>
      </c>
      <c r="BK104" s="39">
        <v>40.200000000000003</v>
      </c>
      <c r="BL104" s="39">
        <v>56.8</v>
      </c>
      <c r="BM104" s="39">
        <v>42.8</v>
      </c>
      <c r="BN104" s="39">
        <v>36.799999999999997</v>
      </c>
      <c r="BO104" s="39">
        <v>43.6</v>
      </c>
      <c r="BP104" s="39">
        <v>50.1</v>
      </c>
      <c r="BQ104" s="39">
        <v>0</v>
      </c>
      <c r="BR104" s="39">
        <v>48.5</v>
      </c>
      <c r="BS104" s="39">
        <v>40</v>
      </c>
      <c r="BT104" s="39">
        <v>53.1</v>
      </c>
      <c r="BU104" s="39">
        <v>0</v>
      </c>
      <c r="BV104" s="39">
        <f t="shared" si="67"/>
        <v>36.1</v>
      </c>
      <c r="BW104" s="11"/>
      <c r="BX104" s="39">
        <f t="shared" si="68"/>
        <v>36.1</v>
      </c>
      <c r="BY104" s="39">
        <v>0</v>
      </c>
      <c r="BZ104" s="39">
        <f t="shared" si="69"/>
        <v>36.1</v>
      </c>
      <c r="CA104" s="39">
        <f t="shared" si="70"/>
        <v>0</v>
      </c>
      <c r="CB104" s="84"/>
      <c r="CC104" s="9"/>
      <c r="CD104" s="9"/>
      <c r="CE104" s="9"/>
      <c r="CF104" s="9"/>
      <c r="CG104" s="9"/>
      <c r="CH104" s="9"/>
      <c r="CI104" s="9"/>
      <c r="CJ104" s="9"/>
      <c r="CK104" s="9"/>
      <c r="CL104" s="10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10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10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10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10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10"/>
      <c r="HW104" s="9"/>
      <c r="HX104" s="9"/>
    </row>
    <row r="105" spans="1:232" s="2" customFormat="1" ht="16.95" customHeight="1">
      <c r="A105" s="19" t="s">
        <v>105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84"/>
      <c r="CC105" s="9"/>
      <c r="CD105" s="9"/>
      <c r="CE105" s="9"/>
      <c r="CF105" s="9"/>
      <c r="CG105" s="9"/>
      <c r="CH105" s="9"/>
      <c r="CI105" s="9"/>
      <c r="CJ105" s="9"/>
      <c r="CK105" s="9"/>
      <c r="CL105" s="10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10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10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10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10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10"/>
      <c r="HW105" s="9"/>
      <c r="HX105" s="9"/>
    </row>
    <row r="106" spans="1:232" s="2" customFormat="1" ht="16.95" customHeight="1">
      <c r="A106" s="14" t="s">
        <v>106</v>
      </c>
      <c r="B106" s="39">
        <v>1142215</v>
      </c>
      <c r="C106" s="39">
        <v>1378620.6</v>
      </c>
      <c r="D106" s="4">
        <f t="shared" si="57"/>
        <v>1.2069711919384705</v>
      </c>
      <c r="E106" s="11">
        <v>10</v>
      </c>
      <c r="F106" s="5" t="s">
        <v>371</v>
      </c>
      <c r="G106" s="5" t="s">
        <v>371</v>
      </c>
      <c r="H106" s="5" t="s">
        <v>371</v>
      </c>
      <c r="I106" s="5" t="s">
        <v>371</v>
      </c>
      <c r="J106" s="5" t="s">
        <v>371</v>
      </c>
      <c r="K106" s="5" t="s">
        <v>371</v>
      </c>
      <c r="L106" s="5" t="s">
        <v>371</v>
      </c>
      <c r="M106" s="5" t="s">
        <v>371</v>
      </c>
      <c r="N106" s="39">
        <v>33374</v>
      </c>
      <c r="O106" s="39">
        <v>22704.2</v>
      </c>
      <c r="P106" s="4">
        <f t="shared" si="58"/>
        <v>0.68029603883262424</v>
      </c>
      <c r="Q106" s="11">
        <v>20</v>
      </c>
      <c r="R106" s="11">
        <v>1</v>
      </c>
      <c r="S106" s="11">
        <v>15</v>
      </c>
      <c r="T106" s="39">
        <v>54</v>
      </c>
      <c r="U106" s="39">
        <v>143.30000000000001</v>
      </c>
      <c r="V106" s="4">
        <f t="shared" si="59"/>
        <v>2.6537037037037039</v>
      </c>
      <c r="W106" s="11">
        <v>30</v>
      </c>
      <c r="X106" s="39">
        <v>81.3</v>
      </c>
      <c r="Y106" s="39">
        <v>0</v>
      </c>
      <c r="Z106" s="4">
        <f t="shared" si="60"/>
        <v>0</v>
      </c>
      <c r="AA106" s="11">
        <v>20</v>
      </c>
      <c r="AB106" s="39">
        <v>111372</v>
      </c>
      <c r="AC106" s="39">
        <v>140456</v>
      </c>
      <c r="AD106" s="4">
        <f t="shared" si="61"/>
        <v>1.2611428366196171</v>
      </c>
      <c r="AE106" s="11">
        <v>10</v>
      </c>
      <c r="AF106" s="5" t="s">
        <v>371</v>
      </c>
      <c r="AG106" s="5" t="s">
        <v>371</v>
      </c>
      <c r="AH106" s="5" t="s">
        <v>371</v>
      </c>
      <c r="AI106" s="5" t="s">
        <v>371</v>
      </c>
      <c r="AJ106" s="55">
        <v>71</v>
      </c>
      <c r="AK106" s="55">
        <v>82</v>
      </c>
      <c r="AL106" s="4">
        <f t="shared" si="62"/>
        <v>1.1549295774647887</v>
      </c>
      <c r="AM106" s="11">
        <v>20</v>
      </c>
      <c r="AN106" s="5" t="s">
        <v>371</v>
      </c>
      <c r="AO106" s="5" t="s">
        <v>371</v>
      </c>
      <c r="AP106" s="5" t="s">
        <v>371</v>
      </c>
      <c r="AQ106" s="5" t="s">
        <v>371</v>
      </c>
      <c r="AR106" s="39">
        <v>18.3</v>
      </c>
      <c r="AS106" s="39">
        <v>18.100000000000001</v>
      </c>
      <c r="AT106" s="4">
        <f t="shared" si="63"/>
        <v>0.98907103825136611</v>
      </c>
      <c r="AU106" s="11">
        <v>10</v>
      </c>
      <c r="AV106" s="5" t="s">
        <v>371</v>
      </c>
      <c r="AW106" s="5" t="s">
        <v>371</v>
      </c>
      <c r="AX106" s="5" t="s">
        <v>371</v>
      </c>
      <c r="AY106" s="5" t="s">
        <v>371</v>
      </c>
      <c r="AZ106" s="5" t="s">
        <v>371</v>
      </c>
      <c r="BA106" s="5" t="s">
        <v>371</v>
      </c>
      <c r="BB106" s="5" t="s">
        <v>371</v>
      </c>
      <c r="BC106" s="5" t="s">
        <v>371</v>
      </c>
      <c r="BD106" s="54">
        <f t="shared" si="71"/>
        <v>1.2287961044826214</v>
      </c>
      <c r="BE106" s="54">
        <f t="shared" si="64"/>
        <v>1.2028796104482622</v>
      </c>
      <c r="BF106" s="55">
        <v>2154</v>
      </c>
      <c r="BG106" s="39">
        <f t="shared" si="65"/>
        <v>2591</v>
      </c>
      <c r="BH106" s="39">
        <f t="shared" si="66"/>
        <v>437</v>
      </c>
      <c r="BI106" s="39">
        <v>185.5</v>
      </c>
      <c r="BJ106" s="39">
        <v>173</v>
      </c>
      <c r="BK106" s="39">
        <v>121</v>
      </c>
      <c r="BL106" s="39">
        <v>86.9</v>
      </c>
      <c r="BM106" s="39">
        <v>235.2</v>
      </c>
      <c r="BN106" s="39">
        <v>373.9</v>
      </c>
      <c r="BO106" s="39">
        <v>283.89999999999998</v>
      </c>
      <c r="BP106" s="39">
        <v>248.6</v>
      </c>
      <c r="BQ106" s="39">
        <v>0</v>
      </c>
      <c r="BR106" s="39">
        <v>302.5</v>
      </c>
      <c r="BS106" s="39">
        <v>246.8</v>
      </c>
      <c r="BT106" s="39">
        <v>240.2</v>
      </c>
      <c r="BU106" s="39">
        <v>113.10000000000014</v>
      </c>
      <c r="BV106" s="39">
        <f t="shared" si="67"/>
        <v>-19.600000000000001</v>
      </c>
      <c r="BW106" s="11"/>
      <c r="BX106" s="39">
        <f t="shared" si="68"/>
        <v>-19.600000000000001</v>
      </c>
      <c r="BY106" s="39">
        <v>0</v>
      </c>
      <c r="BZ106" s="39">
        <f t="shared" si="69"/>
        <v>0</v>
      </c>
      <c r="CA106" s="39">
        <f t="shared" si="70"/>
        <v>-19.600000000000001</v>
      </c>
      <c r="CB106" s="84"/>
      <c r="CC106" s="9"/>
      <c r="CD106" s="9"/>
      <c r="CE106" s="9"/>
      <c r="CF106" s="9"/>
      <c r="CG106" s="9"/>
      <c r="CH106" s="9"/>
      <c r="CI106" s="9"/>
      <c r="CJ106" s="9"/>
      <c r="CK106" s="9"/>
      <c r="CL106" s="10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10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10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10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10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10"/>
      <c r="HW106" s="9"/>
      <c r="HX106" s="9"/>
    </row>
    <row r="107" spans="1:232" s="2" customFormat="1" ht="16.95" customHeight="1">
      <c r="A107" s="14" t="s">
        <v>107</v>
      </c>
      <c r="B107" s="39">
        <v>0</v>
      </c>
      <c r="C107" s="39">
        <v>0</v>
      </c>
      <c r="D107" s="4">
        <f t="shared" si="57"/>
        <v>0</v>
      </c>
      <c r="E107" s="11">
        <v>0</v>
      </c>
      <c r="F107" s="5" t="s">
        <v>371</v>
      </c>
      <c r="G107" s="5" t="s">
        <v>371</v>
      </c>
      <c r="H107" s="5" t="s">
        <v>371</v>
      </c>
      <c r="I107" s="5" t="s">
        <v>371</v>
      </c>
      <c r="J107" s="5" t="s">
        <v>371</v>
      </c>
      <c r="K107" s="5" t="s">
        <v>371</v>
      </c>
      <c r="L107" s="5" t="s">
        <v>371</v>
      </c>
      <c r="M107" s="5" t="s">
        <v>371</v>
      </c>
      <c r="N107" s="39">
        <v>48059.6</v>
      </c>
      <c r="O107" s="39">
        <v>19653.2</v>
      </c>
      <c r="P107" s="4">
        <f t="shared" si="58"/>
        <v>0.40893390706539384</v>
      </c>
      <c r="Q107" s="11">
        <v>20</v>
      </c>
      <c r="R107" s="11">
        <v>1</v>
      </c>
      <c r="S107" s="11">
        <v>15</v>
      </c>
      <c r="T107" s="39">
        <v>363</v>
      </c>
      <c r="U107" s="39">
        <v>466.9</v>
      </c>
      <c r="V107" s="4">
        <f t="shared" si="59"/>
        <v>1.2862258953168044</v>
      </c>
      <c r="W107" s="11">
        <v>25</v>
      </c>
      <c r="X107" s="39">
        <v>285</v>
      </c>
      <c r="Y107" s="39">
        <v>408</v>
      </c>
      <c r="Z107" s="4">
        <f t="shared" si="60"/>
        <v>1.4315789473684211</v>
      </c>
      <c r="AA107" s="11">
        <v>25</v>
      </c>
      <c r="AB107" s="39">
        <v>61655</v>
      </c>
      <c r="AC107" s="39">
        <v>51245</v>
      </c>
      <c r="AD107" s="4">
        <f t="shared" si="61"/>
        <v>0.83115724596545293</v>
      </c>
      <c r="AE107" s="11">
        <v>10</v>
      </c>
      <c r="AF107" s="5" t="s">
        <v>371</v>
      </c>
      <c r="AG107" s="5" t="s">
        <v>371</v>
      </c>
      <c r="AH107" s="5" t="s">
        <v>371</v>
      </c>
      <c r="AI107" s="5" t="s">
        <v>371</v>
      </c>
      <c r="AJ107" s="55">
        <v>512</v>
      </c>
      <c r="AK107" s="55">
        <v>765</v>
      </c>
      <c r="AL107" s="4">
        <f t="shared" si="62"/>
        <v>1.494140625</v>
      </c>
      <c r="AM107" s="11">
        <v>20</v>
      </c>
      <c r="AN107" s="5" t="s">
        <v>371</v>
      </c>
      <c r="AO107" s="5" t="s">
        <v>371</v>
      </c>
      <c r="AP107" s="5" t="s">
        <v>371</v>
      </c>
      <c r="AQ107" s="5" t="s">
        <v>371</v>
      </c>
      <c r="AR107" s="39">
        <v>19.600000000000001</v>
      </c>
      <c r="AS107" s="39">
        <v>18</v>
      </c>
      <c r="AT107" s="4">
        <f t="shared" si="63"/>
        <v>0.91836734693877542</v>
      </c>
      <c r="AU107" s="11">
        <v>10</v>
      </c>
      <c r="AV107" s="5" t="s">
        <v>371</v>
      </c>
      <c r="AW107" s="5" t="s">
        <v>371</v>
      </c>
      <c r="AX107" s="5" t="s">
        <v>371</v>
      </c>
      <c r="AY107" s="5" t="s">
        <v>371</v>
      </c>
      <c r="AZ107" s="5" t="s">
        <v>371</v>
      </c>
      <c r="BA107" s="5" t="s">
        <v>371</v>
      </c>
      <c r="BB107" s="5" t="s">
        <v>371</v>
      </c>
      <c r="BC107" s="5" t="s">
        <v>371</v>
      </c>
      <c r="BD107" s="54">
        <f t="shared" si="71"/>
        <v>1.1080148610998461</v>
      </c>
      <c r="BE107" s="54">
        <f t="shared" si="64"/>
        <v>1.1080148610998461</v>
      </c>
      <c r="BF107" s="55">
        <v>1884</v>
      </c>
      <c r="BG107" s="39">
        <f t="shared" si="65"/>
        <v>2087.5</v>
      </c>
      <c r="BH107" s="39">
        <f t="shared" si="66"/>
        <v>203.5</v>
      </c>
      <c r="BI107" s="39">
        <v>112</v>
      </c>
      <c r="BJ107" s="39">
        <v>222.7</v>
      </c>
      <c r="BK107" s="39">
        <v>303.60000000000002</v>
      </c>
      <c r="BL107" s="39">
        <v>205.3</v>
      </c>
      <c r="BM107" s="39">
        <v>182.9</v>
      </c>
      <c r="BN107" s="39">
        <v>225.9</v>
      </c>
      <c r="BO107" s="39">
        <v>194.4</v>
      </c>
      <c r="BP107" s="39">
        <v>178.1</v>
      </c>
      <c r="BQ107" s="39">
        <v>0</v>
      </c>
      <c r="BR107" s="39">
        <v>239.4</v>
      </c>
      <c r="BS107" s="39">
        <v>183</v>
      </c>
      <c r="BT107" s="39">
        <v>160.30000000000001</v>
      </c>
      <c r="BU107" s="39">
        <v>0</v>
      </c>
      <c r="BV107" s="39">
        <f t="shared" si="67"/>
        <v>-120.1</v>
      </c>
      <c r="BW107" s="11"/>
      <c r="BX107" s="39">
        <f t="shared" si="68"/>
        <v>-120.1</v>
      </c>
      <c r="BY107" s="39">
        <v>0</v>
      </c>
      <c r="BZ107" s="39">
        <f t="shared" si="69"/>
        <v>0</v>
      </c>
      <c r="CA107" s="39">
        <f t="shared" si="70"/>
        <v>-120.1</v>
      </c>
      <c r="CB107" s="84"/>
      <c r="CC107" s="9"/>
      <c r="CD107" s="9"/>
      <c r="CE107" s="9"/>
      <c r="CF107" s="9"/>
      <c r="CG107" s="9"/>
      <c r="CH107" s="9"/>
      <c r="CI107" s="9"/>
      <c r="CJ107" s="9"/>
      <c r="CK107" s="9"/>
      <c r="CL107" s="10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10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10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10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10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10"/>
      <c r="HW107" s="9"/>
      <c r="HX107" s="9"/>
    </row>
    <row r="108" spans="1:232" s="2" customFormat="1" ht="16.95" customHeight="1">
      <c r="A108" s="14" t="s">
        <v>108</v>
      </c>
      <c r="B108" s="39">
        <v>0</v>
      </c>
      <c r="C108" s="39">
        <v>326.10000000000002</v>
      </c>
      <c r="D108" s="4">
        <f t="shared" si="57"/>
        <v>0</v>
      </c>
      <c r="E108" s="11">
        <v>0</v>
      </c>
      <c r="F108" s="5" t="s">
        <v>371</v>
      </c>
      <c r="G108" s="5" t="s">
        <v>371</v>
      </c>
      <c r="H108" s="5" t="s">
        <v>371</v>
      </c>
      <c r="I108" s="5" t="s">
        <v>371</v>
      </c>
      <c r="J108" s="5" t="s">
        <v>371</v>
      </c>
      <c r="K108" s="5" t="s">
        <v>371</v>
      </c>
      <c r="L108" s="5" t="s">
        <v>371</v>
      </c>
      <c r="M108" s="5" t="s">
        <v>371</v>
      </c>
      <c r="N108" s="39">
        <v>38882.1</v>
      </c>
      <c r="O108" s="39">
        <v>18411.3</v>
      </c>
      <c r="P108" s="4">
        <f t="shared" si="58"/>
        <v>0.47351609095187758</v>
      </c>
      <c r="Q108" s="11">
        <v>20</v>
      </c>
      <c r="R108" s="11">
        <v>1</v>
      </c>
      <c r="S108" s="11">
        <v>15</v>
      </c>
      <c r="T108" s="39">
        <v>492</v>
      </c>
      <c r="U108" s="39">
        <v>180.8</v>
      </c>
      <c r="V108" s="4">
        <f t="shared" si="59"/>
        <v>0.36747967479674798</v>
      </c>
      <c r="W108" s="11">
        <v>25</v>
      </c>
      <c r="X108" s="39">
        <v>91</v>
      </c>
      <c r="Y108" s="39">
        <v>138.9</v>
      </c>
      <c r="Z108" s="4">
        <f t="shared" si="60"/>
        <v>1.5263736263736265</v>
      </c>
      <c r="AA108" s="11">
        <v>25</v>
      </c>
      <c r="AB108" s="39">
        <v>282945</v>
      </c>
      <c r="AC108" s="39">
        <v>179592</v>
      </c>
      <c r="AD108" s="4">
        <f t="shared" si="61"/>
        <v>0.63472406298043793</v>
      </c>
      <c r="AE108" s="11">
        <v>10</v>
      </c>
      <c r="AF108" s="5" t="s">
        <v>371</v>
      </c>
      <c r="AG108" s="5" t="s">
        <v>371</v>
      </c>
      <c r="AH108" s="5" t="s">
        <v>371</v>
      </c>
      <c r="AI108" s="5" t="s">
        <v>371</v>
      </c>
      <c r="AJ108" s="55">
        <v>480</v>
      </c>
      <c r="AK108" s="55">
        <v>560</v>
      </c>
      <c r="AL108" s="4">
        <f t="shared" si="62"/>
        <v>1.1666666666666667</v>
      </c>
      <c r="AM108" s="11">
        <v>20</v>
      </c>
      <c r="AN108" s="5" t="s">
        <v>371</v>
      </c>
      <c r="AO108" s="5" t="s">
        <v>371</v>
      </c>
      <c r="AP108" s="5" t="s">
        <v>371</v>
      </c>
      <c r="AQ108" s="5" t="s">
        <v>371</v>
      </c>
      <c r="AR108" s="39">
        <v>10.6</v>
      </c>
      <c r="AS108" s="39">
        <v>16.7</v>
      </c>
      <c r="AT108" s="4">
        <f t="shared" si="63"/>
        <v>1.5754716981132075</v>
      </c>
      <c r="AU108" s="11">
        <v>10</v>
      </c>
      <c r="AV108" s="5" t="s">
        <v>371</v>
      </c>
      <c r="AW108" s="5" t="s">
        <v>371</v>
      </c>
      <c r="AX108" s="5" t="s">
        <v>371</v>
      </c>
      <c r="AY108" s="5" t="s">
        <v>371</v>
      </c>
      <c r="AZ108" s="5" t="s">
        <v>371</v>
      </c>
      <c r="BA108" s="5" t="s">
        <v>371</v>
      </c>
      <c r="BB108" s="5" t="s">
        <v>371</v>
      </c>
      <c r="BC108" s="5" t="s">
        <v>371</v>
      </c>
      <c r="BD108" s="54">
        <f t="shared" si="71"/>
        <v>0.93801556234053352</v>
      </c>
      <c r="BE108" s="54">
        <f t="shared" si="64"/>
        <v>0.93801556234053352</v>
      </c>
      <c r="BF108" s="55">
        <v>3644</v>
      </c>
      <c r="BG108" s="39">
        <f t="shared" si="65"/>
        <v>3418.1</v>
      </c>
      <c r="BH108" s="39">
        <f t="shared" si="66"/>
        <v>-225.90000000000009</v>
      </c>
      <c r="BI108" s="39">
        <v>404.8</v>
      </c>
      <c r="BJ108" s="39">
        <v>387.3</v>
      </c>
      <c r="BK108" s="39">
        <v>224.8</v>
      </c>
      <c r="BL108" s="39">
        <v>226.4</v>
      </c>
      <c r="BM108" s="39">
        <v>314.3</v>
      </c>
      <c r="BN108" s="39">
        <v>478.3</v>
      </c>
      <c r="BO108" s="39">
        <v>288.39999999999998</v>
      </c>
      <c r="BP108" s="39">
        <v>209.5</v>
      </c>
      <c r="BQ108" s="39">
        <v>0</v>
      </c>
      <c r="BR108" s="39">
        <v>326.5</v>
      </c>
      <c r="BS108" s="39">
        <v>159.19999999999999</v>
      </c>
      <c r="BT108" s="39">
        <v>219.8</v>
      </c>
      <c r="BU108" s="39">
        <v>239.20000000000033</v>
      </c>
      <c r="BV108" s="39">
        <f t="shared" si="67"/>
        <v>-60.4</v>
      </c>
      <c r="BW108" s="11"/>
      <c r="BX108" s="39">
        <f t="shared" si="68"/>
        <v>-60.4</v>
      </c>
      <c r="BY108" s="39">
        <v>0</v>
      </c>
      <c r="BZ108" s="39">
        <f t="shared" si="69"/>
        <v>0</v>
      </c>
      <c r="CA108" s="39">
        <f t="shared" si="70"/>
        <v>-60.4</v>
      </c>
      <c r="CB108" s="84"/>
      <c r="CC108" s="9"/>
      <c r="CD108" s="9"/>
      <c r="CE108" s="9"/>
      <c r="CF108" s="9"/>
      <c r="CG108" s="9"/>
      <c r="CH108" s="9"/>
      <c r="CI108" s="9"/>
      <c r="CJ108" s="9"/>
      <c r="CK108" s="9"/>
      <c r="CL108" s="10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10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10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10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10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10"/>
      <c r="HW108" s="9"/>
      <c r="HX108" s="9"/>
    </row>
    <row r="109" spans="1:232" s="2" customFormat="1" ht="16.95" customHeight="1">
      <c r="A109" s="14" t="s">
        <v>109</v>
      </c>
      <c r="B109" s="39">
        <v>49379</v>
      </c>
      <c r="C109" s="39">
        <v>438307</v>
      </c>
      <c r="D109" s="4">
        <f t="shared" si="57"/>
        <v>8.8763846979485201</v>
      </c>
      <c r="E109" s="11">
        <v>10</v>
      </c>
      <c r="F109" s="5" t="s">
        <v>371</v>
      </c>
      <c r="G109" s="5" t="s">
        <v>371</v>
      </c>
      <c r="H109" s="5" t="s">
        <v>371</v>
      </c>
      <c r="I109" s="5" t="s">
        <v>371</v>
      </c>
      <c r="J109" s="5" t="s">
        <v>371</v>
      </c>
      <c r="K109" s="5" t="s">
        <v>371</v>
      </c>
      <c r="L109" s="5" t="s">
        <v>371</v>
      </c>
      <c r="M109" s="5" t="s">
        <v>371</v>
      </c>
      <c r="N109" s="39">
        <v>47557.8</v>
      </c>
      <c r="O109" s="39">
        <v>19926.400000000001</v>
      </c>
      <c r="P109" s="4">
        <f t="shared" si="58"/>
        <v>0.41899330919428568</v>
      </c>
      <c r="Q109" s="11">
        <v>20</v>
      </c>
      <c r="R109" s="11">
        <v>1</v>
      </c>
      <c r="S109" s="11">
        <v>15</v>
      </c>
      <c r="T109" s="39">
        <v>14</v>
      </c>
      <c r="U109" s="39">
        <v>13</v>
      </c>
      <c r="V109" s="4">
        <f t="shared" si="59"/>
        <v>0.9285714285714286</v>
      </c>
      <c r="W109" s="11">
        <v>20</v>
      </c>
      <c r="X109" s="39">
        <v>19.2</v>
      </c>
      <c r="Y109" s="39">
        <v>39.1</v>
      </c>
      <c r="Z109" s="4">
        <f t="shared" si="60"/>
        <v>2.0364583333333335</v>
      </c>
      <c r="AA109" s="11">
        <v>30</v>
      </c>
      <c r="AB109" s="39">
        <v>326227</v>
      </c>
      <c r="AC109" s="39">
        <v>551560</v>
      </c>
      <c r="AD109" s="4">
        <f t="shared" si="61"/>
        <v>1.6907245568269946</v>
      </c>
      <c r="AE109" s="11">
        <v>10</v>
      </c>
      <c r="AF109" s="5" t="s">
        <v>371</v>
      </c>
      <c r="AG109" s="5" t="s">
        <v>371</v>
      </c>
      <c r="AH109" s="5" t="s">
        <v>371</v>
      </c>
      <c r="AI109" s="5" t="s">
        <v>371</v>
      </c>
      <c r="AJ109" s="55">
        <v>52</v>
      </c>
      <c r="AK109" s="55">
        <v>52</v>
      </c>
      <c r="AL109" s="4">
        <f t="shared" si="62"/>
        <v>1</v>
      </c>
      <c r="AM109" s="11">
        <v>20</v>
      </c>
      <c r="AN109" s="5" t="s">
        <v>371</v>
      </c>
      <c r="AO109" s="5" t="s">
        <v>371</v>
      </c>
      <c r="AP109" s="5" t="s">
        <v>371</v>
      </c>
      <c r="AQ109" s="5" t="s">
        <v>371</v>
      </c>
      <c r="AR109" s="39">
        <v>46.2</v>
      </c>
      <c r="AS109" s="39">
        <v>46.5</v>
      </c>
      <c r="AT109" s="4">
        <f t="shared" si="63"/>
        <v>1.0064935064935063</v>
      </c>
      <c r="AU109" s="11">
        <v>10</v>
      </c>
      <c r="AV109" s="5" t="s">
        <v>371</v>
      </c>
      <c r="AW109" s="5" t="s">
        <v>371</v>
      </c>
      <c r="AX109" s="5" t="s">
        <v>371</v>
      </c>
      <c r="AY109" s="5" t="s">
        <v>371</v>
      </c>
      <c r="AZ109" s="5" t="s">
        <v>371</v>
      </c>
      <c r="BA109" s="5" t="s">
        <v>371</v>
      </c>
      <c r="BB109" s="5" t="s">
        <v>371</v>
      </c>
      <c r="BC109" s="5" t="s">
        <v>371</v>
      </c>
      <c r="BD109" s="54">
        <f t="shared" si="71"/>
        <v>1.7687486842074409</v>
      </c>
      <c r="BE109" s="54">
        <f t="shared" si="64"/>
        <v>1.256874868420744</v>
      </c>
      <c r="BF109" s="55">
        <v>2354</v>
      </c>
      <c r="BG109" s="39">
        <f t="shared" si="65"/>
        <v>2958.7</v>
      </c>
      <c r="BH109" s="39">
        <f t="shared" si="66"/>
        <v>604.69999999999982</v>
      </c>
      <c r="BI109" s="39">
        <v>259.8</v>
      </c>
      <c r="BJ109" s="39">
        <v>258</v>
      </c>
      <c r="BK109" s="39">
        <v>260.60000000000002</v>
      </c>
      <c r="BL109" s="39">
        <v>259.39999999999998</v>
      </c>
      <c r="BM109" s="39">
        <v>261.3</v>
      </c>
      <c r="BN109" s="39">
        <v>296.2</v>
      </c>
      <c r="BO109" s="39">
        <v>277.5</v>
      </c>
      <c r="BP109" s="39">
        <v>274.8</v>
      </c>
      <c r="BQ109" s="39">
        <v>0</v>
      </c>
      <c r="BR109" s="39">
        <v>286</v>
      </c>
      <c r="BS109" s="39">
        <v>274.60000000000002</v>
      </c>
      <c r="BT109" s="39">
        <v>278.2</v>
      </c>
      <c r="BU109" s="39">
        <v>0</v>
      </c>
      <c r="BV109" s="39">
        <f t="shared" si="67"/>
        <v>-27.7</v>
      </c>
      <c r="BW109" s="11"/>
      <c r="BX109" s="39">
        <f t="shared" si="68"/>
        <v>-27.7</v>
      </c>
      <c r="BY109" s="39">
        <v>0</v>
      </c>
      <c r="BZ109" s="39">
        <f t="shared" si="69"/>
        <v>0</v>
      </c>
      <c r="CA109" s="39">
        <f t="shared" si="70"/>
        <v>-27.7</v>
      </c>
      <c r="CB109" s="84"/>
      <c r="CC109" s="9"/>
      <c r="CD109" s="9"/>
      <c r="CE109" s="9"/>
      <c r="CF109" s="9"/>
      <c r="CG109" s="9"/>
      <c r="CH109" s="9"/>
      <c r="CI109" s="9"/>
      <c r="CJ109" s="9"/>
      <c r="CK109" s="9"/>
      <c r="CL109" s="10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10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10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10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10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10"/>
      <c r="HW109" s="9"/>
      <c r="HX109" s="9"/>
    </row>
    <row r="110" spans="1:232" s="2" customFormat="1" ht="16.95" customHeight="1">
      <c r="A110" s="14" t="s">
        <v>110</v>
      </c>
      <c r="B110" s="39">
        <v>0</v>
      </c>
      <c r="C110" s="39">
        <v>102900.9</v>
      </c>
      <c r="D110" s="4">
        <f t="shared" si="57"/>
        <v>0</v>
      </c>
      <c r="E110" s="11">
        <v>0</v>
      </c>
      <c r="F110" s="5" t="s">
        <v>371</v>
      </c>
      <c r="G110" s="5" t="s">
        <v>371</v>
      </c>
      <c r="H110" s="5" t="s">
        <v>371</v>
      </c>
      <c r="I110" s="5" t="s">
        <v>371</v>
      </c>
      <c r="J110" s="5" t="s">
        <v>371</v>
      </c>
      <c r="K110" s="5" t="s">
        <v>371</v>
      </c>
      <c r="L110" s="5" t="s">
        <v>371</v>
      </c>
      <c r="M110" s="5" t="s">
        <v>371</v>
      </c>
      <c r="N110" s="39">
        <v>82208</v>
      </c>
      <c r="O110" s="39">
        <v>36610</v>
      </c>
      <c r="P110" s="4">
        <f t="shared" si="58"/>
        <v>0.44533378746594005</v>
      </c>
      <c r="Q110" s="11">
        <v>20</v>
      </c>
      <c r="R110" s="11">
        <v>1</v>
      </c>
      <c r="S110" s="11">
        <v>15</v>
      </c>
      <c r="T110" s="39">
        <v>1970</v>
      </c>
      <c r="U110" s="39">
        <v>2150.6999999999998</v>
      </c>
      <c r="V110" s="4">
        <f t="shared" si="59"/>
        <v>1.0917258883248731</v>
      </c>
      <c r="W110" s="11">
        <v>25</v>
      </c>
      <c r="X110" s="39">
        <v>3</v>
      </c>
      <c r="Y110" s="39">
        <v>3.4</v>
      </c>
      <c r="Z110" s="4">
        <f t="shared" si="60"/>
        <v>1.1333333333333333</v>
      </c>
      <c r="AA110" s="11">
        <v>25</v>
      </c>
      <c r="AB110" s="39">
        <v>61863</v>
      </c>
      <c r="AC110" s="39">
        <v>31122</v>
      </c>
      <c r="AD110" s="4">
        <f t="shared" si="61"/>
        <v>0.50307938509286654</v>
      </c>
      <c r="AE110" s="11">
        <v>10</v>
      </c>
      <c r="AF110" s="5" t="s">
        <v>371</v>
      </c>
      <c r="AG110" s="5" t="s">
        <v>371</v>
      </c>
      <c r="AH110" s="5" t="s">
        <v>371</v>
      </c>
      <c r="AI110" s="5" t="s">
        <v>371</v>
      </c>
      <c r="AJ110" s="55">
        <v>635</v>
      </c>
      <c r="AK110" s="55">
        <v>631</v>
      </c>
      <c r="AL110" s="4">
        <f t="shared" si="62"/>
        <v>0.99370078740157475</v>
      </c>
      <c r="AM110" s="11">
        <v>20</v>
      </c>
      <c r="AN110" s="5" t="s">
        <v>371</v>
      </c>
      <c r="AO110" s="5" t="s">
        <v>371</v>
      </c>
      <c r="AP110" s="5" t="s">
        <v>371</v>
      </c>
      <c r="AQ110" s="5" t="s">
        <v>371</v>
      </c>
      <c r="AR110" s="39">
        <v>15</v>
      </c>
      <c r="AS110" s="39">
        <v>14.6</v>
      </c>
      <c r="AT110" s="4">
        <f t="shared" si="63"/>
        <v>0.97333333333333327</v>
      </c>
      <c r="AU110" s="11">
        <v>10</v>
      </c>
      <c r="AV110" s="5" t="s">
        <v>371</v>
      </c>
      <c r="AW110" s="5" t="s">
        <v>371</v>
      </c>
      <c r="AX110" s="5" t="s">
        <v>371</v>
      </c>
      <c r="AY110" s="5" t="s">
        <v>371</v>
      </c>
      <c r="AZ110" s="5" t="s">
        <v>371</v>
      </c>
      <c r="BA110" s="5" t="s">
        <v>371</v>
      </c>
      <c r="BB110" s="5" t="s">
        <v>371</v>
      </c>
      <c r="BC110" s="5" t="s">
        <v>371</v>
      </c>
      <c r="BD110" s="54">
        <f t="shared" si="71"/>
        <v>0.91337039378453955</v>
      </c>
      <c r="BE110" s="54">
        <f t="shared" si="64"/>
        <v>0.91337039378453955</v>
      </c>
      <c r="BF110" s="55">
        <v>1527</v>
      </c>
      <c r="BG110" s="39">
        <f t="shared" si="65"/>
        <v>1394.7</v>
      </c>
      <c r="BH110" s="39">
        <f t="shared" si="66"/>
        <v>-132.29999999999995</v>
      </c>
      <c r="BI110" s="39">
        <v>75</v>
      </c>
      <c r="BJ110" s="39">
        <v>67.400000000000006</v>
      </c>
      <c r="BK110" s="39">
        <v>2</v>
      </c>
      <c r="BL110" s="39">
        <v>0.3</v>
      </c>
      <c r="BM110" s="39">
        <v>10.7</v>
      </c>
      <c r="BN110" s="39">
        <v>0</v>
      </c>
      <c r="BO110" s="39">
        <v>55.9</v>
      </c>
      <c r="BP110" s="39">
        <v>122.3</v>
      </c>
      <c r="BQ110" s="39">
        <v>0</v>
      </c>
      <c r="BR110" s="39">
        <v>52.6</v>
      </c>
      <c r="BS110" s="39">
        <v>111.1</v>
      </c>
      <c r="BT110" s="39">
        <v>110.9</v>
      </c>
      <c r="BU110" s="39">
        <v>523.18000000000006</v>
      </c>
      <c r="BV110" s="39">
        <f t="shared" si="67"/>
        <v>263.3</v>
      </c>
      <c r="BW110" s="11"/>
      <c r="BX110" s="39">
        <f t="shared" si="68"/>
        <v>263.3</v>
      </c>
      <c r="BY110" s="39">
        <v>0</v>
      </c>
      <c r="BZ110" s="39">
        <f t="shared" si="69"/>
        <v>263.3</v>
      </c>
      <c r="CA110" s="39">
        <f t="shared" si="70"/>
        <v>0</v>
      </c>
      <c r="CB110" s="84"/>
      <c r="CC110" s="9"/>
      <c r="CD110" s="9"/>
      <c r="CE110" s="9"/>
      <c r="CF110" s="9"/>
      <c r="CG110" s="9"/>
      <c r="CH110" s="9"/>
      <c r="CI110" s="9"/>
      <c r="CJ110" s="9"/>
      <c r="CK110" s="9"/>
      <c r="CL110" s="10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10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10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10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10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10"/>
      <c r="HW110" s="9"/>
      <c r="HX110" s="9"/>
    </row>
    <row r="111" spans="1:232" s="2" customFormat="1" ht="16.95" customHeight="1">
      <c r="A111" s="14" t="s">
        <v>111</v>
      </c>
      <c r="B111" s="39">
        <v>699689</v>
      </c>
      <c r="C111" s="39">
        <v>871584</v>
      </c>
      <c r="D111" s="4">
        <f t="shared" ref="D111:D174" si="72">IF(E111=0,0,IF(B111=0,1,IF(C111&lt;0,0,C111/B111)))</f>
        <v>1.2456734349117966</v>
      </c>
      <c r="E111" s="11">
        <v>10</v>
      </c>
      <c r="F111" s="5" t="s">
        <v>371</v>
      </c>
      <c r="G111" s="5" t="s">
        <v>371</v>
      </c>
      <c r="H111" s="5" t="s">
        <v>371</v>
      </c>
      <c r="I111" s="5" t="s">
        <v>371</v>
      </c>
      <c r="J111" s="5" t="s">
        <v>371</v>
      </c>
      <c r="K111" s="5" t="s">
        <v>371</v>
      </c>
      <c r="L111" s="5" t="s">
        <v>371</v>
      </c>
      <c r="M111" s="5" t="s">
        <v>371</v>
      </c>
      <c r="N111" s="39">
        <v>32724.7</v>
      </c>
      <c r="O111" s="39">
        <v>12808.9</v>
      </c>
      <c r="P111" s="4">
        <f t="shared" ref="P111:P174" si="73">IF(Q111=0,0,IF(N111=0,1,IF(O111&lt;0,0,O111/N111)))</f>
        <v>0.3914138250312455</v>
      </c>
      <c r="Q111" s="11">
        <v>20</v>
      </c>
      <c r="R111" s="11">
        <v>1</v>
      </c>
      <c r="S111" s="11">
        <v>15</v>
      </c>
      <c r="T111" s="39">
        <v>12.1</v>
      </c>
      <c r="U111" s="39">
        <v>23.1</v>
      </c>
      <c r="V111" s="4">
        <f t="shared" ref="V111:V174" si="74">IF(W111=0,0,IF(T111=0,1,IF(U111&lt;0,0,U111/T111)))</f>
        <v>1.9090909090909092</v>
      </c>
      <c r="W111" s="11">
        <v>30</v>
      </c>
      <c r="X111" s="39">
        <v>1.8</v>
      </c>
      <c r="Y111" s="39">
        <v>12.3</v>
      </c>
      <c r="Z111" s="4">
        <f t="shared" ref="Z111:Z174" si="75">IF(AA111=0,0,IF(X111=0,1,IF(Y111&lt;0,0,Y111/X111)))</f>
        <v>6.8333333333333339</v>
      </c>
      <c r="AA111" s="11">
        <v>20</v>
      </c>
      <c r="AB111" s="39">
        <v>770670</v>
      </c>
      <c r="AC111" s="39">
        <v>533541</v>
      </c>
      <c r="AD111" s="4">
        <f t="shared" ref="AD111:AD174" si="76">IF(AE111=0,0,IF(AB111=0,1,IF(AC111&lt;0,0,AC111/AB111)))</f>
        <v>0.69230799174744051</v>
      </c>
      <c r="AE111" s="11">
        <v>10</v>
      </c>
      <c r="AF111" s="5" t="s">
        <v>371</v>
      </c>
      <c r="AG111" s="5" t="s">
        <v>371</v>
      </c>
      <c r="AH111" s="5" t="s">
        <v>371</v>
      </c>
      <c r="AI111" s="5" t="s">
        <v>371</v>
      </c>
      <c r="AJ111" s="55">
        <v>21</v>
      </c>
      <c r="AK111" s="55">
        <v>21</v>
      </c>
      <c r="AL111" s="4">
        <f t="shared" ref="AL111:AL174" si="77">IF(AM111=0,0,IF(AJ111=0,1,IF(AK111&lt;0,0,AK111/AJ111)))</f>
        <v>1</v>
      </c>
      <c r="AM111" s="11">
        <v>20</v>
      </c>
      <c r="AN111" s="5" t="s">
        <v>371</v>
      </c>
      <c r="AO111" s="5" t="s">
        <v>371</v>
      </c>
      <c r="AP111" s="5" t="s">
        <v>371</v>
      </c>
      <c r="AQ111" s="5" t="s">
        <v>371</v>
      </c>
      <c r="AR111" s="39">
        <v>77</v>
      </c>
      <c r="AS111" s="39">
        <v>76.7</v>
      </c>
      <c r="AT111" s="4">
        <f t="shared" ref="AT111:AT174" si="78">IF(AU111=0,0,IF(AR111=0,1,IF(AS111&lt;0,0,AS111/AR111)))</f>
        <v>0.99610389610389616</v>
      </c>
      <c r="AU111" s="11">
        <v>10</v>
      </c>
      <c r="AV111" s="5" t="s">
        <v>371</v>
      </c>
      <c r="AW111" s="5" t="s">
        <v>371</v>
      </c>
      <c r="AX111" s="5" t="s">
        <v>371</v>
      </c>
      <c r="AY111" s="5" t="s">
        <v>371</v>
      </c>
      <c r="AZ111" s="5" t="s">
        <v>371</v>
      </c>
      <c r="BA111" s="5" t="s">
        <v>371</v>
      </c>
      <c r="BB111" s="5" t="s">
        <v>371</v>
      </c>
      <c r="BC111" s="5" t="s">
        <v>371</v>
      </c>
      <c r="BD111" s="54">
        <f t="shared" si="71"/>
        <v>1.9711742493900015</v>
      </c>
      <c r="BE111" s="54">
        <f t="shared" ref="BE111:BE174" si="79">IF(BD111&gt;1.2,IF((BD111-1.2)*0.1+1.2&gt;1.3,1.3,(BD111-1.2)*0.1+1.2),BD111)</f>
        <v>1.277117424939</v>
      </c>
      <c r="BF111" s="55">
        <v>4571</v>
      </c>
      <c r="BG111" s="39">
        <f t="shared" ref="BG111:BG174" si="80">ROUND(BE111*BF111,1)</f>
        <v>5837.7</v>
      </c>
      <c r="BH111" s="39">
        <f t="shared" ref="BH111:BH174" si="81">BG111-BF111</f>
        <v>1266.6999999999998</v>
      </c>
      <c r="BI111" s="39">
        <v>531.9</v>
      </c>
      <c r="BJ111" s="39">
        <v>524.70000000000005</v>
      </c>
      <c r="BK111" s="39">
        <v>513.70000000000005</v>
      </c>
      <c r="BL111" s="39">
        <v>526.29999999999995</v>
      </c>
      <c r="BM111" s="39">
        <v>438.1</v>
      </c>
      <c r="BN111" s="39">
        <v>686.2</v>
      </c>
      <c r="BO111" s="39">
        <v>505.5</v>
      </c>
      <c r="BP111" s="39">
        <v>462</v>
      </c>
      <c r="BQ111" s="39">
        <v>0</v>
      </c>
      <c r="BR111" s="39">
        <v>653.1</v>
      </c>
      <c r="BS111" s="39">
        <v>537.70000000000005</v>
      </c>
      <c r="BT111" s="39">
        <v>540.20000000000005</v>
      </c>
      <c r="BU111" s="39">
        <v>20.399999999999636</v>
      </c>
      <c r="BV111" s="39">
        <f t="shared" ref="BV111:BV174" si="82">ROUND(BG111-SUM(BI111:BU111),1)</f>
        <v>-102.1</v>
      </c>
      <c r="BW111" s="11"/>
      <c r="BX111" s="39">
        <f t="shared" ref="BX111:BX174" si="83">IF(AND(BV111&gt;0,BW111="+"),0,BV111)</f>
        <v>-102.1</v>
      </c>
      <c r="BY111" s="39">
        <v>0</v>
      </c>
      <c r="BZ111" s="39">
        <f t="shared" ref="BZ111:BZ174" si="84">IF((BX111+BY111)&lt;0,0,BX111+BY111)</f>
        <v>0</v>
      </c>
      <c r="CA111" s="39">
        <f t="shared" ref="CA111:CA174" si="85">IF((BX111+BY111)&lt;0,ROUND(BX111+BY111,1),0)</f>
        <v>-102.1</v>
      </c>
      <c r="CB111" s="84"/>
      <c r="CC111" s="9"/>
      <c r="CD111" s="9"/>
      <c r="CE111" s="9"/>
      <c r="CF111" s="9"/>
      <c r="CG111" s="9"/>
      <c r="CH111" s="9"/>
      <c r="CI111" s="9"/>
      <c r="CJ111" s="9"/>
      <c r="CK111" s="9"/>
      <c r="CL111" s="10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10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10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10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10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10"/>
      <c r="HW111" s="9"/>
      <c r="HX111" s="9"/>
    </row>
    <row r="112" spans="1:232" s="2" customFormat="1" ht="16.95" customHeight="1">
      <c r="A112" s="14" t="s">
        <v>112</v>
      </c>
      <c r="B112" s="39">
        <v>0</v>
      </c>
      <c r="C112" s="39">
        <v>0</v>
      </c>
      <c r="D112" s="4">
        <f t="shared" si="72"/>
        <v>0</v>
      </c>
      <c r="E112" s="11">
        <v>0</v>
      </c>
      <c r="F112" s="5" t="s">
        <v>371</v>
      </c>
      <c r="G112" s="5" t="s">
        <v>371</v>
      </c>
      <c r="H112" s="5" t="s">
        <v>371</v>
      </c>
      <c r="I112" s="5" t="s">
        <v>371</v>
      </c>
      <c r="J112" s="5" t="s">
        <v>371</v>
      </c>
      <c r="K112" s="5" t="s">
        <v>371</v>
      </c>
      <c r="L112" s="5" t="s">
        <v>371</v>
      </c>
      <c r="M112" s="5" t="s">
        <v>371</v>
      </c>
      <c r="N112" s="39">
        <v>9225.9</v>
      </c>
      <c r="O112" s="39">
        <v>4934.7</v>
      </c>
      <c r="P112" s="4">
        <f t="shared" si="73"/>
        <v>0.53487464637596327</v>
      </c>
      <c r="Q112" s="11">
        <v>20</v>
      </c>
      <c r="R112" s="11">
        <v>1</v>
      </c>
      <c r="S112" s="11">
        <v>15</v>
      </c>
      <c r="T112" s="39">
        <v>559</v>
      </c>
      <c r="U112" s="39">
        <v>538.5</v>
      </c>
      <c r="V112" s="4">
        <f t="shared" si="74"/>
        <v>0.96332737030411453</v>
      </c>
      <c r="W112" s="11">
        <v>20</v>
      </c>
      <c r="X112" s="39">
        <v>235</v>
      </c>
      <c r="Y112" s="39">
        <v>247.7</v>
      </c>
      <c r="Z112" s="4">
        <f t="shared" si="75"/>
        <v>1.0540425531914892</v>
      </c>
      <c r="AA112" s="11">
        <v>30</v>
      </c>
      <c r="AB112" s="39">
        <v>1460141</v>
      </c>
      <c r="AC112" s="39">
        <v>2017557</v>
      </c>
      <c r="AD112" s="4">
        <f t="shared" si="76"/>
        <v>1.3817549127104849</v>
      </c>
      <c r="AE112" s="11">
        <v>10</v>
      </c>
      <c r="AF112" s="5" t="s">
        <v>371</v>
      </c>
      <c r="AG112" s="5" t="s">
        <v>371</v>
      </c>
      <c r="AH112" s="5" t="s">
        <v>371</v>
      </c>
      <c r="AI112" s="5" t="s">
        <v>371</v>
      </c>
      <c r="AJ112" s="55">
        <v>1178</v>
      </c>
      <c r="AK112" s="55">
        <v>1177</v>
      </c>
      <c r="AL112" s="4">
        <f t="shared" si="77"/>
        <v>0.99915110356536507</v>
      </c>
      <c r="AM112" s="11">
        <v>20</v>
      </c>
      <c r="AN112" s="5" t="s">
        <v>371</v>
      </c>
      <c r="AO112" s="5" t="s">
        <v>371</v>
      </c>
      <c r="AP112" s="5" t="s">
        <v>371</v>
      </c>
      <c r="AQ112" s="5" t="s">
        <v>371</v>
      </c>
      <c r="AR112" s="39">
        <v>10</v>
      </c>
      <c r="AS112" s="39">
        <v>100</v>
      </c>
      <c r="AT112" s="4">
        <f t="shared" si="78"/>
        <v>10</v>
      </c>
      <c r="AU112" s="11">
        <v>10</v>
      </c>
      <c r="AV112" s="5" t="s">
        <v>371</v>
      </c>
      <c r="AW112" s="5" t="s">
        <v>371</v>
      </c>
      <c r="AX112" s="5" t="s">
        <v>371</v>
      </c>
      <c r="AY112" s="5" t="s">
        <v>371</v>
      </c>
      <c r="AZ112" s="5" t="s">
        <v>371</v>
      </c>
      <c r="BA112" s="5" t="s">
        <v>371</v>
      </c>
      <c r="BB112" s="5" t="s">
        <v>371</v>
      </c>
      <c r="BC112" s="5" t="s">
        <v>371</v>
      </c>
      <c r="BD112" s="54">
        <f t="shared" ref="BD112:BD175" si="86">(D112*E112+P112*Q112+R112*S112+V112*W112+Z112*AA112+AD112*AE112+AL112*AM112+AT112*AU112)/(E112+Q112+S112+W112+AA112+AE112+AM112+AU112)</f>
        <v>1.683087105022067</v>
      </c>
      <c r="BE112" s="54">
        <f t="shared" si="79"/>
        <v>1.2483087105022066</v>
      </c>
      <c r="BF112" s="55">
        <v>5203</v>
      </c>
      <c r="BG112" s="39">
        <f t="shared" si="80"/>
        <v>6495</v>
      </c>
      <c r="BH112" s="39">
        <f t="shared" si="81"/>
        <v>1292</v>
      </c>
      <c r="BI112" s="39">
        <v>614.1</v>
      </c>
      <c r="BJ112" s="39">
        <v>569</v>
      </c>
      <c r="BK112" s="39">
        <v>175.3</v>
      </c>
      <c r="BL112" s="39">
        <v>498.7</v>
      </c>
      <c r="BM112" s="39">
        <v>411.9</v>
      </c>
      <c r="BN112" s="39">
        <v>659.6</v>
      </c>
      <c r="BO112" s="39">
        <v>674</v>
      </c>
      <c r="BP112" s="39">
        <v>593</v>
      </c>
      <c r="BQ112" s="39">
        <v>0</v>
      </c>
      <c r="BR112" s="39">
        <v>590.1</v>
      </c>
      <c r="BS112" s="39">
        <v>587.79999999999995</v>
      </c>
      <c r="BT112" s="39">
        <v>479.5</v>
      </c>
      <c r="BU112" s="39">
        <v>178.90000000000009</v>
      </c>
      <c r="BV112" s="39">
        <f t="shared" si="82"/>
        <v>463.1</v>
      </c>
      <c r="BW112" s="11"/>
      <c r="BX112" s="39">
        <f t="shared" si="83"/>
        <v>463.1</v>
      </c>
      <c r="BY112" s="39">
        <v>0</v>
      </c>
      <c r="BZ112" s="39">
        <f t="shared" si="84"/>
        <v>463.1</v>
      </c>
      <c r="CA112" s="39">
        <f t="shared" si="85"/>
        <v>0</v>
      </c>
      <c r="CB112" s="84"/>
      <c r="CC112" s="9"/>
      <c r="CD112" s="9"/>
      <c r="CE112" s="9"/>
      <c r="CF112" s="9"/>
      <c r="CG112" s="9"/>
      <c r="CH112" s="9"/>
      <c r="CI112" s="9"/>
      <c r="CJ112" s="9"/>
      <c r="CK112" s="9"/>
      <c r="CL112" s="10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10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10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10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10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10"/>
      <c r="HW112" s="9"/>
      <c r="HX112" s="9"/>
    </row>
    <row r="113" spans="1:232" s="2" customFormat="1" ht="16.95" customHeight="1">
      <c r="A113" s="14" t="s">
        <v>113</v>
      </c>
      <c r="B113" s="39">
        <v>0</v>
      </c>
      <c r="C113" s="39">
        <v>0</v>
      </c>
      <c r="D113" s="4">
        <f t="shared" si="72"/>
        <v>0</v>
      </c>
      <c r="E113" s="11">
        <v>0</v>
      </c>
      <c r="F113" s="5" t="s">
        <v>371</v>
      </c>
      <c r="G113" s="5" t="s">
        <v>371</v>
      </c>
      <c r="H113" s="5" t="s">
        <v>371</v>
      </c>
      <c r="I113" s="5" t="s">
        <v>371</v>
      </c>
      <c r="J113" s="5" t="s">
        <v>371</v>
      </c>
      <c r="K113" s="5" t="s">
        <v>371</v>
      </c>
      <c r="L113" s="5" t="s">
        <v>371</v>
      </c>
      <c r="M113" s="5" t="s">
        <v>371</v>
      </c>
      <c r="N113" s="39">
        <v>19103</v>
      </c>
      <c r="O113" s="39">
        <v>10990.1</v>
      </c>
      <c r="P113" s="4">
        <f t="shared" si="73"/>
        <v>0.57530754331780354</v>
      </c>
      <c r="Q113" s="11">
        <v>20</v>
      </c>
      <c r="R113" s="11">
        <v>1</v>
      </c>
      <c r="S113" s="11">
        <v>15</v>
      </c>
      <c r="T113" s="39">
        <v>680</v>
      </c>
      <c r="U113" s="39">
        <v>768.8</v>
      </c>
      <c r="V113" s="4">
        <f t="shared" si="74"/>
        <v>1.1305882352941177</v>
      </c>
      <c r="W113" s="11">
        <v>25</v>
      </c>
      <c r="X113" s="39">
        <v>732</v>
      </c>
      <c r="Y113" s="39">
        <v>978.4</v>
      </c>
      <c r="Z113" s="4">
        <f t="shared" si="75"/>
        <v>1.3366120218579234</v>
      </c>
      <c r="AA113" s="11">
        <v>25</v>
      </c>
      <c r="AB113" s="39">
        <v>79220</v>
      </c>
      <c r="AC113" s="39">
        <v>84379</v>
      </c>
      <c r="AD113" s="4">
        <f t="shared" si="76"/>
        <v>1.0651224438273164</v>
      </c>
      <c r="AE113" s="11">
        <v>10</v>
      </c>
      <c r="AF113" s="5" t="s">
        <v>371</v>
      </c>
      <c r="AG113" s="5" t="s">
        <v>371</v>
      </c>
      <c r="AH113" s="5" t="s">
        <v>371</v>
      </c>
      <c r="AI113" s="5" t="s">
        <v>371</v>
      </c>
      <c r="AJ113" s="55">
        <v>450</v>
      </c>
      <c r="AK113" s="55">
        <v>410</v>
      </c>
      <c r="AL113" s="4">
        <f t="shared" si="77"/>
        <v>0.91111111111111109</v>
      </c>
      <c r="AM113" s="11">
        <v>20</v>
      </c>
      <c r="AN113" s="5" t="s">
        <v>371</v>
      </c>
      <c r="AO113" s="5" t="s">
        <v>371</v>
      </c>
      <c r="AP113" s="5" t="s">
        <v>371</v>
      </c>
      <c r="AQ113" s="5" t="s">
        <v>371</v>
      </c>
      <c r="AR113" s="39">
        <v>10</v>
      </c>
      <c r="AS113" s="39">
        <v>8.9</v>
      </c>
      <c r="AT113" s="4">
        <f t="shared" si="78"/>
        <v>0.89</v>
      </c>
      <c r="AU113" s="11">
        <v>10</v>
      </c>
      <c r="AV113" s="5" t="s">
        <v>371</v>
      </c>
      <c r="AW113" s="5" t="s">
        <v>371</v>
      </c>
      <c r="AX113" s="5" t="s">
        <v>371</v>
      </c>
      <c r="AY113" s="5" t="s">
        <v>371</v>
      </c>
      <c r="AZ113" s="5" t="s">
        <v>371</v>
      </c>
      <c r="BA113" s="5" t="s">
        <v>371</v>
      </c>
      <c r="BB113" s="5" t="s">
        <v>371</v>
      </c>
      <c r="BC113" s="5" t="s">
        <v>371</v>
      </c>
      <c r="BD113" s="54">
        <f t="shared" si="86"/>
        <v>1.0076768316452198</v>
      </c>
      <c r="BE113" s="54">
        <f t="shared" si="79"/>
        <v>1.0076768316452198</v>
      </c>
      <c r="BF113" s="55">
        <v>2157</v>
      </c>
      <c r="BG113" s="39">
        <f t="shared" si="80"/>
        <v>2173.6</v>
      </c>
      <c r="BH113" s="39">
        <f t="shared" si="81"/>
        <v>16.599999999999909</v>
      </c>
      <c r="BI113" s="39">
        <v>183.4</v>
      </c>
      <c r="BJ113" s="39">
        <v>168.9</v>
      </c>
      <c r="BK113" s="39">
        <v>0</v>
      </c>
      <c r="BL113" s="39">
        <v>41.5</v>
      </c>
      <c r="BM113" s="39">
        <v>21.7</v>
      </c>
      <c r="BN113" s="39">
        <v>186</v>
      </c>
      <c r="BO113" s="39">
        <v>183</v>
      </c>
      <c r="BP113" s="39">
        <v>237.5</v>
      </c>
      <c r="BQ113" s="39">
        <v>0</v>
      </c>
      <c r="BR113" s="39">
        <v>170.3</v>
      </c>
      <c r="BS113" s="39">
        <v>172.2</v>
      </c>
      <c r="BT113" s="39">
        <v>207.9</v>
      </c>
      <c r="BU113" s="39">
        <v>410.19999999999993</v>
      </c>
      <c r="BV113" s="39">
        <f t="shared" si="82"/>
        <v>191</v>
      </c>
      <c r="BW113" s="11"/>
      <c r="BX113" s="39">
        <f t="shared" si="83"/>
        <v>191</v>
      </c>
      <c r="BY113" s="39">
        <v>0</v>
      </c>
      <c r="BZ113" s="39">
        <f t="shared" si="84"/>
        <v>191</v>
      </c>
      <c r="CA113" s="39">
        <f t="shared" si="85"/>
        <v>0</v>
      </c>
      <c r="CB113" s="84"/>
      <c r="CC113" s="9"/>
      <c r="CD113" s="9"/>
      <c r="CE113" s="9"/>
      <c r="CF113" s="9"/>
      <c r="CG113" s="9"/>
      <c r="CH113" s="9"/>
      <c r="CI113" s="9"/>
      <c r="CJ113" s="9"/>
      <c r="CK113" s="9"/>
      <c r="CL113" s="10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10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10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10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10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10"/>
      <c r="HW113" s="9"/>
      <c r="HX113" s="9"/>
    </row>
    <row r="114" spans="1:232" s="2" customFormat="1" ht="16.95" customHeight="1">
      <c r="A114" s="14" t="s">
        <v>114</v>
      </c>
      <c r="B114" s="39">
        <v>16167</v>
      </c>
      <c r="C114" s="39">
        <v>21822.799999999999</v>
      </c>
      <c r="D114" s="4">
        <f t="shared" si="72"/>
        <v>1.3498360858538998</v>
      </c>
      <c r="E114" s="11">
        <v>10</v>
      </c>
      <c r="F114" s="5" t="s">
        <v>371</v>
      </c>
      <c r="G114" s="5" t="s">
        <v>371</v>
      </c>
      <c r="H114" s="5" t="s">
        <v>371</v>
      </c>
      <c r="I114" s="5" t="s">
        <v>371</v>
      </c>
      <c r="J114" s="5" t="s">
        <v>371</v>
      </c>
      <c r="K114" s="5" t="s">
        <v>371</v>
      </c>
      <c r="L114" s="5" t="s">
        <v>371</v>
      </c>
      <c r="M114" s="5" t="s">
        <v>371</v>
      </c>
      <c r="N114" s="39">
        <v>41300.9</v>
      </c>
      <c r="O114" s="39">
        <v>10517.8</v>
      </c>
      <c r="P114" s="4">
        <f t="shared" si="73"/>
        <v>0.25466273132062495</v>
      </c>
      <c r="Q114" s="11">
        <v>20</v>
      </c>
      <c r="R114" s="11">
        <v>1</v>
      </c>
      <c r="S114" s="11">
        <v>15</v>
      </c>
      <c r="T114" s="39">
        <v>83</v>
      </c>
      <c r="U114" s="39">
        <v>66</v>
      </c>
      <c r="V114" s="4">
        <f t="shared" si="74"/>
        <v>0.79518072289156627</v>
      </c>
      <c r="W114" s="11">
        <v>20</v>
      </c>
      <c r="X114" s="39">
        <v>44.6</v>
      </c>
      <c r="Y114" s="39">
        <v>96.2</v>
      </c>
      <c r="Z114" s="4">
        <f t="shared" si="75"/>
        <v>2.1569506726457397</v>
      </c>
      <c r="AA114" s="11">
        <v>30</v>
      </c>
      <c r="AB114" s="39">
        <v>190321</v>
      </c>
      <c r="AC114" s="39">
        <v>82838</v>
      </c>
      <c r="AD114" s="4">
        <f t="shared" si="76"/>
        <v>0.43525412329695617</v>
      </c>
      <c r="AE114" s="11">
        <v>10</v>
      </c>
      <c r="AF114" s="5" t="s">
        <v>371</v>
      </c>
      <c r="AG114" s="5" t="s">
        <v>371</v>
      </c>
      <c r="AH114" s="5" t="s">
        <v>371</v>
      </c>
      <c r="AI114" s="5" t="s">
        <v>371</v>
      </c>
      <c r="AJ114" s="55">
        <v>225</v>
      </c>
      <c r="AK114" s="55">
        <v>190</v>
      </c>
      <c r="AL114" s="4">
        <f t="shared" si="77"/>
        <v>0.84444444444444444</v>
      </c>
      <c r="AM114" s="11">
        <v>20</v>
      </c>
      <c r="AN114" s="5" t="s">
        <v>371</v>
      </c>
      <c r="AO114" s="5" t="s">
        <v>371</v>
      </c>
      <c r="AP114" s="5" t="s">
        <v>371</v>
      </c>
      <c r="AQ114" s="5" t="s">
        <v>371</v>
      </c>
      <c r="AR114" s="39">
        <v>10</v>
      </c>
      <c r="AS114" s="39">
        <v>9.1</v>
      </c>
      <c r="AT114" s="4">
        <f t="shared" si="78"/>
        <v>0.90999999999999992</v>
      </c>
      <c r="AU114" s="11">
        <v>10</v>
      </c>
      <c r="AV114" s="5" t="s">
        <v>371</v>
      </c>
      <c r="AW114" s="5" t="s">
        <v>371</v>
      </c>
      <c r="AX114" s="5" t="s">
        <v>371</v>
      </c>
      <c r="AY114" s="5" t="s">
        <v>371</v>
      </c>
      <c r="AZ114" s="5" t="s">
        <v>371</v>
      </c>
      <c r="BA114" s="5" t="s">
        <v>371</v>
      </c>
      <c r="BB114" s="5" t="s">
        <v>371</v>
      </c>
      <c r="BC114" s="5" t="s">
        <v>371</v>
      </c>
      <c r="BD114" s="54">
        <f t="shared" si="86"/>
        <v>1.0707050388445443</v>
      </c>
      <c r="BE114" s="54">
        <f t="shared" si="79"/>
        <v>1.0707050388445443</v>
      </c>
      <c r="BF114" s="55">
        <v>2629</v>
      </c>
      <c r="BG114" s="39">
        <f t="shared" si="80"/>
        <v>2814.9</v>
      </c>
      <c r="BH114" s="39">
        <f t="shared" si="81"/>
        <v>185.90000000000009</v>
      </c>
      <c r="BI114" s="39">
        <v>85.2</v>
      </c>
      <c r="BJ114" s="39">
        <v>85.7</v>
      </c>
      <c r="BK114" s="39">
        <v>233.4</v>
      </c>
      <c r="BL114" s="39">
        <v>361.9</v>
      </c>
      <c r="BM114" s="39">
        <v>310.7</v>
      </c>
      <c r="BN114" s="39">
        <v>109.3</v>
      </c>
      <c r="BO114" s="39">
        <v>264</v>
      </c>
      <c r="BP114" s="39">
        <v>310.7</v>
      </c>
      <c r="BQ114" s="39">
        <v>0</v>
      </c>
      <c r="BR114" s="39">
        <v>405.2</v>
      </c>
      <c r="BS114" s="39">
        <v>221</v>
      </c>
      <c r="BT114" s="39">
        <v>310.7</v>
      </c>
      <c r="BU114" s="39">
        <v>0</v>
      </c>
      <c r="BV114" s="39">
        <f t="shared" si="82"/>
        <v>117.1</v>
      </c>
      <c r="BW114" s="11"/>
      <c r="BX114" s="39">
        <f t="shared" si="83"/>
        <v>117.1</v>
      </c>
      <c r="BY114" s="39">
        <v>0</v>
      </c>
      <c r="BZ114" s="39">
        <f t="shared" si="84"/>
        <v>117.1</v>
      </c>
      <c r="CA114" s="39">
        <f t="shared" si="85"/>
        <v>0</v>
      </c>
      <c r="CB114" s="84"/>
      <c r="CC114" s="9"/>
      <c r="CD114" s="9"/>
      <c r="CE114" s="9"/>
      <c r="CF114" s="9"/>
      <c r="CG114" s="9"/>
      <c r="CH114" s="9"/>
      <c r="CI114" s="9"/>
      <c r="CJ114" s="9"/>
      <c r="CK114" s="9"/>
      <c r="CL114" s="10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10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10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10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10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10"/>
      <c r="HW114" s="9"/>
      <c r="HX114" s="9"/>
    </row>
    <row r="115" spans="1:232" s="2" customFormat="1" ht="16.95" customHeight="1">
      <c r="A115" s="14" t="s">
        <v>115</v>
      </c>
      <c r="B115" s="39">
        <v>0</v>
      </c>
      <c r="C115" s="39">
        <v>10240</v>
      </c>
      <c r="D115" s="4">
        <f t="shared" si="72"/>
        <v>0</v>
      </c>
      <c r="E115" s="11">
        <v>0</v>
      </c>
      <c r="F115" s="5" t="s">
        <v>371</v>
      </c>
      <c r="G115" s="5" t="s">
        <v>371</v>
      </c>
      <c r="H115" s="5" t="s">
        <v>371</v>
      </c>
      <c r="I115" s="5" t="s">
        <v>371</v>
      </c>
      <c r="J115" s="5" t="s">
        <v>371</v>
      </c>
      <c r="K115" s="5" t="s">
        <v>371</v>
      </c>
      <c r="L115" s="5" t="s">
        <v>371</v>
      </c>
      <c r="M115" s="5" t="s">
        <v>371</v>
      </c>
      <c r="N115" s="39">
        <v>15758.7</v>
      </c>
      <c r="O115" s="39">
        <v>27775.1</v>
      </c>
      <c r="P115" s="4">
        <f t="shared" si="73"/>
        <v>1.7625248275555723</v>
      </c>
      <c r="Q115" s="11">
        <v>20</v>
      </c>
      <c r="R115" s="11">
        <v>1</v>
      </c>
      <c r="S115" s="11">
        <v>15</v>
      </c>
      <c r="T115" s="39">
        <v>0</v>
      </c>
      <c r="U115" s="39">
        <v>0</v>
      </c>
      <c r="V115" s="4">
        <f t="shared" si="74"/>
        <v>0</v>
      </c>
      <c r="W115" s="11">
        <v>0</v>
      </c>
      <c r="X115" s="39">
        <v>0</v>
      </c>
      <c r="Y115" s="39">
        <v>0</v>
      </c>
      <c r="Z115" s="4">
        <f t="shared" si="75"/>
        <v>0</v>
      </c>
      <c r="AA115" s="11">
        <v>0</v>
      </c>
      <c r="AB115" s="39">
        <v>326057</v>
      </c>
      <c r="AC115" s="39">
        <v>52122</v>
      </c>
      <c r="AD115" s="4">
        <f t="shared" si="76"/>
        <v>0.15985548539059122</v>
      </c>
      <c r="AE115" s="11">
        <v>10</v>
      </c>
      <c r="AF115" s="5" t="s">
        <v>371</v>
      </c>
      <c r="AG115" s="5" t="s">
        <v>371</v>
      </c>
      <c r="AH115" s="5" t="s">
        <v>371</v>
      </c>
      <c r="AI115" s="5" t="s">
        <v>371</v>
      </c>
      <c r="AJ115" s="55">
        <v>0</v>
      </c>
      <c r="AK115" s="55">
        <v>0</v>
      </c>
      <c r="AL115" s="4">
        <f t="shared" si="77"/>
        <v>0</v>
      </c>
      <c r="AM115" s="11">
        <v>0</v>
      </c>
      <c r="AN115" s="5" t="s">
        <v>371</v>
      </c>
      <c r="AO115" s="5" t="s">
        <v>371</v>
      </c>
      <c r="AP115" s="5" t="s">
        <v>371</v>
      </c>
      <c r="AQ115" s="5" t="s">
        <v>371</v>
      </c>
      <c r="AR115" s="39">
        <v>0</v>
      </c>
      <c r="AS115" s="39">
        <v>11</v>
      </c>
      <c r="AT115" s="4">
        <f t="shared" si="78"/>
        <v>0</v>
      </c>
      <c r="AU115" s="11">
        <v>0</v>
      </c>
      <c r="AV115" s="5" t="s">
        <v>371</v>
      </c>
      <c r="AW115" s="5" t="s">
        <v>371</v>
      </c>
      <c r="AX115" s="5" t="s">
        <v>371</v>
      </c>
      <c r="AY115" s="5" t="s">
        <v>371</v>
      </c>
      <c r="AZ115" s="5" t="s">
        <v>371</v>
      </c>
      <c r="BA115" s="5" t="s">
        <v>371</v>
      </c>
      <c r="BB115" s="5" t="s">
        <v>371</v>
      </c>
      <c r="BC115" s="5" t="s">
        <v>371</v>
      </c>
      <c r="BD115" s="54">
        <f t="shared" si="86"/>
        <v>1.1522011423337191</v>
      </c>
      <c r="BE115" s="54">
        <f t="shared" si="79"/>
        <v>1.1522011423337191</v>
      </c>
      <c r="BF115" s="55">
        <v>3903</v>
      </c>
      <c r="BG115" s="39">
        <f t="shared" si="80"/>
        <v>4497</v>
      </c>
      <c r="BH115" s="39">
        <f t="shared" si="81"/>
        <v>594</v>
      </c>
      <c r="BI115" s="39">
        <v>234.1</v>
      </c>
      <c r="BJ115" s="39">
        <v>444.1</v>
      </c>
      <c r="BK115" s="39">
        <v>627.20000000000005</v>
      </c>
      <c r="BL115" s="39">
        <v>427.3</v>
      </c>
      <c r="BM115" s="39">
        <v>371.7</v>
      </c>
      <c r="BN115" s="39">
        <v>492.1</v>
      </c>
      <c r="BO115" s="39">
        <v>221.3</v>
      </c>
      <c r="BP115" s="39">
        <v>452.9</v>
      </c>
      <c r="BQ115" s="39">
        <v>0</v>
      </c>
      <c r="BR115" s="39">
        <v>664.9</v>
      </c>
      <c r="BS115" s="39">
        <v>153.6</v>
      </c>
      <c r="BT115" s="39">
        <v>331.1</v>
      </c>
      <c r="BU115" s="39">
        <v>0</v>
      </c>
      <c r="BV115" s="39">
        <f t="shared" si="82"/>
        <v>76.7</v>
      </c>
      <c r="BW115" s="11"/>
      <c r="BX115" s="39">
        <f t="shared" si="83"/>
        <v>76.7</v>
      </c>
      <c r="BY115" s="39">
        <v>0</v>
      </c>
      <c r="BZ115" s="39">
        <f t="shared" si="84"/>
        <v>76.7</v>
      </c>
      <c r="CA115" s="39">
        <f t="shared" si="85"/>
        <v>0</v>
      </c>
      <c r="CB115" s="84"/>
      <c r="CC115" s="9"/>
      <c r="CD115" s="9"/>
      <c r="CE115" s="9"/>
      <c r="CF115" s="9"/>
      <c r="CG115" s="9"/>
      <c r="CH115" s="9"/>
      <c r="CI115" s="9"/>
      <c r="CJ115" s="9"/>
      <c r="CK115" s="9"/>
      <c r="CL115" s="10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10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10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10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10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10"/>
      <c r="HW115" s="9"/>
      <c r="HX115" s="9"/>
    </row>
    <row r="116" spans="1:232" s="2" customFormat="1" ht="16.95" customHeight="1">
      <c r="A116" s="14" t="s">
        <v>116</v>
      </c>
      <c r="B116" s="39">
        <v>8967016</v>
      </c>
      <c r="C116" s="39">
        <v>8879676.6999999993</v>
      </c>
      <c r="D116" s="4">
        <f t="shared" si="72"/>
        <v>0.99025993708497895</v>
      </c>
      <c r="E116" s="11">
        <v>10</v>
      </c>
      <c r="F116" s="5" t="s">
        <v>371</v>
      </c>
      <c r="G116" s="5" t="s">
        <v>371</v>
      </c>
      <c r="H116" s="5" t="s">
        <v>371</v>
      </c>
      <c r="I116" s="5" t="s">
        <v>371</v>
      </c>
      <c r="J116" s="5" t="s">
        <v>371</v>
      </c>
      <c r="K116" s="5" t="s">
        <v>371</v>
      </c>
      <c r="L116" s="5" t="s">
        <v>371</v>
      </c>
      <c r="M116" s="5" t="s">
        <v>371</v>
      </c>
      <c r="N116" s="39">
        <v>188058.5</v>
      </c>
      <c r="O116" s="39">
        <v>80151.7</v>
      </c>
      <c r="P116" s="4">
        <f t="shared" si="73"/>
        <v>0.42620620711108509</v>
      </c>
      <c r="Q116" s="11">
        <v>20</v>
      </c>
      <c r="R116" s="11">
        <v>1</v>
      </c>
      <c r="S116" s="11">
        <v>15</v>
      </c>
      <c r="T116" s="39">
        <v>104</v>
      </c>
      <c r="U116" s="39">
        <v>123.2</v>
      </c>
      <c r="V116" s="4">
        <f t="shared" si="74"/>
        <v>1.1846153846153846</v>
      </c>
      <c r="W116" s="11">
        <v>30</v>
      </c>
      <c r="X116" s="39">
        <v>76.099999999999994</v>
      </c>
      <c r="Y116" s="39">
        <v>10.8</v>
      </c>
      <c r="Z116" s="4">
        <f t="shared" si="75"/>
        <v>0.14191852825229961</v>
      </c>
      <c r="AA116" s="11">
        <v>20</v>
      </c>
      <c r="AB116" s="39">
        <v>1890142</v>
      </c>
      <c r="AC116" s="39">
        <v>2048174</v>
      </c>
      <c r="AD116" s="4">
        <f t="shared" si="76"/>
        <v>1.0836085331155014</v>
      </c>
      <c r="AE116" s="11">
        <v>10</v>
      </c>
      <c r="AF116" s="5" t="s">
        <v>371</v>
      </c>
      <c r="AG116" s="5" t="s">
        <v>371</v>
      </c>
      <c r="AH116" s="5" t="s">
        <v>371</v>
      </c>
      <c r="AI116" s="5" t="s">
        <v>371</v>
      </c>
      <c r="AJ116" s="55">
        <v>76</v>
      </c>
      <c r="AK116" s="55">
        <v>72</v>
      </c>
      <c r="AL116" s="4">
        <f t="shared" si="77"/>
        <v>0.94736842105263153</v>
      </c>
      <c r="AM116" s="11">
        <v>20</v>
      </c>
      <c r="AN116" s="5" t="s">
        <v>371</v>
      </c>
      <c r="AO116" s="5" t="s">
        <v>371</v>
      </c>
      <c r="AP116" s="5" t="s">
        <v>371</v>
      </c>
      <c r="AQ116" s="5" t="s">
        <v>371</v>
      </c>
      <c r="AR116" s="39">
        <v>28.3</v>
      </c>
      <c r="AS116" s="39">
        <v>28.2</v>
      </c>
      <c r="AT116" s="4">
        <f t="shared" si="78"/>
        <v>0.99646643109540634</v>
      </c>
      <c r="AU116" s="11">
        <v>10</v>
      </c>
      <c r="AV116" s="5" t="s">
        <v>371</v>
      </c>
      <c r="AW116" s="5" t="s">
        <v>371</v>
      </c>
      <c r="AX116" s="5" t="s">
        <v>371</v>
      </c>
      <c r="AY116" s="5" t="s">
        <v>371</v>
      </c>
      <c r="AZ116" s="5" t="s">
        <v>371</v>
      </c>
      <c r="BA116" s="5" t="s">
        <v>371</v>
      </c>
      <c r="BB116" s="5" t="s">
        <v>371</v>
      </c>
      <c r="BC116" s="5" t="s">
        <v>371</v>
      </c>
      <c r="BD116" s="54">
        <f t="shared" si="86"/>
        <v>0.82630869392400552</v>
      </c>
      <c r="BE116" s="54">
        <f t="shared" si="79"/>
        <v>0.82630869392400552</v>
      </c>
      <c r="BF116" s="55">
        <v>2369</v>
      </c>
      <c r="BG116" s="39">
        <f t="shared" si="80"/>
        <v>1957.5</v>
      </c>
      <c r="BH116" s="39">
        <f t="shared" si="81"/>
        <v>-411.5</v>
      </c>
      <c r="BI116" s="39">
        <v>260.2</v>
      </c>
      <c r="BJ116" s="39">
        <v>134.30000000000001</v>
      </c>
      <c r="BK116" s="39">
        <v>50.1</v>
      </c>
      <c r="BL116" s="39">
        <v>61.8</v>
      </c>
      <c r="BM116" s="39">
        <v>55</v>
      </c>
      <c r="BN116" s="39">
        <v>184.3</v>
      </c>
      <c r="BO116" s="39">
        <v>307.60000000000002</v>
      </c>
      <c r="BP116" s="39">
        <v>184.5</v>
      </c>
      <c r="BQ116" s="39">
        <v>0</v>
      </c>
      <c r="BR116" s="39">
        <v>159.6</v>
      </c>
      <c r="BS116" s="39">
        <v>282.89999999999998</v>
      </c>
      <c r="BT116" s="39">
        <v>187.3</v>
      </c>
      <c r="BU116" s="39">
        <v>438.59999999999997</v>
      </c>
      <c r="BV116" s="39">
        <f t="shared" si="82"/>
        <v>-348.7</v>
      </c>
      <c r="BW116" s="11"/>
      <c r="BX116" s="39">
        <f t="shared" si="83"/>
        <v>-348.7</v>
      </c>
      <c r="BY116" s="39">
        <v>0</v>
      </c>
      <c r="BZ116" s="39">
        <f t="shared" si="84"/>
        <v>0</v>
      </c>
      <c r="CA116" s="39">
        <f t="shared" si="85"/>
        <v>-348.7</v>
      </c>
      <c r="CB116" s="84"/>
      <c r="CC116" s="9"/>
      <c r="CD116" s="9"/>
      <c r="CE116" s="9"/>
      <c r="CF116" s="9"/>
      <c r="CG116" s="9"/>
      <c r="CH116" s="9"/>
      <c r="CI116" s="9"/>
      <c r="CJ116" s="9"/>
      <c r="CK116" s="9"/>
      <c r="CL116" s="10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10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10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10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10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10"/>
      <c r="HW116" s="9"/>
      <c r="HX116" s="9"/>
    </row>
    <row r="117" spans="1:232" s="2" customFormat="1" ht="16.95" customHeight="1">
      <c r="A117" s="14" t="s">
        <v>117</v>
      </c>
      <c r="B117" s="39">
        <v>67502</v>
      </c>
      <c r="C117" s="39">
        <v>72609</v>
      </c>
      <c r="D117" s="4">
        <f t="shared" si="72"/>
        <v>1.0756570175698499</v>
      </c>
      <c r="E117" s="11">
        <v>10</v>
      </c>
      <c r="F117" s="5" t="s">
        <v>371</v>
      </c>
      <c r="G117" s="5" t="s">
        <v>371</v>
      </c>
      <c r="H117" s="5" t="s">
        <v>371</v>
      </c>
      <c r="I117" s="5" t="s">
        <v>371</v>
      </c>
      <c r="J117" s="5" t="s">
        <v>371</v>
      </c>
      <c r="K117" s="5" t="s">
        <v>371</v>
      </c>
      <c r="L117" s="5" t="s">
        <v>371</v>
      </c>
      <c r="M117" s="5" t="s">
        <v>371</v>
      </c>
      <c r="N117" s="39">
        <v>6262.6</v>
      </c>
      <c r="O117" s="39">
        <v>3964.5</v>
      </c>
      <c r="P117" s="4">
        <f t="shared" si="73"/>
        <v>0.63304378373199621</v>
      </c>
      <c r="Q117" s="11">
        <v>20</v>
      </c>
      <c r="R117" s="11">
        <v>1</v>
      </c>
      <c r="S117" s="11">
        <v>15</v>
      </c>
      <c r="T117" s="39">
        <v>46</v>
      </c>
      <c r="U117" s="39">
        <v>56.2</v>
      </c>
      <c r="V117" s="4">
        <f t="shared" si="74"/>
        <v>1.2217391304347827</v>
      </c>
      <c r="W117" s="11">
        <v>25</v>
      </c>
      <c r="X117" s="39">
        <v>4</v>
      </c>
      <c r="Y117" s="39">
        <v>16.600000000000001</v>
      </c>
      <c r="Z117" s="4">
        <f t="shared" si="75"/>
        <v>4.1500000000000004</v>
      </c>
      <c r="AA117" s="11">
        <v>25</v>
      </c>
      <c r="AB117" s="39">
        <v>44363</v>
      </c>
      <c r="AC117" s="39">
        <v>17541</v>
      </c>
      <c r="AD117" s="4">
        <f t="shared" si="76"/>
        <v>0.39539706512183576</v>
      </c>
      <c r="AE117" s="11">
        <v>10</v>
      </c>
      <c r="AF117" s="5" t="s">
        <v>371</v>
      </c>
      <c r="AG117" s="5" t="s">
        <v>371</v>
      </c>
      <c r="AH117" s="5" t="s">
        <v>371</v>
      </c>
      <c r="AI117" s="5" t="s">
        <v>371</v>
      </c>
      <c r="AJ117" s="55">
        <v>85</v>
      </c>
      <c r="AK117" s="55">
        <v>84</v>
      </c>
      <c r="AL117" s="4">
        <f t="shared" si="77"/>
        <v>0.9882352941176471</v>
      </c>
      <c r="AM117" s="11">
        <v>20</v>
      </c>
      <c r="AN117" s="5" t="s">
        <v>371</v>
      </c>
      <c r="AO117" s="5" t="s">
        <v>371</v>
      </c>
      <c r="AP117" s="5" t="s">
        <v>371</v>
      </c>
      <c r="AQ117" s="5" t="s">
        <v>371</v>
      </c>
      <c r="AR117" s="39">
        <v>0</v>
      </c>
      <c r="AS117" s="39">
        <v>8.3000000000000007</v>
      </c>
      <c r="AT117" s="4">
        <f t="shared" si="78"/>
        <v>0</v>
      </c>
      <c r="AU117" s="11">
        <v>0</v>
      </c>
      <c r="AV117" s="5" t="s">
        <v>371</v>
      </c>
      <c r="AW117" s="5" t="s">
        <v>371</v>
      </c>
      <c r="AX117" s="5" t="s">
        <v>371</v>
      </c>
      <c r="AY117" s="5" t="s">
        <v>371</v>
      </c>
      <c r="AZ117" s="5" t="s">
        <v>371</v>
      </c>
      <c r="BA117" s="5" t="s">
        <v>371</v>
      </c>
      <c r="BB117" s="5" t="s">
        <v>371</v>
      </c>
      <c r="BC117" s="5" t="s">
        <v>371</v>
      </c>
      <c r="BD117" s="54">
        <f t="shared" si="86"/>
        <v>1.5714368051582341</v>
      </c>
      <c r="BE117" s="54">
        <f t="shared" si="79"/>
        <v>1.2371436805158234</v>
      </c>
      <c r="BF117" s="55">
        <v>4410</v>
      </c>
      <c r="BG117" s="39">
        <f t="shared" si="80"/>
        <v>5455.8</v>
      </c>
      <c r="BH117" s="39">
        <f t="shared" si="81"/>
        <v>1045.8000000000002</v>
      </c>
      <c r="BI117" s="39">
        <v>313.10000000000002</v>
      </c>
      <c r="BJ117" s="39">
        <v>343.9</v>
      </c>
      <c r="BK117" s="39">
        <v>824.3</v>
      </c>
      <c r="BL117" s="39">
        <v>407.3</v>
      </c>
      <c r="BM117" s="39">
        <v>351.9</v>
      </c>
      <c r="BN117" s="39">
        <v>252.7</v>
      </c>
      <c r="BO117" s="39">
        <v>415.3</v>
      </c>
      <c r="BP117" s="39">
        <v>357</v>
      </c>
      <c r="BQ117" s="39">
        <v>0</v>
      </c>
      <c r="BR117" s="39">
        <v>1142.0999999999999</v>
      </c>
      <c r="BS117" s="39">
        <v>460.8</v>
      </c>
      <c r="BT117" s="39">
        <v>513.70000000000005</v>
      </c>
      <c r="BU117" s="39">
        <v>0</v>
      </c>
      <c r="BV117" s="39">
        <f t="shared" si="82"/>
        <v>73.7</v>
      </c>
      <c r="BW117" s="11" t="s">
        <v>425</v>
      </c>
      <c r="BX117" s="39">
        <f t="shared" si="83"/>
        <v>0</v>
      </c>
      <c r="BY117" s="39">
        <v>0</v>
      </c>
      <c r="BZ117" s="39">
        <f t="shared" si="84"/>
        <v>0</v>
      </c>
      <c r="CA117" s="39">
        <f t="shared" si="85"/>
        <v>0</v>
      </c>
      <c r="CB117" s="84"/>
      <c r="CC117" s="9"/>
      <c r="CD117" s="9"/>
      <c r="CE117" s="9"/>
      <c r="CF117" s="9"/>
      <c r="CG117" s="9"/>
      <c r="CH117" s="9"/>
      <c r="CI117" s="9"/>
      <c r="CJ117" s="9"/>
      <c r="CK117" s="9"/>
      <c r="CL117" s="10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10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10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10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10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10"/>
      <c r="HW117" s="9"/>
      <c r="HX117" s="9"/>
    </row>
    <row r="118" spans="1:232" s="2" customFormat="1" ht="16.95" customHeight="1">
      <c r="A118" s="14" t="s">
        <v>118</v>
      </c>
      <c r="B118" s="39">
        <v>33779</v>
      </c>
      <c r="C118" s="39">
        <v>46735.9</v>
      </c>
      <c r="D118" s="4">
        <f t="shared" si="72"/>
        <v>1.3835785547233488</v>
      </c>
      <c r="E118" s="11">
        <v>10</v>
      </c>
      <c r="F118" s="5" t="s">
        <v>371</v>
      </c>
      <c r="G118" s="5" t="s">
        <v>371</v>
      </c>
      <c r="H118" s="5" t="s">
        <v>371</v>
      </c>
      <c r="I118" s="5" t="s">
        <v>371</v>
      </c>
      <c r="J118" s="5" t="s">
        <v>371</v>
      </c>
      <c r="K118" s="5" t="s">
        <v>371</v>
      </c>
      <c r="L118" s="5" t="s">
        <v>371</v>
      </c>
      <c r="M118" s="5" t="s">
        <v>371</v>
      </c>
      <c r="N118" s="39">
        <v>8457.4</v>
      </c>
      <c r="O118" s="39">
        <v>2041.8</v>
      </c>
      <c r="P118" s="4">
        <f t="shared" si="73"/>
        <v>0.24142171352898054</v>
      </c>
      <c r="Q118" s="11">
        <v>20</v>
      </c>
      <c r="R118" s="11">
        <v>1</v>
      </c>
      <c r="S118" s="11">
        <v>15</v>
      </c>
      <c r="T118" s="39">
        <v>60</v>
      </c>
      <c r="U118" s="39">
        <v>61.1</v>
      </c>
      <c r="V118" s="4">
        <f t="shared" si="74"/>
        <v>1.0183333333333333</v>
      </c>
      <c r="W118" s="11">
        <v>30</v>
      </c>
      <c r="X118" s="39">
        <v>6</v>
      </c>
      <c r="Y118" s="39">
        <v>7.5</v>
      </c>
      <c r="Z118" s="4">
        <f t="shared" si="75"/>
        <v>1.25</v>
      </c>
      <c r="AA118" s="11">
        <v>20</v>
      </c>
      <c r="AB118" s="39">
        <v>47932</v>
      </c>
      <c r="AC118" s="39">
        <v>40789</v>
      </c>
      <c r="AD118" s="4">
        <f t="shared" si="76"/>
        <v>0.85097638320954683</v>
      </c>
      <c r="AE118" s="11">
        <v>10</v>
      </c>
      <c r="AF118" s="5" t="s">
        <v>371</v>
      </c>
      <c r="AG118" s="5" t="s">
        <v>371</v>
      </c>
      <c r="AH118" s="5" t="s">
        <v>371</v>
      </c>
      <c r="AI118" s="5" t="s">
        <v>371</v>
      </c>
      <c r="AJ118" s="55">
        <v>320</v>
      </c>
      <c r="AK118" s="55">
        <v>327</v>
      </c>
      <c r="AL118" s="4">
        <f t="shared" si="77"/>
        <v>1.0218750000000001</v>
      </c>
      <c r="AM118" s="11">
        <v>20</v>
      </c>
      <c r="AN118" s="5" t="s">
        <v>371</v>
      </c>
      <c r="AO118" s="5" t="s">
        <v>371</v>
      </c>
      <c r="AP118" s="5" t="s">
        <v>371</v>
      </c>
      <c r="AQ118" s="5" t="s">
        <v>371</v>
      </c>
      <c r="AR118" s="39">
        <v>0</v>
      </c>
      <c r="AS118" s="39">
        <v>0</v>
      </c>
      <c r="AT118" s="4">
        <f t="shared" si="78"/>
        <v>0</v>
      </c>
      <c r="AU118" s="11">
        <v>0</v>
      </c>
      <c r="AV118" s="5" t="s">
        <v>371</v>
      </c>
      <c r="AW118" s="5" t="s">
        <v>371</v>
      </c>
      <c r="AX118" s="5" t="s">
        <v>371</v>
      </c>
      <c r="AY118" s="5" t="s">
        <v>371</v>
      </c>
      <c r="AZ118" s="5" t="s">
        <v>371</v>
      </c>
      <c r="BA118" s="5" t="s">
        <v>371</v>
      </c>
      <c r="BB118" s="5" t="s">
        <v>371</v>
      </c>
      <c r="BC118" s="5" t="s">
        <v>371</v>
      </c>
      <c r="BD118" s="54">
        <f t="shared" si="86"/>
        <v>0.94529186919926855</v>
      </c>
      <c r="BE118" s="54">
        <f t="shared" si="79"/>
        <v>0.94529186919926855</v>
      </c>
      <c r="BF118" s="55">
        <v>4260</v>
      </c>
      <c r="BG118" s="39">
        <f t="shared" si="80"/>
        <v>4026.9</v>
      </c>
      <c r="BH118" s="39">
        <f t="shared" si="81"/>
        <v>-233.09999999999991</v>
      </c>
      <c r="BI118" s="39">
        <v>344.5</v>
      </c>
      <c r="BJ118" s="39">
        <v>400.7</v>
      </c>
      <c r="BK118" s="39">
        <v>347.1</v>
      </c>
      <c r="BL118" s="39">
        <v>346.9</v>
      </c>
      <c r="BM118" s="39">
        <v>373.1</v>
      </c>
      <c r="BN118" s="39">
        <v>429.7</v>
      </c>
      <c r="BO118" s="39">
        <v>368.1</v>
      </c>
      <c r="BP118" s="39">
        <v>473.9</v>
      </c>
      <c r="BQ118" s="39">
        <v>0</v>
      </c>
      <c r="BR118" s="39">
        <v>505.1</v>
      </c>
      <c r="BS118" s="39">
        <v>329.4</v>
      </c>
      <c r="BT118" s="39">
        <v>369.6</v>
      </c>
      <c r="BU118" s="39">
        <v>0</v>
      </c>
      <c r="BV118" s="39">
        <f t="shared" si="82"/>
        <v>-261.2</v>
      </c>
      <c r="BW118" s="11" t="s">
        <v>425</v>
      </c>
      <c r="BX118" s="39">
        <f t="shared" si="83"/>
        <v>-261.2</v>
      </c>
      <c r="BY118" s="39">
        <v>0</v>
      </c>
      <c r="BZ118" s="39">
        <f t="shared" si="84"/>
        <v>0</v>
      </c>
      <c r="CA118" s="39">
        <f t="shared" si="85"/>
        <v>-261.2</v>
      </c>
      <c r="CB118" s="84"/>
      <c r="CC118" s="9"/>
      <c r="CD118" s="9"/>
      <c r="CE118" s="9"/>
      <c r="CF118" s="9"/>
      <c r="CG118" s="9"/>
      <c r="CH118" s="9"/>
      <c r="CI118" s="9"/>
      <c r="CJ118" s="9"/>
      <c r="CK118" s="9"/>
      <c r="CL118" s="10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10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10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10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10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10"/>
      <c r="HW118" s="9"/>
      <c r="HX118" s="9"/>
    </row>
    <row r="119" spans="1:232" s="2" customFormat="1" ht="16.95" customHeight="1">
      <c r="A119" s="14" t="s">
        <v>119</v>
      </c>
      <c r="B119" s="39">
        <v>0</v>
      </c>
      <c r="C119" s="39">
        <v>0</v>
      </c>
      <c r="D119" s="4">
        <f t="shared" si="72"/>
        <v>0</v>
      </c>
      <c r="E119" s="11">
        <v>0</v>
      </c>
      <c r="F119" s="5" t="s">
        <v>371</v>
      </c>
      <c r="G119" s="5" t="s">
        <v>371</v>
      </c>
      <c r="H119" s="5" t="s">
        <v>371</v>
      </c>
      <c r="I119" s="5" t="s">
        <v>371</v>
      </c>
      <c r="J119" s="5" t="s">
        <v>371</v>
      </c>
      <c r="K119" s="5" t="s">
        <v>371</v>
      </c>
      <c r="L119" s="5" t="s">
        <v>371</v>
      </c>
      <c r="M119" s="5" t="s">
        <v>371</v>
      </c>
      <c r="N119" s="39">
        <v>15245.5</v>
      </c>
      <c r="O119" s="39">
        <v>6669.3</v>
      </c>
      <c r="P119" s="4">
        <f t="shared" si="73"/>
        <v>0.43746023416745927</v>
      </c>
      <c r="Q119" s="11">
        <v>20</v>
      </c>
      <c r="R119" s="11">
        <v>1</v>
      </c>
      <c r="S119" s="11">
        <v>15</v>
      </c>
      <c r="T119" s="39">
        <v>98</v>
      </c>
      <c r="U119" s="39">
        <v>112.5</v>
      </c>
      <c r="V119" s="4">
        <f t="shared" si="74"/>
        <v>1.1479591836734695</v>
      </c>
      <c r="W119" s="11">
        <v>30</v>
      </c>
      <c r="X119" s="39">
        <v>39</v>
      </c>
      <c r="Y119" s="39">
        <v>52.1</v>
      </c>
      <c r="Z119" s="4">
        <f t="shared" si="75"/>
        <v>1.335897435897436</v>
      </c>
      <c r="AA119" s="11">
        <v>20</v>
      </c>
      <c r="AB119" s="39">
        <v>73233</v>
      </c>
      <c r="AC119" s="39">
        <v>48535</v>
      </c>
      <c r="AD119" s="4">
        <f t="shared" si="76"/>
        <v>0.66274766840085753</v>
      </c>
      <c r="AE119" s="11">
        <v>10</v>
      </c>
      <c r="AF119" s="5" t="s">
        <v>371</v>
      </c>
      <c r="AG119" s="5" t="s">
        <v>371</v>
      </c>
      <c r="AH119" s="5" t="s">
        <v>371</v>
      </c>
      <c r="AI119" s="5" t="s">
        <v>371</v>
      </c>
      <c r="AJ119" s="55">
        <v>154</v>
      </c>
      <c r="AK119" s="55">
        <v>179</v>
      </c>
      <c r="AL119" s="4">
        <f t="shared" si="77"/>
        <v>1.1623376623376624</v>
      </c>
      <c r="AM119" s="11">
        <v>20</v>
      </c>
      <c r="AN119" s="5" t="s">
        <v>371</v>
      </c>
      <c r="AO119" s="5" t="s">
        <v>371</v>
      </c>
      <c r="AP119" s="5" t="s">
        <v>371</v>
      </c>
      <c r="AQ119" s="5" t="s">
        <v>371</v>
      </c>
      <c r="AR119" s="39">
        <v>24.7</v>
      </c>
      <c r="AS119" s="39">
        <v>23.1</v>
      </c>
      <c r="AT119" s="4">
        <f t="shared" si="78"/>
        <v>0.93522267206477738</v>
      </c>
      <c r="AU119" s="11">
        <v>10</v>
      </c>
      <c r="AV119" s="5" t="s">
        <v>371</v>
      </c>
      <c r="AW119" s="5" t="s">
        <v>371</v>
      </c>
      <c r="AX119" s="5" t="s">
        <v>371</v>
      </c>
      <c r="AY119" s="5" t="s">
        <v>371</v>
      </c>
      <c r="AZ119" s="5" t="s">
        <v>371</v>
      </c>
      <c r="BA119" s="5" t="s">
        <v>371</v>
      </c>
      <c r="BB119" s="5" t="s">
        <v>371</v>
      </c>
      <c r="BC119" s="5" t="s">
        <v>371</v>
      </c>
      <c r="BD119" s="54">
        <f t="shared" si="86"/>
        <v>0.99305908450329261</v>
      </c>
      <c r="BE119" s="54">
        <f t="shared" si="79"/>
        <v>0.99305908450329261</v>
      </c>
      <c r="BF119" s="55">
        <v>2854</v>
      </c>
      <c r="BG119" s="39">
        <f t="shared" si="80"/>
        <v>2834.2</v>
      </c>
      <c r="BH119" s="39">
        <f t="shared" si="81"/>
        <v>-19.800000000000182</v>
      </c>
      <c r="BI119" s="39">
        <v>320.89999999999998</v>
      </c>
      <c r="BJ119" s="39">
        <v>290.60000000000002</v>
      </c>
      <c r="BK119" s="39">
        <v>328.3</v>
      </c>
      <c r="BL119" s="39">
        <v>311.7</v>
      </c>
      <c r="BM119" s="39">
        <v>303.3</v>
      </c>
      <c r="BN119" s="39">
        <v>293.7</v>
      </c>
      <c r="BO119" s="39">
        <v>286.2</v>
      </c>
      <c r="BP119" s="39">
        <v>248.2</v>
      </c>
      <c r="BQ119" s="39">
        <v>0</v>
      </c>
      <c r="BR119" s="39">
        <v>311.89999999999998</v>
      </c>
      <c r="BS119" s="39">
        <v>200.1</v>
      </c>
      <c r="BT119" s="39">
        <v>247.1</v>
      </c>
      <c r="BU119" s="39">
        <v>0</v>
      </c>
      <c r="BV119" s="39">
        <f t="shared" si="82"/>
        <v>-307.8</v>
      </c>
      <c r="BW119" s="11"/>
      <c r="BX119" s="39">
        <f t="shared" si="83"/>
        <v>-307.8</v>
      </c>
      <c r="BY119" s="39">
        <v>0</v>
      </c>
      <c r="BZ119" s="39">
        <f t="shared" si="84"/>
        <v>0</v>
      </c>
      <c r="CA119" s="39">
        <f t="shared" si="85"/>
        <v>-307.8</v>
      </c>
      <c r="CB119" s="84"/>
      <c r="CC119" s="9"/>
      <c r="CD119" s="9"/>
      <c r="CE119" s="9"/>
      <c r="CF119" s="9"/>
      <c r="CG119" s="9"/>
      <c r="CH119" s="9"/>
      <c r="CI119" s="9"/>
      <c r="CJ119" s="9"/>
      <c r="CK119" s="9"/>
      <c r="CL119" s="10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10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10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10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10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10"/>
      <c r="HW119" s="9"/>
      <c r="HX119" s="9"/>
    </row>
    <row r="120" spans="1:232" s="2" customFormat="1" ht="16.95" customHeight="1">
      <c r="A120" s="14" t="s">
        <v>120</v>
      </c>
      <c r="B120" s="39">
        <v>0</v>
      </c>
      <c r="C120" s="39">
        <v>0</v>
      </c>
      <c r="D120" s="4">
        <f t="shared" si="72"/>
        <v>0</v>
      </c>
      <c r="E120" s="11">
        <v>0</v>
      </c>
      <c r="F120" s="5" t="s">
        <v>371</v>
      </c>
      <c r="G120" s="5" t="s">
        <v>371</v>
      </c>
      <c r="H120" s="5" t="s">
        <v>371</v>
      </c>
      <c r="I120" s="5" t="s">
        <v>371</v>
      </c>
      <c r="J120" s="5" t="s">
        <v>371</v>
      </c>
      <c r="K120" s="5" t="s">
        <v>371</v>
      </c>
      <c r="L120" s="5" t="s">
        <v>371</v>
      </c>
      <c r="M120" s="5" t="s">
        <v>371</v>
      </c>
      <c r="N120" s="39">
        <v>94904.8</v>
      </c>
      <c r="O120" s="39">
        <v>28854.2</v>
      </c>
      <c r="P120" s="4">
        <f t="shared" si="73"/>
        <v>0.30403309421652014</v>
      </c>
      <c r="Q120" s="11">
        <v>20</v>
      </c>
      <c r="R120" s="11">
        <v>1</v>
      </c>
      <c r="S120" s="11">
        <v>15</v>
      </c>
      <c r="T120" s="39">
        <v>564.9</v>
      </c>
      <c r="U120" s="39">
        <v>596.29999999999995</v>
      </c>
      <c r="V120" s="4">
        <f t="shared" si="74"/>
        <v>1.0555850593025313</v>
      </c>
      <c r="W120" s="11">
        <v>5</v>
      </c>
      <c r="X120" s="39">
        <v>1382</v>
      </c>
      <c r="Y120" s="39">
        <v>1681.4</v>
      </c>
      <c r="Z120" s="4">
        <f t="shared" si="75"/>
        <v>1.2166425470332851</v>
      </c>
      <c r="AA120" s="11">
        <v>45</v>
      </c>
      <c r="AB120" s="39">
        <v>128890</v>
      </c>
      <c r="AC120" s="39">
        <v>50602</v>
      </c>
      <c r="AD120" s="4">
        <f t="shared" si="76"/>
        <v>0.3925983396694856</v>
      </c>
      <c r="AE120" s="11">
        <v>10</v>
      </c>
      <c r="AF120" s="5" t="s">
        <v>371</v>
      </c>
      <c r="AG120" s="5" t="s">
        <v>371</v>
      </c>
      <c r="AH120" s="5" t="s">
        <v>371</v>
      </c>
      <c r="AI120" s="5" t="s">
        <v>371</v>
      </c>
      <c r="AJ120" s="55">
        <v>338</v>
      </c>
      <c r="AK120" s="55">
        <v>315</v>
      </c>
      <c r="AL120" s="4">
        <f t="shared" si="77"/>
        <v>0.93195266272189348</v>
      </c>
      <c r="AM120" s="11">
        <v>20</v>
      </c>
      <c r="AN120" s="5" t="s">
        <v>371</v>
      </c>
      <c r="AO120" s="5" t="s">
        <v>371</v>
      </c>
      <c r="AP120" s="5" t="s">
        <v>371</v>
      </c>
      <c r="AQ120" s="5" t="s">
        <v>371</v>
      </c>
      <c r="AR120" s="39">
        <v>30</v>
      </c>
      <c r="AS120" s="39">
        <v>28.2</v>
      </c>
      <c r="AT120" s="4">
        <f t="shared" si="78"/>
        <v>0.94</v>
      </c>
      <c r="AU120" s="11">
        <v>10</v>
      </c>
      <c r="AV120" s="5" t="s">
        <v>371</v>
      </c>
      <c r="AW120" s="5" t="s">
        <v>371</v>
      </c>
      <c r="AX120" s="5" t="s">
        <v>371</v>
      </c>
      <c r="AY120" s="5" t="s">
        <v>371</v>
      </c>
      <c r="AZ120" s="5" t="s">
        <v>371</v>
      </c>
      <c r="BA120" s="5" t="s">
        <v>371</v>
      </c>
      <c r="BB120" s="5" t="s">
        <v>371</v>
      </c>
      <c r="BC120" s="5" t="s">
        <v>371</v>
      </c>
      <c r="BD120" s="54">
        <f t="shared" si="86"/>
        <v>0.90458030758778885</v>
      </c>
      <c r="BE120" s="54">
        <f t="shared" si="79"/>
        <v>0.90458030758778885</v>
      </c>
      <c r="BF120" s="55">
        <v>2512</v>
      </c>
      <c r="BG120" s="39">
        <f t="shared" si="80"/>
        <v>2272.3000000000002</v>
      </c>
      <c r="BH120" s="39">
        <f t="shared" si="81"/>
        <v>-239.69999999999982</v>
      </c>
      <c r="BI120" s="39">
        <v>294.60000000000002</v>
      </c>
      <c r="BJ120" s="39">
        <v>296.89999999999998</v>
      </c>
      <c r="BK120" s="39">
        <v>199.8</v>
      </c>
      <c r="BL120" s="39">
        <v>197</v>
      </c>
      <c r="BM120" s="39">
        <v>296.89999999999998</v>
      </c>
      <c r="BN120" s="39">
        <v>281.2</v>
      </c>
      <c r="BO120" s="39">
        <v>177.2</v>
      </c>
      <c r="BP120" s="39">
        <v>155.4</v>
      </c>
      <c r="BQ120" s="39">
        <v>0</v>
      </c>
      <c r="BR120" s="39">
        <v>428.7</v>
      </c>
      <c r="BS120" s="39">
        <v>59.7</v>
      </c>
      <c r="BT120" s="39">
        <v>111.5</v>
      </c>
      <c r="BU120" s="39">
        <v>175.7999999999999</v>
      </c>
      <c r="BV120" s="39">
        <f t="shared" si="82"/>
        <v>-402.4</v>
      </c>
      <c r="BW120" s="11"/>
      <c r="BX120" s="39">
        <f t="shared" si="83"/>
        <v>-402.4</v>
      </c>
      <c r="BY120" s="39">
        <v>0</v>
      </c>
      <c r="BZ120" s="39">
        <f t="shared" si="84"/>
        <v>0</v>
      </c>
      <c r="CA120" s="39">
        <f t="shared" si="85"/>
        <v>-402.4</v>
      </c>
      <c r="CB120" s="84"/>
      <c r="CC120" s="9"/>
      <c r="CD120" s="9"/>
      <c r="CE120" s="9"/>
      <c r="CF120" s="9"/>
      <c r="CG120" s="9"/>
      <c r="CH120" s="9"/>
      <c r="CI120" s="9"/>
      <c r="CJ120" s="9"/>
      <c r="CK120" s="9"/>
      <c r="CL120" s="10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10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10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10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10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10"/>
      <c r="HW120" s="9"/>
      <c r="HX120" s="9"/>
    </row>
    <row r="121" spans="1:232" s="2" customFormat="1" ht="16.95" customHeight="1">
      <c r="A121" s="19" t="s">
        <v>121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84"/>
      <c r="CC121" s="9"/>
      <c r="CD121" s="9"/>
      <c r="CE121" s="9"/>
      <c r="CF121" s="9"/>
      <c r="CG121" s="9"/>
      <c r="CH121" s="9"/>
      <c r="CI121" s="9"/>
      <c r="CJ121" s="9"/>
      <c r="CK121" s="9"/>
      <c r="CL121" s="10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10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10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10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10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10"/>
      <c r="HW121" s="9"/>
      <c r="HX121" s="9"/>
    </row>
    <row r="122" spans="1:232" s="2" customFormat="1" ht="16.95" customHeight="1">
      <c r="A122" s="14" t="s">
        <v>122</v>
      </c>
      <c r="B122" s="39">
        <v>3441</v>
      </c>
      <c r="C122" s="39">
        <v>2956.3</v>
      </c>
      <c r="D122" s="4">
        <f t="shared" si="72"/>
        <v>0.85913978494623666</v>
      </c>
      <c r="E122" s="11">
        <v>10</v>
      </c>
      <c r="F122" s="5" t="s">
        <v>371</v>
      </c>
      <c r="G122" s="5" t="s">
        <v>371</v>
      </c>
      <c r="H122" s="5" t="s">
        <v>371</v>
      </c>
      <c r="I122" s="5" t="s">
        <v>371</v>
      </c>
      <c r="J122" s="5" t="s">
        <v>371</v>
      </c>
      <c r="K122" s="5" t="s">
        <v>371</v>
      </c>
      <c r="L122" s="5" t="s">
        <v>371</v>
      </c>
      <c r="M122" s="5" t="s">
        <v>371</v>
      </c>
      <c r="N122" s="39">
        <v>687</v>
      </c>
      <c r="O122" s="39">
        <v>1425.1</v>
      </c>
      <c r="P122" s="4">
        <f t="shared" si="73"/>
        <v>2.0743813682678311</v>
      </c>
      <c r="Q122" s="11">
        <v>20</v>
      </c>
      <c r="R122" s="11">
        <v>1</v>
      </c>
      <c r="S122" s="11">
        <v>15</v>
      </c>
      <c r="T122" s="39">
        <v>38</v>
      </c>
      <c r="U122" s="39">
        <v>45.6</v>
      </c>
      <c r="V122" s="4">
        <f t="shared" si="74"/>
        <v>1.2</v>
      </c>
      <c r="W122" s="11">
        <v>25</v>
      </c>
      <c r="X122" s="39">
        <v>14</v>
      </c>
      <c r="Y122" s="39">
        <v>33.799999999999997</v>
      </c>
      <c r="Z122" s="4">
        <f t="shared" si="75"/>
        <v>2.4142857142857141</v>
      </c>
      <c r="AA122" s="11">
        <v>25</v>
      </c>
      <c r="AB122" s="39">
        <v>13486</v>
      </c>
      <c r="AC122" s="39">
        <v>17539</v>
      </c>
      <c r="AD122" s="4">
        <f t="shared" si="76"/>
        <v>1.3005338869939196</v>
      </c>
      <c r="AE122" s="11">
        <v>5</v>
      </c>
      <c r="AF122" s="5" t="s">
        <v>371</v>
      </c>
      <c r="AG122" s="5" t="s">
        <v>371</v>
      </c>
      <c r="AH122" s="5" t="s">
        <v>371</v>
      </c>
      <c r="AI122" s="5" t="s">
        <v>371</v>
      </c>
      <c r="AJ122" s="55">
        <v>98</v>
      </c>
      <c r="AK122" s="55">
        <v>412</v>
      </c>
      <c r="AL122" s="4">
        <f t="shared" si="77"/>
        <v>4.204081632653061</v>
      </c>
      <c r="AM122" s="11">
        <v>20</v>
      </c>
      <c r="AN122" s="5" t="s">
        <v>371</v>
      </c>
      <c r="AO122" s="5" t="s">
        <v>371</v>
      </c>
      <c r="AP122" s="5" t="s">
        <v>371</v>
      </c>
      <c r="AQ122" s="5" t="s">
        <v>371</v>
      </c>
      <c r="AR122" s="39">
        <v>58.9</v>
      </c>
      <c r="AS122" s="39">
        <v>58.3</v>
      </c>
      <c r="AT122" s="4">
        <f t="shared" si="78"/>
        <v>0.98981324278438032</v>
      </c>
      <c r="AU122" s="11">
        <v>10</v>
      </c>
      <c r="AV122" s="5" t="s">
        <v>371</v>
      </c>
      <c r="AW122" s="5" t="s">
        <v>371</v>
      </c>
      <c r="AX122" s="5" t="s">
        <v>371</v>
      </c>
      <c r="AY122" s="5" t="s">
        <v>371</v>
      </c>
      <c r="AZ122" s="5" t="s">
        <v>371</v>
      </c>
      <c r="BA122" s="5" t="s">
        <v>371</v>
      </c>
      <c r="BB122" s="5" t="s">
        <v>371</v>
      </c>
      <c r="BC122" s="5" t="s">
        <v>371</v>
      </c>
      <c r="BD122" s="54">
        <f t="shared" si="86"/>
        <v>1.9686046352910498</v>
      </c>
      <c r="BE122" s="54">
        <f t="shared" si="79"/>
        <v>1.276860463529105</v>
      </c>
      <c r="BF122" s="55">
        <v>924</v>
      </c>
      <c r="BG122" s="39">
        <f t="shared" si="80"/>
        <v>1179.8</v>
      </c>
      <c r="BH122" s="39">
        <f t="shared" si="81"/>
        <v>255.79999999999995</v>
      </c>
      <c r="BI122" s="39">
        <v>71.599999999999994</v>
      </c>
      <c r="BJ122" s="39">
        <v>109.2</v>
      </c>
      <c r="BK122" s="39">
        <v>142.1</v>
      </c>
      <c r="BL122" s="39">
        <v>107.7</v>
      </c>
      <c r="BM122" s="39">
        <v>101.9</v>
      </c>
      <c r="BN122" s="39">
        <v>85.1</v>
      </c>
      <c r="BO122" s="39">
        <v>100.4</v>
      </c>
      <c r="BP122" s="39">
        <v>102.2</v>
      </c>
      <c r="BQ122" s="39">
        <v>0</v>
      </c>
      <c r="BR122" s="39">
        <v>144.4</v>
      </c>
      <c r="BS122" s="39">
        <v>99.1</v>
      </c>
      <c r="BT122" s="39">
        <v>100</v>
      </c>
      <c r="BU122" s="39">
        <v>0</v>
      </c>
      <c r="BV122" s="39">
        <f t="shared" si="82"/>
        <v>16.100000000000001</v>
      </c>
      <c r="BW122" s="11"/>
      <c r="BX122" s="39">
        <f t="shared" si="83"/>
        <v>16.100000000000001</v>
      </c>
      <c r="BY122" s="39">
        <v>0</v>
      </c>
      <c r="BZ122" s="39">
        <f t="shared" si="84"/>
        <v>16.100000000000001</v>
      </c>
      <c r="CA122" s="39">
        <f t="shared" si="85"/>
        <v>0</v>
      </c>
      <c r="CB122" s="84"/>
      <c r="CC122" s="9"/>
      <c r="CD122" s="9"/>
      <c r="CE122" s="9"/>
      <c r="CF122" s="9"/>
      <c r="CG122" s="9"/>
      <c r="CH122" s="9"/>
      <c r="CI122" s="9"/>
      <c r="CJ122" s="9"/>
      <c r="CK122" s="9"/>
      <c r="CL122" s="10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10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10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10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10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10"/>
      <c r="HW122" s="9"/>
      <c r="HX122" s="9"/>
    </row>
    <row r="123" spans="1:232" s="2" customFormat="1" ht="16.95" customHeight="1">
      <c r="A123" s="14" t="s">
        <v>123</v>
      </c>
      <c r="B123" s="39">
        <v>87269</v>
      </c>
      <c r="C123" s="39">
        <v>89125.4</v>
      </c>
      <c r="D123" s="4">
        <f t="shared" si="72"/>
        <v>1.0212721584984359</v>
      </c>
      <c r="E123" s="11">
        <v>10</v>
      </c>
      <c r="F123" s="5" t="s">
        <v>371</v>
      </c>
      <c r="G123" s="5" t="s">
        <v>371</v>
      </c>
      <c r="H123" s="5" t="s">
        <v>371</v>
      </c>
      <c r="I123" s="5" t="s">
        <v>371</v>
      </c>
      <c r="J123" s="5" t="s">
        <v>371</v>
      </c>
      <c r="K123" s="5" t="s">
        <v>371</v>
      </c>
      <c r="L123" s="5" t="s">
        <v>371</v>
      </c>
      <c r="M123" s="5" t="s">
        <v>371</v>
      </c>
      <c r="N123" s="39">
        <v>7851.2</v>
      </c>
      <c r="O123" s="39">
        <v>7500.1</v>
      </c>
      <c r="P123" s="4">
        <f t="shared" si="73"/>
        <v>0.95528072141838194</v>
      </c>
      <c r="Q123" s="11">
        <v>20</v>
      </c>
      <c r="R123" s="11">
        <v>1</v>
      </c>
      <c r="S123" s="11">
        <v>15</v>
      </c>
      <c r="T123" s="39">
        <v>87</v>
      </c>
      <c r="U123" s="39">
        <v>65.400000000000006</v>
      </c>
      <c r="V123" s="4">
        <f t="shared" si="74"/>
        <v>0.75172413793103454</v>
      </c>
      <c r="W123" s="11">
        <v>30</v>
      </c>
      <c r="X123" s="39">
        <v>24</v>
      </c>
      <c r="Y123" s="39">
        <v>29</v>
      </c>
      <c r="Z123" s="4">
        <f t="shared" si="75"/>
        <v>1.2083333333333333</v>
      </c>
      <c r="AA123" s="11">
        <v>20</v>
      </c>
      <c r="AB123" s="39">
        <v>262900</v>
      </c>
      <c r="AC123" s="39">
        <v>239674</v>
      </c>
      <c r="AD123" s="4">
        <f t="shared" si="76"/>
        <v>0.91165462152909849</v>
      </c>
      <c r="AE123" s="11">
        <v>5</v>
      </c>
      <c r="AF123" s="5" t="s">
        <v>371</v>
      </c>
      <c r="AG123" s="5" t="s">
        <v>371</v>
      </c>
      <c r="AH123" s="5" t="s">
        <v>371</v>
      </c>
      <c r="AI123" s="5" t="s">
        <v>371</v>
      </c>
      <c r="AJ123" s="55">
        <v>156</v>
      </c>
      <c r="AK123" s="55">
        <v>141</v>
      </c>
      <c r="AL123" s="4">
        <f t="shared" si="77"/>
        <v>0.90384615384615385</v>
      </c>
      <c r="AM123" s="11">
        <v>20</v>
      </c>
      <c r="AN123" s="5" t="s">
        <v>371</v>
      </c>
      <c r="AO123" s="5" t="s">
        <v>371</v>
      </c>
      <c r="AP123" s="5" t="s">
        <v>371</v>
      </c>
      <c r="AQ123" s="5" t="s">
        <v>371</v>
      </c>
      <c r="AR123" s="39">
        <v>100</v>
      </c>
      <c r="AS123" s="39">
        <v>42.4</v>
      </c>
      <c r="AT123" s="4">
        <f t="shared" si="78"/>
        <v>0.42399999999999999</v>
      </c>
      <c r="AU123" s="11">
        <v>10</v>
      </c>
      <c r="AV123" s="5" t="s">
        <v>371</v>
      </c>
      <c r="AW123" s="5" t="s">
        <v>371</v>
      </c>
      <c r="AX123" s="5" t="s">
        <v>371</v>
      </c>
      <c r="AY123" s="5" t="s">
        <v>371</v>
      </c>
      <c r="AZ123" s="5" t="s">
        <v>371</v>
      </c>
      <c r="BA123" s="5" t="s">
        <v>371</v>
      </c>
      <c r="BB123" s="5" t="s">
        <v>371</v>
      </c>
      <c r="BC123" s="5" t="s">
        <v>371</v>
      </c>
      <c r="BD123" s="54">
        <f t="shared" si="86"/>
        <v>0.90701479232706361</v>
      </c>
      <c r="BE123" s="54">
        <f t="shared" si="79"/>
        <v>0.90701479232706361</v>
      </c>
      <c r="BF123" s="55">
        <v>2038</v>
      </c>
      <c r="BG123" s="39">
        <f t="shared" si="80"/>
        <v>1848.5</v>
      </c>
      <c r="BH123" s="39">
        <f t="shared" si="81"/>
        <v>-189.5</v>
      </c>
      <c r="BI123" s="39">
        <v>229.3</v>
      </c>
      <c r="BJ123" s="39">
        <v>209.9</v>
      </c>
      <c r="BK123" s="39">
        <v>91.8</v>
      </c>
      <c r="BL123" s="39">
        <v>132.69999999999999</v>
      </c>
      <c r="BM123" s="39">
        <v>180.9</v>
      </c>
      <c r="BN123" s="39">
        <v>202.9</v>
      </c>
      <c r="BO123" s="39">
        <v>194.1</v>
      </c>
      <c r="BP123" s="39">
        <v>179.2</v>
      </c>
      <c r="BQ123" s="39">
        <v>0</v>
      </c>
      <c r="BR123" s="39">
        <v>133.5</v>
      </c>
      <c r="BS123" s="39">
        <v>147.9</v>
      </c>
      <c r="BT123" s="39">
        <v>144</v>
      </c>
      <c r="BU123" s="39">
        <v>133.89999999999995</v>
      </c>
      <c r="BV123" s="39">
        <f t="shared" si="82"/>
        <v>-131.6</v>
      </c>
      <c r="BW123" s="11"/>
      <c r="BX123" s="39">
        <f t="shared" si="83"/>
        <v>-131.6</v>
      </c>
      <c r="BY123" s="39">
        <v>0</v>
      </c>
      <c r="BZ123" s="39">
        <f t="shared" si="84"/>
        <v>0</v>
      </c>
      <c r="CA123" s="39">
        <f t="shared" si="85"/>
        <v>-131.6</v>
      </c>
      <c r="CB123" s="84"/>
      <c r="CC123" s="9"/>
      <c r="CD123" s="9"/>
      <c r="CE123" s="9"/>
      <c r="CF123" s="9"/>
      <c r="CG123" s="9"/>
      <c r="CH123" s="9"/>
      <c r="CI123" s="9"/>
      <c r="CJ123" s="9"/>
      <c r="CK123" s="9"/>
      <c r="CL123" s="10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10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10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10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10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10"/>
      <c r="HW123" s="9"/>
      <c r="HX123" s="9"/>
    </row>
    <row r="124" spans="1:232" s="2" customFormat="1" ht="16.95" customHeight="1">
      <c r="A124" s="14" t="s">
        <v>124</v>
      </c>
      <c r="B124" s="39">
        <v>410</v>
      </c>
      <c r="C124" s="39">
        <v>455.9</v>
      </c>
      <c r="D124" s="4">
        <f t="shared" si="72"/>
        <v>1.111951219512195</v>
      </c>
      <c r="E124" s="11">
        <v>10</v>
      </c>
      <c r="F124" s="5" t="s">
        <v>371</v>
      </c>
      <c r="G124" s="5" t="s">
        <v>371</v>
      </c>
      <c r="H124" s="5" t="s">
        <v>371</v>
      </c>
      <c r="I124" s="5" t="s">
        <v>371</v>
      </c>
      <c r="J124" s="5" t="s">
        <v>371</v>
      </c>
      <c r="K124" s="5" t="s">
        <v>371</v>
      </c>
      <c r="L124" s="5" t="s">
        <v>371</v>
      </c>
      <c r="M124" s="5" t="s">
        <v>371</v>
      </c>
      <c r="N124" s="39">
        <v>727.3</v>
      </c>
      <c r="O124" s="39">
        <v>873</v>
      </c>
      <c r="P124" s="4">
        <f t="shared" si="73"/>
        <v>1.2003299876254641</v>
      </c>
      <c r="Q124" s="11">
        <v>20</v>
      </c>
      <c r="R124" s="11">
        <v>1</v>
      </c>
      <c r="S124" s="11">
        <v>15</v>
      </c>
      <c r="T124" s="39">
        <v>33</v>
      </c>
      <c r="U124" s="39">
        <v>76.5</v>
      </c>
      <c r="V124" s="4">
        <f t="shared" si="74"/>
        <v>2.3181818181818183</v>
      </c>
      <c r="W124" s="11">
        <v>15</v>
      </c>
      <c r="X124" s="39">
        <v>16</v>
      </c>
      <c r="Y124" s="39">
        <v>22</v>
      </c>
      <c r="Z124" s="4">
        <f t="shared" si="75"/>
        <v>1.375</v>
      </c>
      <c r="AA124" s="11">
        <v>35</v>
      </c>
      <c r="AB124" s="39">
        <v>19466</v>
      </c>
      <c r="AC124" s="39">
        <v>26062</v>
      </c>
      <c r="AD124" s="4">
        <f t="shared" si="76"/>
        <v>1.3388472207952327</v>
      </c>
      <c r="AE124" s="11">
        <v>5</v>
      </c>
      <c r="AF124" s="5" t="s">
        <v>371</v>
      </c>
      <c r="AG124" s="5" t="s">
        <v>371</v>
      </c>
      <c r="AH124" s="5" t="s">
        <v>371</v>
      </c>
      <c r="AI124" s="5" t="s">
        <v>371</v>
      </c>
      <c r="AJ124" s="55">
        <v>100</v>
      </c>
      <c r="AK124" s="55">
        <v>100</v>
      </c>
      <c r="AL124" s="4">
        <f t="shared" si="77"/>
        <v>1</v>
      </c>
      <c r="AM124" s="11">
        <v>20</v>
      </c>
      <c r="AN124" s="5" t="s">
        <v>371</v>
      </c>
      <c r="AO124" s="5" t="s">
        <v>371</v>
      </c>
      <c r="AP124" s="5" t="s">
        <v>371</v>
      </c>
      <c r="AQ124" s="5" t="s">
        <v>371</v>
      </c>
      <c r="AR124" s="39">
        <v>0</v>
      </c>
      <c r="AS124" s="39">
        <v>0</v>
      </c>
      <c r="AT124" s="4">
        <f t="shared" si="78"/>
        <v>0</v>
      </c>
      <c r="AU124" s="11">
        <v>0</v>
      </c>
      <c r="AV124" s="5" t="s">
        <v>371</v>
      </c>
      <c r="AW124" s="5" t="s">
        <v>371</v>
      </c>
      <c r="AX124" s="5" t="s">
        <v>371</v>
      </c>
      <c r="AY124" s="5" t="s">
        <v>371</v>
      </c>
      <c r="AZ124" s="5" t="s">
        <v>371</v>
      </c>
      <c r="BA124" s="5" t="s">
        <v>371</v>
      </c>
      <c r="BB124" s="5" t="s">
        <v>371</v>
      </c>
      <c r="BC124" s="5" t="s">
        <v>371</v>
      </c>
      <c r="BD124" s="54">
        <f t="shared" si="86"/>
        <v>1.330983961036122</v>
      </c>
      <c r="BE124" s="54">
        <f t="shared" si="79"/>
        <v>1.2130983961036121</v>
      </c>
      <c r="BF124" s="55">
        <v>820</v>
      </c>
      <c r="BG124" s="39">
        <f t="shared" si="80"/>
        <v>994.7</v>
      </c>
      <c r="BH124" s="39">
        <f t="shared" si="81"/>
        <v>174.70000000000005</v>
      </c>
      <c r="BI124" s="39">
        <v>96.9</v>
      </c>
      <c r="BJ124" s="39">
        <v>60.3</v>
      </c>
      <c r="BK124" s="39">
        <v>20.3</v>
      </c>
      <c r="BL124" s="39">
        <v>52.3</v>
      </c>
      <c r="BM124" s="39">
        <v>96.9</v>
      </c>
      <c r="BN124" s="39">
        <v>149.6</v>
      </c>
      <c r="BO124" s="39">
        <v>94.3</v>
      </c>
      <c r="BP124" s="39">
        <v>91.3</v>
      </c>
      <c r="BQ124" s="39">
        <v>0</v>
      </c>
      <c r="BR124" s="39">
        <v>125.9</v>
      </c>
      <c r="BS124" s="39">
        <v>93.8</v>
      </c>
      <c r="BT124" s="39">
        <v>96.9</v>
      </c>
      <c r="BU124" s="39">
        <v>18.200000000000028</v>
      </c>
      <c r="BV124" s="39">
        <f t="shared" si="82"/>
        <v>-2</v>
      </c>
      <c r="BW124" s="11"/>
      <c r="BX124" s="39">
        <f t="shared" si="83"/>
        <v>-2</v>
      </c>
      <c r="BY124" s="39">
        <v>0</v>
      </c>
      <c r="BZ124" s="39">
        <f t="shared" si="84"/>
        <v>0</v>
      </c>
      <c r="CA124" s="39">
        <f t="shared" si="85"/>
        <v>-2</v>
      </c>
      <c r="CB124" s="84"/>
      <c r="CC124" s="9"/>
      <c r="CD124" s="9"/>
      <c r="CE124" s="9"/>
      <c r="CF124" s="9"/>
      <c r="CG124" s="9"/>
      <c r="CH124" s="9"/>
      <c r="CI124" s="9"/>
      <c r="CJ124" s="9"/>
      <c r="CK124" s="9"/>
      <c r="CL124" s="10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10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10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10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10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10"/>
      <c r="HW124" s="9"/>
      <c r="HX124" s="9"/>
    </row>
    <row r="125" spans="1:232" s="2" customFormat="1" ht="16.95" customHeight="1">
      <c r="A125" s="14" t="s">
        <v>125</v>
      </c>
      <c r="B125" s="39">
        <v>2640</v>
      </c>
      <c r="C125" s="39">
        <v>2370.1</v>
      </c>
      <c r="D125" s="4">
        <f t="shared" si="72"/>
        <v>0.89776515151515146</v>
      </c>
      <c r="E125" s="11">
        <v>10</v>
      </c>
      <c r="F125" s="5" t="s">
        <v>371</v>
      </c>
      <c r="G125" s="5" t="s">
        <v>371</v>
      </c>
      <c r="H125" s="5" t="s">
        <v>371</v>
      </c>
      <c r="I125" s="5" t="s">
        <v>371</v>
      </c>
      <c r="J125" s="5" t="s">
        <v>371</v>
      </c>
      <c r="K125" s="5" t="s">
        <v>371</v>
      </c>
      <c r="L125" s="5" t="s">
        <v>371</v>
      </c>
      <c r="M125" s="5" t="s">
        <v>371</v>
      </c>
      <c r="N125" s="39">
        <v>1685.8</v>
      </c>
      <c r="O125" s="39">
        <v>1815.4</v>
      </c>
      <c r="P125" s="4">
        <f t="shared" si="73"/>
        <v>1.0768774469094793</v>
      </c>
      <c r="Q125" s="11">
        <v>20</v>
      </c>
      <c r="R125" s="11">
        <v>1</v>
      </c>
      <c r="S125" s="11">
        <v>15</v>
      </c>
      <c r="T125" s="39">
        <v>732</v>
      </c>
      <c r="U125" s="39">
        <v>917.3</v>
      </c>
      <c r="V125" s="4">
        <f t="shared" si="74"/>
        <v>1.2531420765027321</v>
      </c>
      <c r="W125" s="11">
        <v>30</v>
      </c>
      <c r="X125" s="39">
        <v>32</v>
      </c>
      <c r="Y125" s="39">
        <v>31.5</v>
      </c>
      <c r="Z125" s="4">
        <f t="shared" si="75"/>
        <v>0.984375</v>
      </c>
      <c r="AA125" s="11">
        <v>20</v>
      </c>
      <c r="AB125" s="39">
        <v>35200</v>
      </c>
      <c r="AC125" s="39">
        <v>40745</v>
      </c>
      <c r="AD125" s="4">
        <f t="shared" si="76"/>
        <v>1.157528409090909</v>
      </c>
      <c r="AE125" s="11">
        <v>5</v>
      </c>
      <c r="AF125" s="5" t="s">
        <v>371</v>
      </c>
      <c r="AG125" s="5" t="s">
        <v>371</v>
      </c>
      <c r="AH125" s="5" t="s">
        <v>371</v>
      </c>
      <c r="AI125" s="5" t="s">
        <v>371</v>
      </c>
      <c r="AJ125" s="55">
        <v>302</v>
      </c>
      <c r="AK125" s="55">
        <v>300</v>
      </c>
      <c r="AL125" s="4">
        <f t="shared" si="77"/>
        <v>0.99337748344370858</v>
      </c>
      <c r="AM125" s="11">
        <v>20</v>
      </c>
      <c r="AN125" s="5" t="s">
        <v>371</v>
      </c>
      <c r="AO125" s="5" t="s">
        <v>371</v>
      </c>
      <c r="AP125" s="5" t="s">
        <v>371</v>
      </c>
      <c r="AQ125" s="5" t="s">
        <v>371</v>
      </c>
      <c r="AR125" s="39">
        <v>100</v>
      </c>
      <c r="AS125" s="39">
        <v>68.8</v>
      </c>
      <c r="AT125" s="4">
        <f t="shared" si="78"/>
        <v>0.68799999999999994</v>
      </c>
      <c r="AU125" s="11">
        <v>10</v>
      </c>
      <c r="AV125" s="5" t="s">
        <v>371</v>
      </c>
      <c r="AW125" s="5" t="s">
        <v>371</v>
      </c>
      <c r="AX125" s="5" t="s">
        <v>371</v>
      </c>
      <c r="AY125" s="5" t="s">
        <v>371</v>
      </c>
      <c r="AZ125" s="5" t="s">
        <v>371</v>
      </c>
      <c r="BA125" s="5" t="s">
        <v>371</v>
      </c>
      <c r="BB125" s="5" t="s">
        <v>371</v>
      </c>
      <c r="BC125" s="5" t="s">
        <v>371</v>
      </c>
      <c r="BD125" s="54">
        <f t="shared" si="86"/>
        <v>1.0410165727903982</v>
      </c>
      <c r="BE125" s="54">
        <f t="shared" si="79"/>
        <v>1.0410165727903982</v>
      </c>
      <c r="BF125" s="55">
        <v>1778</v>
      </c>
      <c r="BG125" s="39">
        <f t="shared" si="80"/>
        <v>1850.9</v>
      </c>
      <c r="BH125" s="39">
        <f t="shared" si="81"/>
        <v>72.900000000000091</v>
      </c>
      <c r="BI125" s="39">
        <v>201.4</v>
      </c>
      <c r="BJ125" s="39">
        <v>159.69999999999999</v>
      </c>
      <c r="BK125" s="39">
        <v>43.2</v>
      </c>
      <c r="BL125" s="39">
        <v>198.1</v>
      </c>
      <c r="BM125" s="39">
        <v>162.4</v>
      </c>
      <c r="BN125" s="39">
        <v>102.1</v>
      </c>
      <c r="BO125" s="39">
        <v>162.30000000000001</v>
      </c>
      <c r="BP125" s="39">
        <v>179.3</v>
      </c>
      <c r="BQ125" s="39">
        <v>0</v>
      </c>
      <c r="BR125" s="39">
        <v>258.7</v>
      </c>
      <c r="BS125" s="39">
        <v>206.5</v>
      </c>
      <c r="BT125" s="39">
        <v>173.2</v>
      </c>
      <c r="BU125" s="39">
        <v>41.200000000000131</v>
      </c>
      <c r="BV125" s="39">
        <f t="shared" si="82"/>
        <v>-37.200000000000003</v>
      </c>
      <c r="BW125" s="11"/>
      <c r="BX125" s="39">
        <f t="shared" si="83"/>
        <v>-37.200000000000003</v>
      </c>
      <c r="BY125" s="39">
        <v>0</v>
      </c>
      <c r="BZ125" s="39">
        <f t="shared" si="84"/>
        <v>0</v>
      </c>
      <c r="CA125" s="39">
        <f t="shared" si="85"/>
        <v>-37.200000000000003</v>
      </c>
      <c r="CB125" s="84"/>
      <c r="CC125" s="9"/>
      <c r="CD125" s="9"/>
      <c r="CE125" s="9"/>
      <c r="CF125" s="9"/>
      <c r="CG125" s="9"/>
      <c r="CH125" s="9"/>
      <c r="CI125" s="9"/>
      <c r="CJ125" s="9"/>
      <c r="CK125" s="9"/>
      <c r="CL125" s="10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10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10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10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10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10"/>
      <c r="HW125" s="9"/>
      <c r="HX125" s="9"/>
    </row>
    <row r="126" spans="1:232" s="2" customFormat="1" ht="16.95" customHeight="1">
      <c r="A126" s="14" t="s">
        <v>126</v>
      </c>
      <c r="B126" s="39">
        <v>4379</v>
      </c>
      <c r="C126" s="39">
        <v>3723.1</v>
      </c>
      <c r="D126" s="4">
        <f t="shared" si="72"/>
        <v>0.85021694450787844</v>
      </c>
      <c r="E126" s="11">
        <v>10</v>
      </c>
      <c r="F126" s="5" t="s">
        <v>371</v>
      </c>
      <c r="G126" s="5" t="s">
        <v>371</v>
      </c>
      <c r="H126" s="5" t="s">
        <v>371</v>
      </c>
      <c r="I126" s="5" t="s">
        <v>371</v>
      </c>
      <c r="J126" s="5" t="s">
        <v>371</v>
      </c>
      <c r="K126" s="5" t="s">
        <v>371</v>
      </c>
      <c r="L126" s="5" t="s">
        <v>371</v>
      </c>
      <c r="M126" s="5" t="s">
        <v>371</v>
      </c>
      <c r="N126" s="39">
        <v>1637.6</v>
      </c>
      <c r="O126" s="39">
        <v>1820.1</v>
      </c>
      <c r="P126" s="4">
        <f t="shared" si="73"/>
        <v>1.1114435759648267</v>
      </c>
      <c r="Q126" s="11">
        <v>20</v>
      </c>
      <c r="R126" s="11">
        <v>1</v>
      </c>
      <c r="S126" s="11">
        <v>15</v>
      </c>
      <c r="T126" s="39">
        <v>56</v>
      </c>
      <c r="U126" s="39">
        <v>112.1</v>
      </c>
      <c r="V126" s="4">
        <f t="shared" si="74"/>
        <v>2.0017857142857141</v>
      </c>
      <c r="W126" s="11">
        <v>30</v>
      </c>
      <c r="X126" s="39">
        <v>24</v>
      </c>
      <c r="Y126" s="39">
        <v>26.9</v>
      </c>
      <c r="Z126" s="4">
        <f t="shared" si="75"/>
        <v>1.1208333333333333</v>
      </c>
      <c r="AA126" s="11">
        <v>20</v>
      </c>
      <c r="AB126" s="39">
        <v>25627</v>
      </c>
      <c r="AC126" s="39">
        <v>28573</v>
      </c>
      <c r="AD126" s="4">
        <f t="shared" si="76"/>
        <v>1.1149568814141335</v>
      </c>
      <c r="AE126" s="11">
        <v>5</v>
      </c>
      <c r="AF126" s="5" t="s">
        <v>371</v>
      </c>
      <c r="AG126" s="5" t="s">
        <v>371</v>
      </c>
      <c r="AH126" s="5" t="s">
        <v>371</v>
      </c>
      <c r="AI126" s="5" t="s">
        <v>371</v>
      </c>
      <c r="AJ126" s="55">
        <v>171</v>
      </c>
      <c r="AK126" s="55">
        <v>168</v>
      </c>
      <c r="AL126" s="4">
        <f t="shared" si="77"/>
        <v>0.98245614035087714</v>
      </c>
      <c r="AM126" s="11">
        <v>20</v>
      </c>
      <c r="AN126" s="5" t="s">
        <v>371</v>
      </c>
      <c r="AO126" s="5" t="s">
        <v>371</v>
      </c>
      <c r="AP126" s="5" t="s">
        <v>371</v>
      </c>
      <c r="AQ126" s="5" t="s">
        <v>371</v>
      </c>
      <c r="AR126" s="39">
        <v>76.599999999999994</v>
      </c>
      <c r="AS126" s="39">
        <v>50</v>
      </c>
      <c r="AT126" s="4">
        <f t="shared" si="78"/>
        <v>0.65274151436031336</v>
      </c>
      <c r="AU126" s="11">
        <v>10</v>
      </c>
      <c r="AV126" s="5" t="s">
        <v>371</v>
      </c>
      <c r="AW126" s="5" t="s">
        <v>371</v>
      </c>
      <c r="AX126" s="5" t="s">
        <v>371</v>
      </c>
      <c r="AY126" s="5" t="s">
        <v>371</v>
      </c>
      <c r="AZ126" s="5" t="s">
        <v>371</v>
      </c>
      <c r="BA126" s="5" t="s">
        <v>371</v>
      </c>
      <c r="BB126" s="5" t="s">
        <v>371</v>
      </c>
      <c r="BC126" s="5" t="s">
        <v>371</v>
      </c>
      <c r="BD126" s="54">
        <f t="shared" si="86"/>
        <v>1.2304046262869595</v>
      </c>
      <c r="BE126" s="54">
        <f t="shared" si="79"/>
        <v>1.2030404626286959</v>
      </c>
      <c r="BF126" s="55">
        <v>1380</v>
      </c>
      <c r="BG126" s="39">
        <f t="shared" si="80"/>
        <v>1660.2</v>
      </c>
      <c r="BH126" s="39">
        <f t="shared" si="81"/>
        <v>280.20000000000005</v>
      </c>
      <c r="BI126" s="39">
        <v>163.1</v>
      </c>
      <c r="BJ126" s="39">
        <v>108.1</v>
      </c>
      <c r="BK126" s="39">
        <v>93.6</v>
      </c>
      <c r="BL126" s="39">
        <v>155.9</v>
      </c>
      <c r="BM126" s="39">
        <v>152.1</v>
      </c>
      <c r="BN126" s="39">
        <v>231.6</v>
      </c>
      <c r="BO126" s="39">
        <v>155.4</v>
      </c>
      <c r="BP126" s="39">
        <v>155.5</v>
      </c>
      <c r="BQ126" s="39">
        <v>0</v>
      </c>
      <c r="BR126" s="39">
        <v>153.1</v>
      </c>
      <c r="BS126" s="39">
        <v>150.5</v>
      </c>
      <c r="BT126" s="39">
        <v>129.5</v>
      </c>
      <c r="BU126" s="39">
        <v>0</v>
      </c>
      <c r="BV126" s="39">
        <f t="shared" si="82"/>
        <v>11.8</v>
      </c>
      <c r="BW126" s="11" t="s">
        <v>425</v>
      </c>
      <c r="BX126" s="39">
        <f t="shared" si="83"/>
        <v>0</v>
      </c>
      <c r="BY126" s="39">
        <v>0</v>
      </c>
      <c r="BZ126" s="39">
        <f t="shared" si="84"/>
        <v>0</v>
      </c>
      <c r="CA126" s="39">
        <f t="shared" si="85"/>
        <v>0</v>
      </c>
      <c r="CB126" s="84"/>
      <c r="CC126" s="9"/>
      <c r="CD126" s="9"/>
      <c r="CE126" s="9"/>
      <c r="CF126" s="9"/>
      <c r="CG126" s="9"/>
      <c r="CH126" s="9"/>
      <c r="CI126" s="9"/>
      <c r="CJ126" s="9"/>
      <c r="CK126" s="9"/>
      <c r="CL126" s="10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10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10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10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10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10"/>
      <c r="HW126" s="9"/>
      <c r="HX126" s="9"/>
    </row>
    <row r="127" spans="1:232" s="2" customFormat="1" ht="16.95" customHeight="1">
      <c r="A127" s="14" t="s">
        <v>127</v>
      </c>
      <c r="B127" s="39">
        <v>981</v>
      </c>
      <c r="C127" s="39">
        <v>904.3</v>
      </c>
      <c r="D127" s="4">
        <f t="shared" si="72"/>
        <v>0.92181447502548419</v>
      </c>
      <c r="E127" s="11">
        <v>10</v>
      </c>
      <c r="F127" s="5" t="s">
        <v>371</v>
      </c>
      <c r="G127" s="5" t="s">
        <v>371</v>
      </c>
      <c r="H127" s="5" t="s">
        <v>371</v>
      </c>
      <c r="I127" s="5" t="s">
        <v>371</v>
      </c>
      <c r="J127" s="5" t="s">
        <v>371</v>
      </c>
      <c r="K127" s="5" t="s">
        <v>371</v>
      </c>
      <c r="L127" s="5" t="s">
        <v>371</v>
      </c>
      <c r="M127" s="5" t="s">
        <v>371</v>
      </c>
      <c r="N127" s="39">
        <v>2467.3000000000002</v>
      </c>
      <c r="O127" s="39">
        <v>1473.9</v>
      </c>
      <c r="P127" s="4">
        <f t="shared" si="73"/>
        <v>0.59737364730677256</v>
      </c>
      <c r="Q127" s="11">
        <v>20</v>
      </c>
      <c r="R127" s="11">
        <v>1</v>
      </c>
      <c r="S127" s="11">
        <v>15</v>
      </c>
      <c r="T127" s="39">
        <v>327</v>
      </c>
      <c r="U127" s="39">
        <v>202.3</v>
      </c>
      <c r="V127" s="4">
        <f t="shared" si="74"/>
        <v>0.61865443425076461</v>
      </c>
      <c r="W127" s="11">
        <v>30</v>
      </c>
      <c r="X127" s="39">
        <v>18</v>
      </c>
      <c r="Y127" s="39">
        <v>19.100000000000001</v>
      </c>
      <c r="Z127" s="4">
        <f t="shared" si="75"/>
        <v>1.0611111111111111</v>
      </c>
      <c r="AA127" s="11">
        <v>20</v>
      </c>
      <c r="AB127" s="39">
        <v>15547</v>
      </c>
      <c r="AC127" s="39">
        <v>17044</v>
      </c>
      <c r="AD127" s="4">
        <f t="shared" si="76"/>
        <v>1.0962886730558949</v>
      </c>
      <c r="AE127" s="11">
        <v>5</v>
      </c>
      <c r="AF127" s="5" t="s">
        <v>371</v>
      </c>
      <c r="AG127" s="5" t="s">
        <v>371</v>
      </c>
      <c r="AH127" s="5" t="s">
        <v>371</v>
      </c>
      <c r="AI127" s="5" t="s">
        <v>371</v>
      </c>
      <c r="AJ127" s="55">
        <v>312</v>
      </c>
      <c r="AK127" s="55">
        <v>306</v>
      </c>
      <c r="AL127" s="4">
        <f t="shared" si="77"/>
        <v>0.98076923076923073</v>
      </c>
      <c r="AM127" s="11">
        <v>20</v>
      </c>
      <c r="AN127" s="5" t="s">
        <v>371</v>
      </c>
      <c r="AO127" s="5" t="s">
        <v>371</v>
      </c>
      <c r="AP127" s="5" t="s">
        <v>371</v>
      </c>
      <c r="AQ127" s="5" t="s">
        <v>371</v>
      </c>
      <c r="AR127" s="39">
        <v>0</v>
      </c>
      <c r="AS127" s="39">
        <v>0</v>
      </c>
      <c r="AT127" s="4">
        <f t="shared" si="78"/>
        <v>0</v>
      </c>
      <c r="AU127" s="11">
        <v>0</v>
      </c>
      <c r="AV127" s="5" t="s">
        <v>371</v>
      </c>
      <c r="AW127" s="5" t="s">
        <v>371</v>
      </c>
      <c r="AX127" s="5" t="s">
        <v>371</v>
      </c>
      <c r="AY127" s="5" t="s">
        <v>371</v>
      </c>
      <c r="AZ127" s="5" t="s">
        <v>371</v>
      </c>
      <c r="BA127" s="5" t="s">
        <v>371</v>
      </c>
      <c r="BB127" s="5" t="s">
        <v>371</v>
      </c>
      <c r="BC127" s="5" t="s">
        <v>371</v>
      </c>
      <c r="BD127" s="54">
        <f t="shared" si="86"/>
        <v>0.84203584105666296</v>
      </c>
      <c r="BE127" s="54">
        <f t="shared" si="79"/>
        <v>0.84203584105666296</v>
      </c>
      <c r="BF127" s="55">
        <v>1269</v>
      </c>
      <c r="BG127" s="39">
        <f t="shared" si="80"/>
        <v>1068.5</v>
      </c>
      <c r="BH127" s="39">
        <f t="shared" si="81"/>
        <v>-200.5</v>
      </c>
      <c r="BI127" s="39">
        <v>144.19999999999999</v>
      </c>
      <c r="BJ127" s="39">
        <v>150</v>
      </c>
      <c r="BK127" s="39">
        <v>125.8</v>
      </c>
      <c r="BL127" s="39">
        <v>145.19999999999999</v>
      </c>
      <c r="BM127" s="39">
        <v>145.19999999999999</v>
      </c>
      <c r="BN127" s="39">
        <v>0</v>
      </c>
      <c r="BO127" s="39">
        <v>74.400000000000006</v>
      </c>
      <c r="BP127" s="39">
        <v>84.7</v>
      </c>
      <c r="BQ127" s="39">
        <v>0</v>
      </c>
      <c r="BR127" s="39">
        <v>0</v>
      </c>
      <c r="BS127" s="39">
        <v>138.5</v>
      </c>
      <c r="BT127" s="39">
        <v>139.9</v>
      </c>
      <c r="BU127" s="39">
        <v>0</v>
      </c>
      <c r="BV127" s="39">
        <f t="shared" si="82"/>
        <v>-79.400000000000006</v>
      </c>
      <c r="BW127" s="11" t="s">
        <v>425</v>
      </c>
      <c r="BX127" s="39">
        <f t="shared" si="83"/>
        <v>-79.400000000000006</v>
      </c>
      <c r="BY127" s="39">
        <v>0</v>
      </c>
      <c r="BZ127" s="39">
        <f t="shared" si="84"/>
        <v>0</v>
      </c>
      <c r="CA127" s="39">
        <f t="shared" si="85"/>
        <v>-79.400000000000006</v>
      </c>
      <c r="CB127" s="84"/>
      <c r="CC127" s="9"/>
      <c r="CD127" s="9"/>
      <c r="CE127" s="9"/>
      <c r="CF127" s="9"/>
      <c r="CG127" s="9"/>
      <c r="CH127" s="9"/>
      <c r="CI127" s="9"/>
      <c r="CJ127" s="9"/>
      <c r="CK127" s="9"/>
      <c r="CL127" s="10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10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10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10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10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10"/>
      <c r="HW127" s="9"/>
      <c r="HX127" s="9"/>
    </row>
    <row r="128" spans="1:232" s="2" customFormat="1" ht="16.95" customHeight="1">
      <c r="A128" s="14" t="s">
        <v>128</v>
      </c>
      <c r="B128" s="39">
        <v>1380</v>
      </c>
      <c r="C128" s="39">
        <v>1274.2</v>
      </c>
      <c r="D128" s="4">
        <f t="shared" si="72"/>
        <v>0.92333333333333334</v>
      </c>
      <c r="E128" s="11">
        <v>10</v>
      </c>
      <c r="F128" s="5" t="s">
        <v>371</v>
      </c>
      <c r="G128" s="5" t="s">
        <v>371</v>
      </c>
      <c r="H128" s="5" t="s">
        <v>371</v>
      </c>
      <c r="I128" s="5" t="s">
        <v>371</v>
      </c>
      <c r="J128" s="5" t="s">
        <v>371</v>
      </c>
      <c r="K128" s="5" t="s">
        <v>371</v>
      </c>
      <c r="L128" s="5" t="s">
        <v>371</v>
      </c>
      <c r="M128" s="5" t="s">
        <v>371</v>
      </c>
      <c r="N128" s="39">
        <v>2006</v>
      </c>
      <c r="O128" s="39">
        <v>1347.8</v>
      </c>
      <c r="P128" s="4">
        <f t="shared" si="73"/>
        <v>0.67188434695912258</v>
      </c>
      <c r="Q128" s="11">
        <v>20</v>
      </c>
      <c r="R128" s="11">
        <v>1</v>
      </c>
      <c r="S128" s="11">
        <v>15</v>
      </c>
      <c r="T128" s="39">
        <v>277</v>
      </c>
      <c r="U128" s="39">
        <v>327.2</v>
      </c>
      <c r="V128" s="4">
        <f t="shared" si="74"/>
        <v>1.1812274368231046</v>
      </c>
      <c r="W128" s="11">
        <v>35</v>
      </c>
      <c r="X128" s="39">
        <v>14</v>
      </c>
      <c r="Y128" s="39">
        <v>21.7</v>
      </c>
      <c r="Z128" s="4">
        <f t="shared" si="75"/>
        <v>1.55</v>
      </c>
      <c r="AA128" s="11">
        <v>15</v>
      </c>
      <c r="AB128" s="39">
        <v>57454</v>
      </c>
      <c r="AC128" s="39">
        <v>53285</v>
      </c>
      <c r="AD128" s="4">
        <f t="shared" si="76"/>
        <v>0.92743760225571759</v>
      </c>
      <c r="AE128" s="11">
        <v>5</v>
      </c>
      <c r="AF128" s="5" t="s">
        <v>371</v>
      </c>
      <c r="AG128" s="5" t="s">
        <v>371</v>
      </c>
      <c r="AH128" s="5" t="s">
        <v>371</v>
      </c>
      <c r="AI128" s="5" t="s">
        <v>371</v>
      </c>
      <c r="AJ128" s="55">
        <v>261</v>
      </c>
      <c r="AK128" s="55">
        <v>187</v>
      </c>
      <c r="AL128" s="4">
        <f t="shared" si="77"/>
        <v>0.71647509578544066</v>
      </c>
      <c r="AM128" s="11">
        <v>20</v>
      </c>
      <c r="AN128" s="5" t="s">
        <v>371</v>
      </c>
      <c r="AO128" s="5" t="s">
        <v>371</v>
      </c>
      <c r="AP128" s="5" t="s">
        <v>371</v>
      </c>
      <c r="AQ128" s="5" t="s">
        <v>371</v>
      </c>
      <c r="AR128" s="39">
        <v>0</v>
      </c>
      <c r="AS128" s="39">
        <v>0</v>
      </c>
      <c r="AT128" s="4">
        <f t="shared" si="78"/>
        <v>0</v>
      </c>
      <c r="AU128" s="11">
        <v>0</v>
      </c>
      <c r="AV128" s="5" t="s">
        <v>371</v>
      </c>
      <c r="AW128" s="5" t="s">
        <v>371</v>
      </c>
      <c r="AX128" s="5" t="s">
        <v>371</v>
      </c>
      <c r="AY128" s="5" t="s">
        <v>371</v>
      </c>
      <c r="AZ128" s="5" t="s">
        <v>371</v>
      </c>
      <c r="BA128" s="5" t="s">
        <v>371</v>
      </c>
      <c r="BB128" s="5" t="s">
        <v>371</v>
      </c>
      <c r="BC128" s="5" t="s">
        <v>371</v>
      </c>
      <c r="BD128" s="54">
        <f t="shared" si="86"/>
        <v>1.0102555874025987</v>
      </c>
      <c r="BE128" s="54">
        <f t="shared" si="79"/>
        <v>1.0102555874025987</v>
      </c>
      <c r="BF128" s="55">
        <v>1278</v>
      </c>
      <c r="BG128" s="39">
        <f t="shared" si="80"/>
        <v>1291.0999999999999</v>
      </c>
      <c r="BH128" s="39">
        <f t="shared" si="81"/>
        <v>13.099999999999909</v>
      </c>
      <c r="BI128" s="39">
        <v>140.9</v>
      </c>
      <c r="BJ128" s="39">
        <v>141.1</v>
      </c>
      <c r="BK128" s="39">
        <v>72.5</v>
      </c>
      <c r="BL128" s="39">
        <v>136.5</v>
      </c>
      <c r="BM128" s="39">
        <v>107.6</v>
      </c>
      <c r="BN128" s="39">
        <v>113.1</v>
      </c>
      <c r="BO128" s="39">
        <v>125.2</v>
      </c>
      <c r="BP128" s="39">
        <v>141.30000000000001</v>
      </c>
      <c r="BQ128" s="39">
        <v>0</v>
      </c>
      <c r="BR128" s="39">
        <v>140.80000000000001</v>
      </c>
      <c r="BS128" s="39">
        <v>135.19999999999999</v>
      </c>
      <c r="BT128" s="39">
        <v>119.2</v>
      </c>
      <c r="BU128" s="39">
        <v>0</v>
      </c>
      <c r="BV128" s="39">
        <f t="shared" si="82"/>
        <v>-82.3</v>
      </c>
      <c r="BW128" s="11" t="s">
        <v>425</v>
      </c>
      <c r="BX128" s="39">
        <f t="shared" si="83"/>
        <v>-82.3</v>
      </c>
      <c r="BY128" s="39">
        <v>0</v>
      </c>
      <c r="BZ128" s="39">
        <f t="shared" si="84"/>
        <v>0</v>
      </c>
      <c r="CA128" s="39">
        <f t="shared" si="85"/>
        <v>-82.3</v>
      </c>
      <c r="CB128" s="84"/>
      <c r="CC128" s="9"/>
      <c r="CD128" s="9"/>
      <c r="CE128" s="9"/>
      <c r="CF128" s="9"/>
      <c r="CG128" s="9"/>
      <c r="CH128" s="9"/>
      <c r="CI128" s="9"/>
      <c r="CJ128" s="9"/>
      <c r="CK128" s="9"/>
      <c r="CL128" s="10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10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10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10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10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10"/>
      <c r="HW128" s="9"/>
      <c r="HX128" s="9"/>
    </row>
    <row r="129" spans="1:232" s="2" customFormat="1" ht="16.95" customHeight="1">
      <c r="A129" s="19" t="s">
        <v>129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84"/>
      <c r="CC129" s="9"/>
      <c r="CD129" s="9"/>
      <c r="CE129" s="9"/>
      <c r="CF129" s="9"/>
      <c r="CG129" s="9"/>
      <c r="CH129" s="9"/>
      <c r="CI129" s="9"/>
      <c r="CJ129" s="9"/>
      <c r="CK129" s="9"/>
      <c r="CL129" s="10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10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10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10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10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10"/>
      <c r="HW129" s="9"/>
      <c r="HX129" s="9"/>
    </row>
    <row r="130" spans="1:232" s="2" customFormat="1" ht="16.95" customHeight="1">
      <c r="A130" s="14" t="s">
        <v>130</v>
      </c>
      <c r="B130" s="39">
        <v>13825</v>
      </c>
      <c r="C130" s="39">
        <v>16799</v>
      </c>
      <c r="D130" s="4">
        <f t="shared" si="72"/>
        <v>1.215117540687161</v>
      </c>
      <c r="E130" s="11">
        <v>10</v>
      </c>
      <c r="F130" s="5" t="s">
        <v>371</v>
      </c>
      <c r="G130" s="5" t="s">
        <v>371</v>
      </c>
      <c r="H130" s="5" t="s">
        <v>371</v>
      </c>
      <c r="I130" s="5" t="s">
        <v>371</v>
      </c>
      <c r="J130" s="5" t="s">
        <v>371</v>
      </c>
      <c r="K130" s="5" t="s">
        <v>371</v>
      </c>
      <c r="L130" s="5" t="s">
        <v>371</v>
      </c>
      <c r="M130" s="5" t="s">
        <v>371</v>
      </c>
      <c r="N130" s="39">
        <v>2637.7</v>
      </c>
      <c r="O130" s="39">
        <v>2672.8</v>
      </c>
      <c r="P130" s="4">
        <f t="shared" si="73"/>
        <v>1.0133070478068016</v>
      </c>
      <c r="Q130" s="11">
        <v>20</v>
      </c>
      <c r="R130" s="11">
        <v>1</v>
      </c>
      <c r="S130" s="11">
        <v>15</v>
      </c>
      <c r="T130" s="39">
        <v>3921</v>
      </c>
      <c r="U130" s="39">
        <v>3089.1</v>
      </c>
      <c r="V130" s="4">
        <f t="shared" si="74"/>
        <v>0.78783473603672527</v>
      </c>
      <c r="W130" s="11">
        <v>30</v>
      </c>
      <c r="X130" s="39">
        <v>166</v>
      </c>
      <c r="Y130" s="39">
        <v>159.5</v>
      </c>
      <c r="Z130" s="4">
        <f t="shared" si="75"/>
        <v>0.96084337349397586</v>
      </c>
      <c r="AA130" s="11">
        <v>20</v>
      </c>
      <c r="AB130" s="39">
        <v>56680</v>
      </c>
      <c r="AC130" s="39">
        <v>35023</v>
      </c>
      <c r="AD130" s="4">
        <f t="shared" si="76"/>
        <v>0.61790755116443186</v>
      </c>
      <c r="AE130" s="11">
        <v>5</v>
      </c>
      <c r="AF130" s="5" t="s">
        <v>371</v>
      </c>
      <c r="AG130" s="5" t="s">
        <v>371</v>
      </c>
      <c r="AH130" s="5" t="s">
        <v>371</v>
      </c>
      <c r="AI130" s="5" t="s">
        <v>371</v>
      </c>
      <c r="AJ130" s="55">
        <v>1216</v>
      </c>
      <c r="AK130" s="55">
        <v>1053</v>
      </c>
      <c r="AL130" s="4">
        <f t="shared" si="77"/>
        <v>0.86595394736842102</v>
      </c>
      <c r="AM130" s="11">
        <v>20</v>
      </c>
      <c r="AN130" s="5" t="s">
        <v>371</v>
      </c>
      <c r="AO130" s="5" t="s">
        <v>371</v>
      </c>
      <c r="AP130" s="5" t="s">
        <v>371</v>
      </c>
      <c r="AQ130" s="5" t="s">
        <v>371</v>
      </c>
      <c r="AR130" s="39">
        <v>0</v>
      </c>
      <c r="AS130" s="39">
        <v>0</v>
      </c>
      <c r="AT130" s="4">
        <f t="shared" si="78"/>
        <v>0</v>
      </c>
      <c r="AU130" s="11">
        <v>0</v>
      </c>
      <c r="AV130" s="5" t="s">
        <v>371</v>
      </c>
      <c r="AW130" s="5" t="s">
        <v>371</v>
      </c>
      <c r="AX130" s="5" t="s">
        <v>371</v>
      </c>
      <c r="AY130" s="5" t="s">
        <v>371</v>
      </c>
      <c r="AZ130" s="5" t="s">
        <v>371</v>
      </c>
      <c r="BA130" s="5" t="s">
        <v>371</v>
      </c>
      <c r="BB130" s="5" t="s">
        <v>371</v>
      </c>
      <c r="BC130" s="5" t="s">
        <v>371</v>
      </c>
      <c r="BD130" s="54">
        <f t="shared" si="86"/>
        <v>0.92231535514316254</v>
      </c>
      <c r="BE130" s="54">
        <f t="shared" si="79"/>
        <v>0.92231535514316254</v>
      </c>
      <c r="BF130" s="55">
        <v>184</v>
      </c>
      <c r="BG130" s="39">
        <f t="shared" si="80"/>
        <v>169.7</v>
      </c>
      <c r="BH130" s="39">
        <f t="shared" si="81"/>
        <v>-14.300000000000011</v>
      </c>
      <c r="BI130" s="39">
        <v>17.100000000000001</v>
      </c>
      <c r="BJ130" s="39">
        <v>12</v>
      </c>
      <c r="BK130" s="39">
        <v>1.2</v>
      </c>
      <c r="BL130" s="39">
        <v>2.1</v>
      </c>
      <c r="BM130" s="39">
        <v>5.2</v>
      </c>
      <c r="BN130" s="39">
        <v>28.1</v>
      </c>
      <c r="BO130" s="39">
        <v>15.6</v>
      </c>
      <c r="BP130" s="39">
        <v>16.3</v>
      </c>
      <c r="BQ130" s="39">
        <v>0</v>
      </c>
      <c r="BR130" s="39">
        <v>18.600000000000001</v>
      </c>
      <c r="BS130" s="39">
        <v>12.1</v>
      </c>
      <c r="BT130" s="39">
        <v>17.2</v>
      </c>
      <c r="BU130" s="39">
        <v>32.900000000000119</v>
      </c>
      <c r="BV130" s="39">
        <f t="shared" si="82"/>
        <v>-8.6999999999999993</v>
      </c>
      <c r="BW130" s="11"/>
      <c r="BX130" s="39">
        <f t="shared" si="83"/>
        <v>-8.6999999999999993</v>
      </c>
      <c r="BY130" s="39">
        <v>0</v>
      </c>
      <c r="BZ130" s="39">
        <f t="shared" si="84"/>
        <v>0</v>
      </c>
      <c r="CA130" s="39">
        <f t="shared" si="85"/>
        <v>-8.6999999999999993</v>
      </c>
      <c r="CB130" s="84"/>
      <c r="CC130" s="9"/>
      <c r="CD130" s="9"/>
      <c r="CE130" s="9"/>
      <c r="CF130" s="9"/>
      <c r="CG130" s="9"/>
      <c r="CH130" s="9"/>
      <c r="CI130" s="9"/>
      <c r="CJ130" s="9"/>
      <c r="CK130" s="9"/>
      <c r="CL130" s="10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10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10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10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10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10"/>
      <c r="HW130" s="9"/>
      <c r="HX130" s="9"/>
    </row>
    <row r="131" spans="1:232" s="2" customFormat="1" ht="16.95" customHeight="1">
      <c r="A131" s="14" t="s">
        <v>131</v>
      </c>
      <c r="B131" s="39">
        <v>0</v>
      </c>
      <c r="C131" s="39">
        <v>0</v>
      </c>
      <c r="D131" s="4">
        <f t="shared" si="72"/>
        <v>0</v>
      </c>
      <c r="E131" s="11">
        <v>0</v>
      </c>
      <c r="F131" s="5" t="s">
        <v>371</v>
      </c>
      <c r="G131" s="5" t="s">
        <v>371</v>
      </c>
      <c r="H131" s="5" t="s">
        <v>371</v>
      </c>
      <c r="I131" s="5" t="s">
        <v>371</v>
      </c>
      <c r="J131" s="5" t="s">
        <v>371</v>
      </c>
      <c r="K131" s="5" t="s">
        <v>371</v>
      </c>
      <c r="L131" s="5" t="s">
        <v>371</v>
      </c>
      <c r="M131" s="5" t="s">
        <v>371</v>
      </c>
      <c r="N131" s="39">
        <v>1529.6</v>
      </c>
      <c r="O131" s="39">
        <v>1298.4000000000001</v>
      </c>
      <c r="P131" s="4">
        <f t="shared" si="73"/>
        <v>0.8488493723849373</v>
      </c>
      <c r="Q131" s="11">
        <v>20</v>
      </c>
      <c r="R131" s="11">
        <v>1</v>
      </c>
      <c r="S131" s="11">
        <v>15</v>
      </c>
      <c r="T131" s="39">
        <v>1497</v>
      </c>
      <c r="U131" s="39">
        <v>1651.5</v>
      </c>
      <c r="V131" s="4">
        <f t="shared" si="74"/>
        <v>1.1032064128256514</v>
      </c>
      <c r="W131" s="11">
        <v>40</v>
      </c>
      <c r="X131" s="39">
        <v>51</v>
      </c>
      <c r="Y131" s="39">
        <v>61.3</v>
      </c>
      <c r="Z131" s="4">
        <f t="shared" si="75"/>
        <v>1.2019607843137254</v>
      </c>
      <c r="AA131" s="11">
        <v>10</v>
      </c>
      <c r="AB131" s="39">
        <v>34041</v>
      </c>
      <c r="AC131" s="39">
        <v>24546</v>
      </c>
      <c r="AD131" s="4">
        <f t="shared" si="76"/>
        <v>0.72107164889398079</v>
      </c>
      <c r="AE131" s="11">
        <v>5</v>
      </c>
      <c r="AF131" s="5" t="s">
        <v>371</v>
      </c>
      <c r="AG131" s="5" t="s">
        <v>371</v>
      </c>
      <c r="AH131" s="5" t="s">
        <v>371</v>
      </c>
      <c r="AI131" s="5" t="s">
        <v>371</v>
      </c>
      <c r="AJ131" s="55">
        <v>513</v>
      </c>
      <c r="AK131" s="55">
        <v>532</v>
      </c>
      <c r="AL131" s="4">
        <f t="shared" si="77"/>
        <v>1.037037037037037</v>
      </c>
      <c r="AM131" s="11">
        <v>20</v>
      </c>
      <c r="AN131" s="5" t="s">
        <v>371</v>
      </c>
      <c r="AO131" s="5" t="s">
        <v>371</v>
      </c>
      <c r="AP131" s="5" t="s">
        <v>371</v>
      </c>
      <c r="AQ131" s="5" t="s">
        <v>371</v>
      </c>
      <c r="AR131" s="39">
        <v>0</v>
      </c>
      <c r="AS131" s="39">
        <v>0</v>
      </c>
      <c r="AT131" s="4">
        <f t="shared" si="78"/>
        <v>0</v>
      </c>
      <c r="AU131" s="11">
        <v>0</v>
      </c>
      <c r="AV131" s="5" t="s">
        <v>371</v>
      </c>
      <c r="AW131" s="5" t="s">
        <v>371</v>
      </c>
      <c r="AX131" s="5" t="s">
        <v>371</v>
      </c>
      <c r="AY131" s="5" t="s">
        <v>371</v>
      </c>
      <c r="AZ131" s="5" t="s">
        <v>371</v>
      </c>
      <c r="BA131" s="5" t="s">
        <v>371</v>
      </c>
      <c r="BB131" s="5" t="s">
        <v>371</v>
      </c>
      <c r="BC131" s="5" t="s">
        <v>371</v>
      </c>
      <c r="BD131" s="54">
        <f t="shared" si="86"/>
        <v>1.0224631889915701</v>
      </c>
      <c r="BE131" s="54">
        <f t="shared" si="79"/>
        <v>1.0224631889915701</v>
      </c>
      <c r="BF131" s="55">
        <v>2072</v>
      </c>
      <c r="BG131" s="39">
        <f t="shared" si="80"/>
        <v>2118.5</v>
      </c>
      <c r="BH131" s="39">
        <f t="shared" si="81"/>
        <v>46.5</v>
      </c>
      <c r="BI131" s="39">
        <v>211.4</v>
      </c>
      <c r="BJ131" s="39">
        <v>209.9</v>
      </c>
      <c r="BK131" s="39">
        <v>76</v>
      </c>
      <c r="BL131" s="39">
        <v>176.9</v>
      </c>
      <c r="BM131" s="39">
        <v>226.1</v>
      </c>
      <c r="BN131" s="39">
        <v>201.3</v>
      </c>
      <c r="BO131" s="39">
        <v>180.8</v>
      </c>
      <c r="BP131" s="39">
        <v>196.3</v>
      </c>
      <c r="BQ131" s="39">
        <v>0</v>
      </c>
      <c r="BR131" s="39">
        <v>219.2</v>
      </c>
      <c r="BS131" s="39">
        <v>142.1</v>
      </c>
      <c r="BT131" s="39">
        <v>154.6</v>
      </c>
      <c r="BU131" s="39">
        <v>92.899999999999906</v>
      </c>
      <c r="BV131" s="39">
        <f t="shared" si="82"/>
        <v>31</v>
      </c>
      <c r="BW131" s="11"/>
      <c r="BX131" s="39">
        <f t="shared" si="83"/>
        <v>31</v>
      </c>
      <c r="BY131" s="39">
        <v>0</v>
      </c>
      <c r="BZ131" s="39">
        <f t="shared" si="84"/>
        <v>31</v>
      </c>
      <c r="CA131" s="39">
        <f t="shared" si="85"/>
        <v>0</v>
      </c>
      <c r="CB131" s="84"/>
      <c r="CC131" s="9"/>
      <c r="CD131" s="9"/>
      <c r="CE131" s="9"/>
      <c r="CF131" s="9"/>
      <c r="CG131" s="9"/>
      <c r="CH131" s="9"/>
      <c r="CI131" s="9"/>
      <c r="CJ131" s="9"/>
      <c r="CK131" s="9"/>
      <c r="CL131" s="10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10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10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10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10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10"/>
      <c r="HW131" s="9"/>
      <c r="HX131" s="9"/>
    </row>
    <row r="132" spans="1:232" s="2" customFormat="1" ht="16.95" customHeight="1">
      <c r="A132" s="14" t="s">
        <v>132</v>
      </c>
      <c r="B132" s="39">
        <v>49849</v>
      </c>
      <c r="C132" s="39">
        <v>51455</v>
      </c>
      <c r="D132" s="4">
        <f t="shared" si="72"/>
        <v>1.0322172962346285</v>
      </c>
      <c r="E132" s="11">
        <v>10</v>
      </c>
      <c r="F132" s="5" t="s">
        <v>371</v>
      </c>
      <c r="G132" s="5" t="s">
        <v>371</v>
      </c>
      <c r="H132" s="5" t="s">
        <v>371</v>
      </c>
      <c r="I132" s="5" t="s">
        <v>371</v>
      </c>
      <c r="J132" s="5" t="s">
        <v>371</v>
      </c>
      <c r="K132" s="5" t="s">
        <v>371</v>
      </c>
      <c r="L132" s="5" t="s">
        <v>371</v>
      </c>
      <c r="M132" s="5" t="s">
        <v>371</v>
      </c>
      <c r="N132" s="39">
        <v>7052.3</v>
      </c>
      <c r="O132" s="39">
        <v>8153.5</v>
      </c>
      <c r="P132" s="4">
        <f t="shared" si="73"/>
        <v>1.156147639777094</v>
      </c>
      <c r="Q132" s="11">
        <v>20</v>
      </c>
      <c r="R132" s="11">
        <v>1</v>
      </c>
      <c r="S132" s="11">
        <v>15</v>
      </c>
      <c r="T132" s="39">
        <v>738</v>
      </c>
      <c r="U132" s="39">
        <v>851.9</v>
      </c>
      <c r="V132" s="4">
        <f t="shared" si="74"/>
        <v>1.1543360433604335</v>
      </c>
      <c r="W132" s="11">
        <v>20</v>
      </c>
      <c r="X132" s="39">
        <v>58</v>
      </c>
      <c r="Y132" s="39">
        <v>101.7</v>
      </c>
      <c r="Z132" s="4">
        <f t="shared" si="75"/>
        <v>1.7534482758620691</v>
      </c>
      <c r="AA132" s="11">
        <v>30</v>
      </c>
      <c r="AB132" s="39">
        <v>276760</v>
      </c>
      <c r="AC132" s="39">
        <v>416495</v>
      </c>
      <c r="AD132" s="4">
        <f t="shared" si="76"/>
        <v>1.504895938719468</v>
      </c>
      <c r="AE132" s="11">
        <v>5</v>
      </c>
      <c r="AF132" s="5" t="s">
        <v>371</v>
      </c>
      <c r="AG132" s="5" t="s">
        <v>371</v>
      </c>
      <c r="AH132" s="5" t="s">
        <v>371</v>
      </c>
      <c r="AI132" s="5" t="s">
        <v>371</v>
      </c>
      <c r="AJ132" s="55">
        <v>380</v>
      </c>
      <c r="AK132" s="55">
        <v>511</v>
      </c>
      <c r="AL132" s="4">
        <f t="shared" si="77"/>
        <v>1.3447368421052632</v>
      </c>
      <c r="AM132" s="11">
        <v>20</v>
      </c>
      <c r="AN132" s="5" t="s">
        <v>371</v>
      </c>
      <c r="AO132" s="5" t="s">
        <v>371</v>
      </c>
      <c r="AP132" s="5" t="s">
        <v>371</v>
      </c>
      <c r="AQ132" s="5" t="s">
        <v>371</v>
      </c>
      <c r="AR132" s="39">
        <v>71.599999999999994</v>
      </c>
      <c r="AS132" s="39">
        <v>85.7</v>
      </c>
      <c r="AT132" s="4">
        <f t="shared" si="78"/>
        <v>1.1969273743016762</v>
      </c>
      <c r="AU132" s="11">
        <v>10</v>
      </c>
      <c r="AV132" s="5" t="s">
        <v>371</v>
      </c>
      <c r="AW132" s="5" t="s">
        <v>371</v>
      </c>
      <c r="AX132" s="5" t="s">
        <v>371</v>
      </c>
      <c r="AY132" s="5" t="s">
        <v>371</v>
      </c>
      <c r="AZ132" s="5" t="s">
        <v>371</v>
      </c>
      <c r="BA132" s="5" t="s">
        <v>371</v>
      </c>
      <c r="BB132" s="5" t="s">
        <v>371</v>
      </c>
      <c r="BC132" s="5" t="s">
        <v>371</v>
      </c>
      <c r="BD132" s="54">
        <f t="shared" si="86"/>
        <v>1.3117214244590636</v>
      </c>
      <c r="BE132" s="54">
        <f t="shared" si="79"/>
        <v>1.2111721424459063</v>
      </c>
      <c r="BF132" s="55">
        <v>2938</v>
      </c>
      <c r="BG132" s="39">
        <f t="shared" si="80"/>
        <v>3558.4</v>
      </c>
      <c r="BH132" s="39">
        <f t="shared" si="81"/>
        <v>620.40000000000009</v>
      </c>
      <c r="BI132" s="39">
        <v>324.3</v>
      </c>
      <c r="BJ132" s="39">
        <v>286.39999999999998</v>
      </c>
      <c r="BK132" s="39">
        <v>167.4</v>
      </c>
      <c r="BL132" s="39">
        <v>343.5</v>
      </c>
      <c r="BM132" s="39">
        <v>264.39999999999998</v>
      </c>
      <c r="BN132" s="39">
        <v>421.6</v>
      </c>
      <c r="BO132" s="39">
        <v>311.7</v>
      </c>
      <c r="BP132" s="39">
        <v>322</v>
      </c>
      <c r="BQ132" s="39">
        <v>0</v>
      </c>
      <c r="BR132" s="39">
        <v>343.7</v>
      </c>
      <c r="BS132" s="39">
        <v>336</v>
      </c>
      <c r="BT132" s="39">
        <v>300.5</v>
      </c>
      <c r="BU132" s="39">
        <v>115.90000000000003</v>
      </c>
      <c r="BV132" s="39">
        <f t="shared" si="82"/>
        <v>21</v>
      </c>
      <c r="BW132" s="11"/>
      <c r="BX132" s="39">
        <f t="shared" si="83"/>
        <v>21</v>
      </c>
      <c r="BY132" s="39">
        <v>0</v>
      </c>
      <c r="BZ132" s="39">
        <f t="shared" si="84"/>
        <v>21</v>
      </c>
      <c r="CA132" s="39">
        <f t="shared" si="85"/>
        <v>0</v>
      </c>
      <c r="CB132" s="84"/>
      <c r="CC132" s="9"/>
      <c r="CD132" s="9"/>
      <c r="CE132" s="9"/>
      <c r="CF132" s="9"/>
      <c r="CG132" s="9"/>
      <c r="CH132" s="9"/>
      <c r="CI132" s="9"/>
      <c r="CJ132" s="9"/>
      <c r="CK132" s="9"/>
      <c r="CL132" s="10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10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10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10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10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10"/>
      <c r="HW132" s="9"/>
      <c r="HX132" s="9"/>
    </row>
    <row r="133" spans="1:232" s="2" customFormat="1" ht="16.95" customHeight="1">
      <c r="A133" s="14" t="s">
        <v>133</v>
      </c>
      <c r="B133" s="39">
        <v>0</v>
      </c>
      <c r="C133" s="39">
        <v>0</v>
      </c>
      <c r="D133" s="4">
        <f t="shared" si="72"/>
        <v>0</v>
      </c>
      <c r="E133" s="11">
        <v>0</v>
      </c>
      <c r="F133" s="5" t="s">
        <v>371</v>
      </c>
      <c r="G133" s="5" t="s">
        <v>371</v>
      </c>
      <c r="H133" s="5" t="s">
        <v>371</v>
      </c>
      <c r="I133" s="5" t="s">
        <v>371</v>
      </c>
      <c r="J133" s="5" t="s">
        <v>371</v>
      </c>
      <c r="K133" s="5" t="s">
        <v>371</v>
      </c>
      <c r="L133" s="5" t="s">
        <v>371</v>
      </c>
      <c r="M133" s="5" t="s">
        <v>371</v>
      </c>
      <c r="N133" s="39">
        <v>2239.1999999999998</v>
      </c>
      <c r="O133" s="39">
        <v>2558.6999999999998</v>
      </c>
      <c r="P133" s="4">
        <f t="shared" si="73"/>
        <v>1.142684887459807</v>
      </c>
      <c r="Q133" s="11">
        <v>20</v>
      </c>
      <c r="R133" s="11">
        <v>1</v>
      </c>
      <c r="S133" s="11">
        <v>15</v>
      </c>
      <c r="T133" s="39">
        <v>1301</v>
      </c>
      <c r="U133" s="39">
        <v>917.7</v>
      </c>
      <c r="V133" s="4">
        <f t="shared" si="74"/>
        <v>0.70538047655649505</v>
      </c>
      <c r="W133" s="11">
        <v>20</v>
      </c>
      <c r="X133" s="39">
        <v>83</v>
      </c>
      <c r="Y133" s="39">
        <v>124.9</v>
      </c>
      <c r="Z133" s="4">
        <f t="shared" si="75"/>
        <v>1.5048192771084339</v>
      </c>
      <c r="AA133" s="11">
        <v>10</v>
      </c>
      <c r="AB133" s="39">
        <v>30499</v>
      </c>
      <c r="AC133" s="39">
        <v>12036</v>
      </c>
      <c r="AD133" s="4">
        <f t="shared" si="76"/>
        <v>0.3946358897013017</v>
      </c>
      <c r="AE133" s="11">
        <v>5</v>
      </c>
      <c r="AF133" s="5" t="s">
        <v>371</v>
      </c>
      <c r="AG133" s="5" t="s">
        <v>371</v>
      </c>
      <c r="AH133" s="5" t="s">
        <v>371</v>
      </c>
      <c r="AI133" s="5" t="s">
        <v>371</v>
      </c>
      <c r="AJ133" s="55">
        <v>617</v>
      </c>
      <c r="AK133" s="55">
        <v>395</v>
      </c>
      <c r="AL133" s="4">
        <f t="shared" si="77"/>
        <v>0.640194489465154</v>
      </c>
      <c r="AM133" s="11">
        <v>20</v>
      </c>
      <c r="AN133" s="5" t="s">
        <v>371</v>
      </c>
      <c r="AO133" s="5" t="s">
        <v>371</v>
      </c>
      <c r="AP133" s="5" t="s">
        <v>371</v>
      </c>
      <c r="AQ133" s="5" t="s">
        <v>371</v>
      </c>
      <c r="AR133" s="39">
        <v>0</v>
      </c>
      <c r="AS133" s="39">
        <v>0</v>
      </c>
      <c r="AT133" s="4">
        <f t="shared" si="78"/>
        <v>0</v>
      </c>
      <c r="AU133" s="11">
        <v>0</v>
      </c>
      <c r="AV133" s="5" t="s">
        <v>371</v>
      </c>
      <c r="AW133" s="5" t="s">
        <v>371</v>
      </c>
      <c r="AX133" s="5" t="s">
        <v>371</v>
      </c>
      <c r="AY133" s="5" t="s">
        <v>371</v>
      </c>
      <c r="AZ133" s="5" t="s">
        <v>371</v>
      </c>
      <c r="BA133" s="5" t="s">
        <v>371</v>
      </c>
      <c r="BB133" s="5" t="s">
        <v>371</v>
      </c>
      <c r="BC133" s="5" t="s">
        <v>371</v>
      </c>
      <c r="BD133" s="54">
        <f t="shared" si="86"/>
        <v>0.90873965876911089</v>
      </c>
      <c r="BE133" s="54">
        <f t="shared" si="79"/>
        <v>0.90873965876911089</v>
      </c>
      <c r="BF133" s="55">
        <v>1103</v>
      </c>
      <c r="BG133" s="39">
        <f t="shared" si="80"/>
        <v>1002.3</v>
      </c>
      <c r="BH133" s="39">
        <f t="shared" si="81"/>
        <v>-100.70000000000005</v>
      </c>
      <c r="BI133" s="39">
        <v>106.5</v>
      </c>
      <c r="BJ133" s="39">
        <v>123.6</v>
      </c>
      <c r="BK133" s="39">
        <v>60.9</v>
      </c>
      <c r="BL133" s="39">
        <v>16.8</v>
      </c>
      <c r="BM133" s="39">
        <v>19.3</v>
      </c>
      <c r="BN133" s="39">
        <v>7.1</v>
      </c>
      <c r="BO133" s="39">
        <v>63.2</v>
      </c>
      <c r="BP133" s="39">
        <v>90.8</v>
      </c>
      <c r="BQ133" s="39">
        <v>0</v>
      </c>
      <c r="BR133" s="39">
        <v>118.8</v>
      </c>
      <c r="BS133" s="39">
        <v>54.5</v>
      </c>
      <c r="BT133" s="39">
        <v>76.099999999999994</v>
      </c>
      <c r="BU133" s="39">
        <v>285.125</v>
      </c>
      <c r="BV133" s="39">
        <f t="shared" si="82"/>
        <v>-20.399999999999999</v>
      </c>
      <c r="BW133" s="11"/>
      <c r="BX133" s="39">
        <f t="shared" si="83"/>
        <v>-20.399999999999999</v>
      </c>
      <c r="BY133" s="39">
        <v>0</v>
      </c>
      <c r="BZ133" s="39">
        <f t="shared" si="84"/>
        <v>0</v>
      </c>
      <c r="CA133" s="39">
        <f t="shared" si="85"/>
        <v>-20.399999999999999</v>
      </c>
      <c r="CB133" s="84"/>
      <c r="CC133" s="9"/>
      <c r="CD133" s="9"/>
      <c r="CE133" s="9"/>
      <c r="CF133" s="9"/>
      <c r="CG133" s="9"/>
      <c r="CH133" s="9"/>
      <c r="CI133" s="9"/>
      <c r="CJ133" s="9"/>
      <c r="CK133" s="9"/>
      <c r="CL133" s="10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10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10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10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10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10"/>
      <c r="HW133" s="9"/>
      <c r="HX133" s="9"/>
    </row>
    <row r="134" spans="1:232" s="2" customFormat="1" ht="16.95" customHeight="1">
      <c r="A134" s="14" t="s">
        <v>134</v>
      </c>
      <c r="B134" s="39">
        <v>0</v>
      </c>
      <c r="C134" s="39">
        <v>0</v>
      </c>
      <c r="D134" s="4">
        <f t="shared" si="72"/>
        <v>0</v>
      </c>
      <c r="E134" s="11">
        <v>0</v>
      </c>
      <c r="F134" s="5" t="s">
        <v>371</v>
      </c>
      <c r="G134" s="5" t="s">
        <v>371</v>
      </c>
      <c r="H134" s="5" t="s">
        <v>371</v>
      </c>
      <c r="I134" s="5" t="s">
        <v>371</v>
      </c>
      <c r="J134" s="5" t="s">
        <v>371</v>
      </c>
      <c r="K134" s="5" t="s">
        <v>371</v>
      </c>
      <c r="L134" s="5" t="s">
        <v>371</v>
      </c>
      <c r="M134" s="5" t="s">
        <v>371</v>
      </c>
      <c r="N134" s="39">
        <v>1101.5999999999999</v>
      </c>
      <c r="O134" s="39">
        <v>664.9</v>
      </c>
      <c r="P134" s="4">
        <f t="shared" si="73"/>
        <v>0.60357661583151778</v>
      </c>
      <c r="Q134" s="11">
        <v>20</v>
      </c>
      <c r="R134" s="11">
        <v>1</v>
      </c>
      <c r="S134" s="11">
        <v>15</v>
      </c>
      <c r="T134" s="39">
        <v>0</v>
      </c>
      <c r="U134" s="39">
        <v>0</v>
      </c>
      <c r="V134" s="4">
        <f t="shared" si="74"/>
        <v>1</v>
      </c>
      <c r="W134" s="11">
        <v>20</v>
      </c>
      <c r="X134" s="39">
        <v>24</v>
      </c>
      <c r="Y134" s="39">
        <v>27</v>
      </c>
      <c r="Z134" s="4">
        <f t="shared" si="75"/>
        <v>1.125</v>
      </c>
      <c r="AA134" s="11">
        <v>30</v>
      </c>
      <c r="AB134" s="39">
        <v>18045</v>
      </c>
      <c r="AC134" s="39">
        <v>7614</v>
      </c>
      <c r="AD134" s="4">
        <f t="shared" si="76"/>
        <v>0.42194513715710724</v>
      </c>
      <c r="AE134" s="11">
        <v>5</v>
      </c>
      <c r="AF134" s="5" t="s">
        <v>371</v>
      </c>
      <c r="AG134" s="5" t="s">
        <v>371</v>
      </c>
      <c r="AH134" s="5" t="s">
        <v>371</v>
      </c>
      <c r="AI134" s="5" t="s">
        <v>371</v>
      </c>
      <c r="AJ134" s="55">
        <v>54</v>
      </c>
      <c r="AK134" s="55">
        <v>40</v>
      </c>
      <c r="AL134" s="4">
        <f t="shared" si="77"/>
        <v>0.7407407407407407</v>
      </c>
      <c r="AM134" s="11">
        <v>20</v>
      </c>
      <c r="AN134" s="5" t="s">
        <v>371</v>
      </c>
      <c r="AO134" s="5" t="s">
        <v>371</v>
      </c>
      <c r="AP134" s="5" t="s">
        <v>371</v>
      </c>
      <c r="AQ134" s="5" t="s">
        <v>371</v>
      </c>
      <c r="AR134" s="39">
        <v>0</v>
      </c>
      <c r="AS134" s="39">
        <v>0</v>
      </c>
      <c r="AT134" s="4">
        <f t="shared" si="78"/>
        <v>0</v>
      </c>
      <c r="AU134" s="11">
        <v>0</v>
      </c>
      <c r="AV134" s="5" t="s">
        <v>371</v>
      </c>
      <c r="AW134" s="5" t="s">
        <v>371</v>
      </c>
      <c r="AX134" s="5" t="s">
        <v>371</v>
      </c>
      <c r="AY134" s="5" t="s">
        <v>371</v>
      </c>
      <c r="AZ134" s="5" t="s">
        <v>371</v>
      </c>
      <c r="BA134" s="5" t="s">
        <v>371</v>
      </c>
      <c r="BB134" s="5" t="s">
        <v>371</v>
      </c>
      <c r="BC134" s="5" t="s">
        <v>371</v>
      </c>
      <c r="BD134" s="54">
        <f t="shared" si="86"/>
        <v>0.88860066197482457</v>
      </c>
      <c r="BE134" s="54">
        <f t="shared" si="79"/>
        <v>0.88860066197482457</v>
      </c>
      <c r="BF134" s="55">
        <v>533</v>
      </c>
      <c r="BG134" s="39">
        <f t="shared" si="80"/>
        <v>473.6</v>
      </c>
      <c r="BH134" s="39">
        <f t="shared" si="81"/>
        <v>-59.399999999999977</v>
      </c>
      <c r="BI134" s="39">
        <v>55.1</v>
      </c>
      <c r="BJ134" s="39">
        <v>52.7</v>
      </c>
      <c r="BK134" s="39">
        <v>0.8</v>
      </c>
      <c r="BL134" s="39">
        <v>24.2</v>
      </c>
      <c r="BM134" s="39">
        <v>50.8</v>
      </c>
      <c r="BN134" s="39">
        <v>34.4</v>
      </c>
      <c r="BO134" s="39">
        <v>52.7</v>
      </c>
      <c r="BP134" s="39">
        <v>44</v>
      </c>
      <c r="BQ134" s="39">
        <v>0</v>
      </c>
      <c r="BR134" s="39">
        <v>39.200000000000003</v>
      </c>
      <c r="BS134" s="39">
        <v>39.5</v>
      </c>
      <c r="BT134" s="39">
        <v>42.6</v>
      </c>
      <c r="BU134" s="39">
        <v>38.949999999999996</v>
      </c>
      <c r="BV134" s="39">
        <f t="shared" si="82"/>
        <v>-1.4</v>
      </c>
      <c r="BW134" s="11" t="s">
        <v>425</v>
      </c>
      <c r="BX134" s="39">
        <f t="shared" si="83"/>
        <v>-1.4</v>
      </c>
      <c r="BY134" s="39">
        <v>0</v>
      </c>
      <c r="BZ134" s="39">
        <f t="shared" si="84"/>
        <v>0</v>
      </c>
      <c r="CA134" s="39">
        <f t="shared" si="85"/>
        <v>-1.4</v>
      </c>
      <c r="CB134" s="84"/>
      <c r="CC134" s="9"/>
      <c r="CD134" s="9"/>
      <c r="CE134" s="9"/>
      <c r="CF134" s="9"/>
      <c r="CG134" s="9"/>
      <c r="CH134" s="9"/>
      <c r="CI134" s="9"/>
      <c r="CJ134" s="9"/>
      <c r="CK134" s="9"/>
      <c r="CL134" s="10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10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10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10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10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10"/>
      <c r="HW134" s="9"/>
      <c r="HX134" s="9"/>
    </row>
    <row r="135" spans="1:232" s="2" customFormat="1" ht="16.95" customHeight="1">
      <c r="A135" s="14" t="s">
        <v>135</v>
      </c>
      <c r="B135" s="39">
        <v>0</v>
      </c>
      <c r="C135" s="39">
        <v>0</v>
      </c>
      <c r="D135" s="4">
        <f t="shared" si="72"/>
        <v>0</v>
      </c>
      <c r="E135" s="11">
        <v>0</v>
      </c>
      <c r="F135" s="5" t="s">
        <v>371</v>
      </c>
      <c r="G135" s="5" t="s">
        <v>371</v>
      </c>
      <c r="H135" s="5" t="s">
        <v>371</v>
      </c>
      <c r="I135" s="5" t="s">
        <v>371</v>
      </c>
      <c r="J135" s="5" t="s">
        <v>371</v>
      </c>
      <c r="K135" s="5" t="s">
        <v>371</v>
      </c>
      <c r="L135" s="5" t="s">
        <v>371</v>
      </c>
      <c r="M135" s="5" t="s">
        <v>371</v>
      </c>
      <c r="N135" s="39">
        <v>735</v>
      </c>
      <c r="O135" s="39">
        <v>502.8</v>
      </c>
      <c r="P135" s="4">
        <f t="shared" si="73"/>
        <v>0.68408163265306121</v>
      </c>
      <c r="Q135" s="11">
        <v>20</v>
      </c>
      <c r="R135" s="11">
        <v>1</v>
      </c>
      <c r="S135" s="11">
        <v>15</v>
      </c>
      <c r="T135" s="39">
        <v>1076</v>
      </c>
      <c r="U135" s="39">
        <v>953.4</v>
      </c>
      <c r="V135" s="4">
        <f t="shared" si="74"/>
        <v>0.8860594795539033</v>
      </c>
      <c r="W135" s="11">
        <v>35</v>
      </c>
      <c r="X135" s="39">
        <v>34</v>
      </c>
      <c r="Y135" s="39">
        <v>20.6</v>
      </c>
      <c r="Z135" s="4">
        <f t="shared" si="75"/>
        <v>0.60588235294117654</v>
      </c>
      <c r="AA135" s="11">
        <v>15</v>
      </c>
      <c r="AB135" s="39">
        <v>17380</v>
      </c>
      <c r="AC135" s="39">
        <v>7072</v>
      </c>
      <c r="AD135" s="4">
        <f t="shared" si="76"/>
        <v>0.40690448791714612</v>
      </c>
      <c r="AE135" s="11">
        <v>5</v>
      </c>
      <c r="AF135" s="5" t="s">
        <v>371</v>
      </c>
      <c r="AG135" s="5" t="s">
        <v>371</v>
      </c>
      <c r="AH135" s="5" t="s">
        <v>371</v>
      </c>
      <c r="AI135" s="5" t="s">
        <v>371</v>
      </c>
      <c r="AJ135" s="55">
        <v>338</v>
      </c>
      <c r="AK135" s="55">
        <v>328</v>
      </c>
      <c r="AL135" s="4">
        <f t="shared" si="77"/>
        <v>0.97041420118343191</v>
      </c>
      <c r="AM135" s="11">
        <v>20</v>
      </c>
      <c r="AN135" s="5" t="s">
        <v>371</v>
      </c>
      <c r="AO135" s="5" t="s">
        <v>371</v>
      </c>
      <c r="AP135" s="5" t="s">
        <v>371</v>
      </c>
      <c r="AQ135" s="5" t="s">
        <v>371</v>
      </c>
      <c r="AR135" s="39">
        <v>0</v>
      </c>
      <c r="AS135" s="39">
        <v>0</v>
      </c>
      <c r="AT135" s="4">
        <f t="shared" si="78"/>
        <v>0</v>
      </c>
      <c r="AU135" s="11">
        <v>0</v>
      </c>
      <c r="AV135" s="5" t="s">
        <v>371</v>
      </c>
      <c r="AW135" s="5" t="s">
        <v>371</v>
      </c>
      <c r="AX135" s="5" t="s">
        <v>371</v>
      </c>
      <c r="AY135" s="5" t="s">
        <v>371</v>
      </c>
      <c r="AZ135" s="5" t="s">
        <v>371</v>
      </c>
      <c r="BA135" s="5" t="s">
        <v>371</v>
      </c>
      <c r="BB135" s="5" t="s">
        <v>371</v>
      </c>
      <c r="BC135" s="5" t="s">
        <v>371</v>
      </c>
      <c r="BD135" s="54">
        <f t="shared" si="86"/>
        <v>0.82022505631654419</v>
      </c>
      <c r="BE135" s="54">
        <f t="shared" si="79"/>
        <v>0.82022505631654419</v>
      </c>
      <c r="BF135" s="55">
        <v>595</v>
      </c>
      <c r="BG135" s="39">
        <f t="shared" si="80"/>
        <v>488</v>
      </c>
      <c r="BH135" s="39">
        <f t="shared" si="81"/>
        <v>-107</v>
      </c>
      <c r="BI135" s="39">
        <v>65.2</v>
      </c>
      <c r="BJ135" s="39">
        <v>66.599999999999994</v>
      </c>
      <c r="BK135" s="39">
        <v>0</v>
      </c>
      <c r="BL135" s="39">
        <v>16.899999999999999</v>
      </c>
      <c r="BM135" s="39">
        <v>22.4</v>
      </c>
      <c r="BN135" s="39">
        <v>51.8</v>
      </c>
      <c r="BO135" s="39">
        <v>51.8</v>
      </c>
      <c r="BP135" s="39">
        <v>37.4</v>
      </c>
      <c r="BQ135" s="39">
        <v>0</v>
      </c>
      <c r="BR135" s="39">
        <v>47.8</v>
      </c>
      <c r="BS135" s="39">
        <v>30.9</v>
      </c>
      <c r="BT135" s="39">
        <v>40.9</v>
      </c>
      <c r="BU135" s="39">
        <v>55.699999999999967</v>
      </c>
      <c r="BV135" s="39">
        <f t="shared" si="82"/>
        <v>0.6</v>
      </c>
      <c r="BW135" s="11"/>
      <c r="BX135" s="39">
        <f t="shared" si="83"/>
        <v>0.6</v>
      </c>
      <c r="BY135" s="39">
        <v>0</v>
      </c>
      <c r="BZ135" s="39">
        <f t="shared" si="84"/>
        <v>0.6</v>
      </c>
      <c r="CA135" s="39">
        <f t="shared" si="85"/>
        <v>0</v>
      </c>
      <c r="CB135" s="84"/>
      <c r="CC135" s="9"/>
      <c r="CD135" s="9"/>
      <c r="CE135" s="9"/>
      <c r="CF135" s="9"/>
      <c r="CG135" s="9"/>
      <c r="CH135" s="9"/>
      <c r="CI135" s="9"/>
      <c r="CJ135" s="9"/>
      <c r="CK135" s="9"/>
      <c r="CL135" s="10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10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10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10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10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10"/>
      <c r="HW135" s="9"/>
      <c r="HX135" s="9"/>
    </row>
    <row r="136" spans="1:232" s="2" customFormat="1" ht="16.95" customHeight="1">
      <c r="A136" s="14" t="s">
        <v>136</v>
      </c>
      <c r="B136" s="39">
        <v>6000</v>
      </c>
      <c r="C136" s="39">
        <v>6848</v>
      </c>
      <c r="D136" s="4">
        <f t="shared" si="72"/>
        <v>1.1413333333333333</v>
      </c>
      <c r="E136" s="11">
        <v>10</v>
      </c>
      <c r="F136" s="5" t="s">
        <v>371</v>
      </c>
      <c r="G136" s="5" t="s">
        <v>371</v>
      </c>
      <c r="H136" s="5" t="s">
        <v>371</v>
      </c>
      <c r="I136" s="5" t="s">
        <v>371</v>
      </c>
      <c r="J136" s="5" t="s">
        <v>371</v>
      </c>
      <c r="K136" s="5" t="s">
        <v>371</v>
      </c>
      <c r="L136" s="5" t="s">
        <v>371</v>
      </c>
      <c r="M136" s="5" t="s">
        <v>371</v>
      </c>
      <c r="N136" s="39">
        <v>2565.8000000000002</v>
      </c>
      <c r="O136" s="39">
        <v>2747.3</v>
      </c>
      <c r="P136" s="4">
        <f t="shared" si="73"/>
        <v>1.0707381713305792</v>
      </c>
      <c r="Q136" s="11">
        <v>20</v>
      </c>
      <c r="R136" s="11">
        <v>1</v>
      </c>
      <c r="S136" s="11">
        <v>15</v>
      </c>
      <c r="T136" s="39">
        <v>2654</v>
      </c>
      <c r="U136" s="39">
        <v>2851.7</v>
      </c>
      <c r="V136" s="4">
        <f t="shared" si="74"/>
        <v>1.0744913338357196</v>
      </c>
      <c r="W136" s="11">
        <v>35</v>
      </c>
      <c r="X136" s="39">
        <v>108</v>
      </c>
      <c r="Y136" s="39">
        <v>84.5</v>
      </c>
      <c r="Z136" s="4">
        <f t="shared" si="75"/>
        <v>0.78240740740740744</v>
      </c>
      <c r="AA136" s="11">
        <v>15</v>
      </c>
      <c r="AB136" s="39">
        <v>34540</v>
      </c>
      <c r="AC136" s="39">
        <v>26095</v>
      </c>
      <c r="AD136" s="4">
        <f t="shared" si="76"/>
        <v>0.75550086855819343</v>
      </c>
      <c r="AE136" s="11">
        <v>5</v>
      </c>
      <c r="AF136" s="5" t="s">
        <v>371</v>
      </c>
      <c r="AG136" s="5" t="s">
        <v>371</v>
      </c>
      <c r="AH136" s="5" t="s">
        <v>371</v>
      </c>
      <c r="AI136" s="5" t="s">
        <v>371</v>
      </c>
      <c r="AJ136" s="55">
        <v>783</v>
      </c>
      <c r="AK136" s="55">
        <v>788</v>
      </c>
      <c r="AL136" s="4">
        <f t="shared" si="77"/>
        <v>1.0063856960408684</v>
      </c>
      <c r="AM136" s="11">
        <v>20</v>
      </c>
      <c r="AN136" s="5" t="s">
        <v>371</v>
      </c>
      <c r="AO136" s="5" t="s">
        <v>371</v>
      </c>
      <c r="AP136" s="5" t="s">
        <v>371</v>
      </c>
      <c r="AQ136" s="5" t="s">
        <v>371</v>
      </c>
      <c r="AR136" s="39">
        <v>76.599999999999994</v>
      </c>
      <c r="AS136" s="39">
        <v>33.299999999999997</v>
      </c>
      <c r="AT136" s="4">
        <f t="shared" si="78"/>
        <v>0.43472584856396868</v>
      </c>
      <c r="AU136" s="11">
        <v>10</v>
      </c>
      <c r="AV136" s="5" t="s">
        <v>371</v>
      </c>
      <c r="AW136" s="5" t="s">
        <v>371</v>
      </c>
      <c r="AX136" s="5" t="s">
        <v>371</v>
      </c>
      <c r="AY136" s="5" t="s">
        <v>371</v>
      </c>
      <c r="AZ136" s="5" t="s">
        <v>371</v>
      </c>
      <c r="BA136" s="5" t="s">
        <v>371</v>
      </c>
      <c r="BB136" s="5" t="s">
        <v>371</v>
      </c>
      <c r="BC136" s="5" t="s">
        <v>371</v>
      </c>
      <c r="BD136" s="54">
        <f t="shared" si="86"/>
        <v>0.96479908695810956</v>
      </c>
      <c r="BE136" s="54">
        <f t="shared" si="79"/>
        <v>0.96479908695810956</v>
      </c>
      <c r="BF136" s="55">
        <v>646</v>
      </c>
      <c r="BG136" s="39">
        <f t="shared" si="80"/>
        <v>623.29999999999995</v>
      </c>
      <c r="BH136" s="39">
        <f t="shared" si="81"/>
        <v>-22.700000000000045</v>
      </c>
      <c r="BI136" s="39">
        <v>43.5</v>
      </c>
      <c r="BJ136" s="39">
        <v>53.4</v>
      </c>
      <c r="BK136" s="39">
        <v>38.9</v>
      </c>
      <c r="BL136" s="39">
        <v>64.599999999999994</v>
      </c>
      <c r="BM136" s="39">
        <v>58.7</v>
      </c>
      <c r="BN136" s="39">
        <v>61</v>
      </c>
      <c r="BO136" s="39">
        <v>57.3</v>
      </c>
      <c r="BP136" s="39">
        <v>56.5</v>
      </c>
      <c r="BQ136" s="39">
        <v>0</v>
      </c>
      <c r="BR136" s="39">
        <v>55.1</v>
      </c>
      <c r="BS136" s="39">
        <v>60.1</v>
      </c>
      <c r="BT136" s="39">
        <v>56.4</v>
      </c>
      <c r="BU136" s="39">
        <v>20.400000000000077</v>
      </c>
      <c r="BV136" s="39">
        <f t="shared" si="82"/>
        <v>-2.6</v>
      </c>
      <c r="BW136" s="11"/>
      <c r="BX136" s="39">
        <f t="shared" si="83"/>
        <v>-2.6</v>
      </c>
      <c r="BY136" s="39">
        <v>0</v>
      </c>
      <c r="BZ136" s="39">
        <f t="shared" si="84"/>
        <v>0</v>
      </c>
      <c r="CA136" s="39">
        <f t="shared" si="85"/>
        <v>-2.6</v>
      </c>
      <c r="CB136" s="84"/>
      <c r="CC136" s="9"/>
      <c r="CD136" s="9"/>
      <c r="CE136" s="9"/>
      <c r="CF136" s="9"/>
      <c r="CG136" s="9"/>
      <c r="CH136" s="9"/>
      <c r="CI136" s="9"/>
      <c r="CJ136" s="9"/>
      <c r="CK136" s="9"/>
      <c r="CL136" s="10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10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10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10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10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10"/>
      <c r="HW136" s="9"/>
      <c r="HX136" s="9"/>
    </row>
    <row r="137" spans="1:232" s="2" customFormat="1" ht="16.95" customHeight="1">
      <c r="A137" s="14" t="s">
        <v>137</v>
      </c>
      <c r="B137" s="39">
        <v>0</v>
      </c>
      <c r="C137" s="39">
        <v>0</v>
      </c>
      <c r="D137" s="4">
        <f t="shared" si="72"/>
        <v>0</v>
      </c>
      <c r="E137" s="11">
        <v>0</v>
      </c>
      <c r="F137" s="5" t="s">
        <v>371</v>
      </c>
      <c r="G137" s="5" t="s">
        <v>371</v>
      </c>
      <c r="H137" s="5" t="s">
        <v>371</v>
      </c>
      <c r="I137" s="5" t="s">
        <v>371</v>
      </c>
      <c r="J137" s="5" t="s">
        <v>371</v>
      </c>
      <c r="K137" s="5" t="s">
        <v>371</v>
      </c>
      <c r="L137" s="5" t="s">
        <v>371</v>
      </c>
      <c r="M137" s="5" t="s">
        <v>371</v>
      </c>
      <c r="N137" s="39">
        <v>2956.3</v>
      </c>
      <c r="O137" s="39">
        <v>3881.5</v>
      </c>
      <c r="P137" s="4">
        <f t="shared" si="73"/>
        <v>1.3129587660250988</v>
      </c>
      <c r="Q137" s="11">
        <v>20</v>
      </c>
      <c r="R137" s="11">
        <v>1</v>
      </c>
      <c r="S137" s="11">
        <v>15</v>
      </c>
      <c r="T137" s="39">
        <v>4915</v>
      </c>
      <c r="U137" s="39">
        <v>4890.3</v>
      </c>
      <c r="V137" s="4">
        <f t="shared" si="74"/>
        <v>0.99497456765005088</v>
      </c>
      <c r="W137" s="11">
        <v>35</v>
      </c>
      <c r="X137" s="39">
        <v>144</v>
      </c>
      <c r="Y137" s="39">
        <v>189.4</v>
      </c>
      <c r="Z137" s="4">
        <f t="shared" si="75"/>
        <v>1.3152777777777778</v>
      </c>
      <c r="AA137" s="11">
        <v>15</v>
      </c>
      <c r="AB137" s="39">
        <v>46994</v>
      </c>
      <c r="AC137" s="39">
        <v>20429</v>
      </c>
      <c r="AD137" s="4">
        <f t="shared" si="76"/>
        <v>0.43471507000893733</v>
      </c>
      <c r="AE137" s="11">
        <v>5</v>
      </c>
      <c r="AF137" s="5" t="s">
        <v>371</v>
      </c>
      <c r="AG137" s="5" t="s">
        <v>371</v>
      </c>
      <c r="AH137" s="5" t="s">
        <v>371</v>
      </c>
      <c r="AI137" s="5" t="s">
        <v>371</v>
      </c>
      <c r="AJ137" s="55">
        <v>1192</v>
      </c>
      <c r="AK137" s="55">
        <v>1310</v>
      </c>
      <c r="AL137" s="4">
        <f t="shared" si="77"/>
        <v>1.098993288590604</v>
      </c>
      <c r="AM137" s="11">
        <v>20</v>
      </c>
      <c r="AN137" s="5" t="s">
        <v>371</v>
      </c>
      <c r="AO137" s="5" t="s">
        <v>371</v>
      </c>
      <c r="AP137" s="5" t="s">
        <v>371</v>
      </c>
      <c r="AQ137" s="5" t="s">
        <v>371</v>
      </c>
      <c r="AR137" s="39">
        <v>0</v>
      </c>
      <c r="AS137" s="39">
        <v>0</v>
      </c>
      <c r="AT137" s="4">
        <f t="shared" si="78"/>
        <v>0</v>
      </c>
      <c r="AU137" s="11">
        <v>0</v>
      </c>
      <c r="AV137" s="5" t="s">
        <v>371</v>
      </c>
      <c r="AW137" s="5" t="s">
        <v>371</v>
      </c>
      <c r="AX137" s="5" t="s">
        <v>371</v>
      </c>
      <c r="AY137" s="5" t="s">
        <v>371</v>
      </c>
      <c r="AZ137" s="5" t="s">
        <v>371</v>
      </c>
      <c r="BA137" s="5" t="s">
        <v>371</v>
      </c>
      <c r="BB137" s="5" t="s">
        <v>371</v>
      </c>
      <c r="BC137" s="5" t="s">
        <v>371</v>
      </c>
      <c r="BD137" s="54">
        <f t="shared" si="86"/>
        <v>1.0905990270616108</v>
      </c>
      <c r="BE137" s="54">
        <f t="shared" si="79"/>
        <v>1.0905990270616108</v>
      </c>
      <c r="BF137" s="55">
        <v>1451</v>
      </c>
      <c r="BG137" s="39">
        <f t="shared" si="80"/>
        <v>1582.5</v>
      </c>
      <c r="BH137" s="39">
        <f t="shared" si="81"/>
        <v>131.5</v>
      </c>
      <c r="BI137" s="39">
        <v>140.9</v>
      </c>
      <c r="BJ137" s="39">
        <v>158.9</v>
      </c>
      <c r="BK137" s="39">
        <v>50.9</v>
      </c>
      <c r="BL137" s="39">
        <v>64.599999999999994</v>
      </c>
      <c r="BM137" s="39">
        <v>158.1</v>
      </c>
      <c r="BN137" s="39">
        <v>126.1</v>
      </c>
      <c r="BO137" s="39">
        <v>138.4</v>
      </c>
      <c r="BP137" s="39">
        <v>130</v>
      </c>
      <c r="BQ137" s="39">
        <v>0</v>
      </c>
      <c r="BR137" s="39">
        <v>188.9</v>
      </c>
      <c r="BS137" s="39">
        <v>80.099999999999994</v>
      </c>
      <c r="BT137" s="39">
        <v>106.4</v>
      </c>
      <c r="BU137" s="39">
        <v>113.60000000000008</v>
      </c>
      <c r="BV137" s="39">
        <f t="shared" si="82"/>
        <v>125.6</v>
      </c>
      <c r="BW137" s="11"/>
      <c r="BX137" s="39">
        <f t="shared" si="83"/>
        <v>125.6</v>
      </c>
      <c r="BY137" s="39">
        <v>0</v>
      </c>
      <c r="BZ137" s="39">
        <f t="shared" si="84"/>
        <v>125.6</v>
      </c>
      <c r="CA137" s="39">
        <f t="shared" si="85"/>
        <v>0</v>
      </c>
      <c r="CB137" s="84"/>
      <c r="CC137" s="9"/>
      <c r="CD137" s="9"/>
      <c r="CE137" s="9"/>
      <c r="CF137" s="9"/>
      <c r="CG137" s="9"/>
      <c r="CH137" s="9"/>
      <c r="CI137" s="9"/>
      <c r="CJ137" s="9"/>
      <c r="CK137" s="9"/>
      <c r="CL137" s="10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10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10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10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10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10"/>
      <c r="HW137" s="9"/>
      <c r="HX137" s="9"/>
    </row>
    <row r="138" spans="1:232" s="2" customFormat="1" ht="16.95" customHeight="1">
      <c r="A138" s="14" t="s">
        <v>138</v>
      </c>
      <c r="B138" s="39">
        <v>0</v>
      </c>
      <c r="C138" s="39">
        <v>0</v>
      </c>
      <c r="D138" s="4">
        <f t="shared" si="72"/>
        <v>0</v>
      </c>
      <c r="E138" s="11">
        <v>0</v>
      </c>
      <c r="F138" s="5" t="s">
        <v>371</v>
      </c>
      <c r="G138" s="5" t="s">
        <v>371</v>
      </c>
      <c r="H138" s="5" t="s">
        <v>371</v>
      </c>
      <c r="I138" s="5" t="s">
        <v>371</v>
      </c>
      <c r="J138" s="5" t="s">
        <v>371</v>
      </c>
      <c r="K138" s="5" t="s">
        <v>371</v>
      </c>
      <c r="L138" s="5" t="s">
        <v>371</v>
      </c>
      <c r="M138" s="5" t="s">
        <v>371</v>
      </c>
      <c r="N138" s="39">
        <v>4942.8999999999996</v>
      </c>
      <c r="O138" s="39">
        <v>4963.8</v>
      </c>
      <c r="P138" s="4">
        <f t="shared" si="73"/>
        <v>1.0042282870379737</v>
      </c>
      <c r="Q138" s="11">
        <v>20</v>
      </c>
      <c r="R138" s="11">
        <v>1</v>
      </c>
      <c r="S138" s="11">
        <v>15</v>
      </c>
      <c r="T138" s="39">
        <v>168</v>
      </c>
      <c r="U138" s="39">
        <v>88.3</v>
      </c>
      <c r="V138" s="4">
        <f t="shared" si="74"/>
        <v>0.52559523809523812</v>
      </c>
      <c r="W138" s="11">
        <v>25</v>
      </c>
      <c r="X138" s="39">
        <v>34</v>
      </c>
      <c r="Y138" s="39">
        <v>3.3</v>
      </c>
      <c r="Z138" s="4">
        <f t="shared" si="75"/>
        <v>9.7058823529411753E-2</v>
      </c>
      <c r="AA138" s="11">
        <v>25</v>
      </c>
      <c r="AB138" s="39">
        <v>38580</v>
      </c>
      <c r="AC138" s="39">
        <v>17603</v>
      </c>
      <c r="AD138" s="4">
        <f t="shared" si="76"/>
        <v>0.45627268014515293</v>
      </c>
      <c r="AE138" s="11">
        <v>5</v>
      </c>
      <c r="AF138" s="5" t="s">
        <v>371</v>
      </c>
      <c r="AG138" s="5" t="s">
        <v>371</v>
      </c>
      <c r="AH138" s="5" t="s">
        <v>371</v>
      </c>
      <c r="AI138" s="5" t="s">
        <v>371</v>
      </c>
      <c r="AJ138" s="55">
        <v>131</v>
      </c>
      <c r="AK138" s="55">
        <v>111</v>
      </c>
      <c r="AL138" s="4">
        <f t="shared" si="77"/>
        <v>0.84732824427480913</v>
      </c>
      <c r="AM138" s="11">
        <v>20</v>
      </c>
      <c r="AN138" s="5" t="s">
        <v>371</v>
      </c>
      <c r="AO138" s="5" t="s">
        <v>371</v>
      </c>
      <c r="AP138" s="5" t="s">
        <v>371</v>
      </c>
      <c r="AQ138" s="5" t="s">
        <v>371</v>
      </c>
      <c r="AR138" s="39">
        <v>35.799999999999997</v>
      </c>
      <c r="AS138" s="39">
        <v>33.299999999999997</v>
      </c>
      <c r="AT138" s="4">
        <f t="shared" si="78"/>
        <v>0.93016759776536317</v>
      </c>
      <c r="AU138" s="11">
        <v>10</v>
      </c>
      <c r="AV138" s="5" t="s">
        <v>371</v>
      </c>
      <c r="AW138" s="5" t="s">
        <v>371</v>
      </c>
      <c r="AX138" s="5" t="s">
        <v>371</v>
      </c>
      <c r="AY138" s="5" t="s">
        <v>371</v>
      </c>
      <c r="AZ138" s="5" t="s">
        <v>371</v>
      </c>
      <c r="BA138" s="5" t="s">
        <v>371</v>
      </c>
      <c r="BB138" s="5" t="s">
        <v>371</v>
      </c>
      <c r="BC138" s="5" t="s">
        <v>371</v>
      </c>
      <c r="BD138" s="54">
        <f t="shared" si="86"/>
        <v>0.65983767954376082</v>
      </c>
      <c r="BE138" s="54">
        <f t="shared" si="79"/>
        <v>0.65983767954376082</v>
      </c>
      <c r="BF138" s="55">
        <v>876</v>
      </c>
      <c r="BG138" s="39">
        <f t="shared" si="80"/>
        <v>578</v>
      </c>
      <c r="BH138" s="39">
        <f t="shared" si="81"/>
        <v>-298</v>
      </c>
      <c r="BI138" s="39">
        <v>6.3</v>
      </c>
      <c r="BJ138" s="39">
        <v>87.6</v>
      </c>
      <c r="BK138" s="39">
        <v>112.1</v>
      </c>
      <c r="BL138" s="39">
        <v>51</v>
      </c>
      <c r="BM138" s="39">
        <v>70.400000000000006</v>
      </c>
      <c r="BN138" s="39">
        <v>6.3</v>
      </c>
      <c r="BO138" s="39">
        <v>46.8</v>
      </c>
      <c r="BP138" s="39">
        <v>47.6</v>
      </c>
      <c r="BQ138" s="39">
        <v>0</v>
      </c>
      <c r="BR138" s="39">
        <v>44.8</v>
      </c>
      <c r="BS138" s="39">
        <v>44.1</v>
      </c>
      <c r="BT138" s="39">
        <v>40.700000000000003</v>
      </c>
      <c r="BU138" s="39">
        <v>0</v>
      </c>
      <c r="BV138" s="39">
        <f t="shared" si="82"/>
        <v>20.3</v>
      </c>
      <c r="BW138" s="11"/>
      <c r="BX138" s="39">
        <f t="shared" si="83"/>
        <v>20.3</v>
      </c>
      <c r="BY138" s="39">
        <v>0</v>
      </c>
      <c r="BZ138" s="39">
        <f t="shared" si="84"/>
        <v>20.3</v>
      </c>
      <c r="CA138" s="39">
        <f t="shared" si="85"/>
        <v>0</v>
      </c>
      <c r="CB138" s="84"/>
      <c r="CC138" s="9"/>
      <c r="CD138" s="9"/>
      <c r="CE138" s="9"/>
      <c r="CF138" s="9"/>
      <c r="CG138" s="9"/>
      <c r="CH138" s="9"/>
      <c r="CI138" s="9"/>
      <c r="CJ138" s="9"/>
      <c r="CK138" s="9"/>
      <c r="CL138" s="10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10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10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10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10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10"/>
      <c r="HW138" s="9"/>
      <c r="HX138" s="9"/>
    </row>
    <row r="139" spans="1:232" s="2" customFormat="1" ht="16.95" customHeight="1">
      <c r="A139" s="19" t="s">
        <v>139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84"/>
      <c r="CC139" s="9"/>
      <c r="CD139" s="9"/>
      <c r="CE139" s="9"/>
      <c r="CF139" s="9"/>
      <c r="CG139" s="9"/>
      <c r="CH139" s="9"/>
      <c r="CI139" s="9"/>
      <c r="CJ139" s="9"/>
      <c r="CK139" s="9"/>
      <c r="CL139" s="10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10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10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10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10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10"/>
      <c r="HW139" s="9"/>
      <c r="HX139" s="9"/>
    </row>
    <row r="140" spans="1:232" s="2" customFormat="1" ht="16.95" customHeight="1">
      <c r="A140" s="14" t="s">
        <v>140</v>
      </c>
      <c r="B140" s="39">
        <v>0</v>
      </c>
      <c r="C140" s="39">
        <v>0</v>
      </c>
      <c r="D140" s="4">
        <f t="shared" si="72"/>
        <v>0</v>
      </c>
      <c r="E140" s="11">
        <v>0</v>
      </c>
      <c r="F140" s="5" t="s">
        <v>371</v>
      </c>
      <c r="G140" s="5" t="s">
        <v>371</v>
      </c>
      <c r="H140" s="5" t="s">
        <v>371</v>
      </c>
      <c r="I140" s="5" t="s">
        <v>371</v>
      </c>
      <c r="J140" s="5" t="s">
        <v>371</v>
      </c>
      <c r="K140" s="5" t="s">
        <v>371</v>
      </c>
      <c r="L140" s="5" t="s">
        <v>371</v>
      </c>
      <c r="M140" s="5" t="s">
        <v>371</v>
      </c>
      <c r="N140" s="39">
        <v>2580.1</v>
      </c>
      <c r="O140" s="39">
        <v>2603.4</v>
      </c>
      <c r="P140" s="4">
        <f t="shared" si="73"/>
        <v>1.0090306577264447</v>
      </c>
      <c r="Q140" s="11">
        <v>20</v>
      </c>
      <c r="R140" s="11">
        <v>1</v>
      </c>
      <c r="S140" s="11">
        <v>15</v>
      </c>
      <c r="T140" s="39">
        <v>0</v>
      </c>
      <c r="U140" s="39">
        <v>0</v>
      </c>
      <c r="V140" s="4">
        <f t="shared" si="74"/>
        <v>1</v>
      </c>
      <c r="W140" s="11">
        <v>30</v>
      </c>
      <c r="X140" s="39">
        <v>6</v>
      </c>
      <c r="Y140" s="39">
        <v>9.8000000000000007</v>
      </c>
      <c r="Z140" s="4">
        <f t="shared" si="75"/>
        <v>1.6333333333333335</v>
      </c>
      <c r="AA140" s="11">
        <v>20</v>
      </c>
      <c r="AB140" s="39">
        <v>10717</v>
      </c>
      <c r="AC140" s="39">
        <v>11494</v>
      </c>
      <c r="AD140" s="4">
        <f t="shared" si="76"/>
        <v>1.0725016329196604</v>
      </c>
      <c r="AE140" s="11">
        <v>5</v>
      </c>
      <c r="AF140" s="5" t="s">
        <v>371</v>
      </c>
      <c r="AG140" s="5" t="s">
        <v>371</v>
      </c>
      <c r="AH140" s="5" t="s">
        <v>371</v>
      </c>
      <c r="AI140" s="5" t="s">
        <v>371</v>
      </c>
      <c r="AJ140" s="55">
        <v>80</v>
      </c>
      <c r="AK140" s="55">
        <v>80</v>
      </c>
      <c r="AL140" s="4">
        <f t="shared" si="77"/>
        <v>1</v>
      </c>
      <c r="AM140" s="11">
        <v>20</v>
      </c>
      <c r="AN140" s="5" t="s">
        <v>371</v>
      </c>
      <c r="AO140" s="5" t="s">
        <v>371</v>
      </c>
      <c r="AP140" s="5" t="s">
        <v>371</v>
      </c>
      <c r="AQ140" s="5" t="s">
        <v>371</v>
      </c>
      <c r="AR140" s="39">
        <v>0</v>
      </c>
      <c r="AS140" s="39">
        <v>0</v>
      </c>
      <c r="AT140" s="4">
        <f t="shared" si="78"/>
        <v>0</v>
      </c>
      <c r="AU140" s="11">
        <v>0</v>
      </c>
      <c r="AV140" s="5" t="s">
        <v>371</v>
      </c>
      <c r="AW140" s="5" t="s">
        <v>371</v>
      </c>
      <c r="AX140" s="5" t="s">
        <v>371</v>
      </c>
      <c r="AY140" s="5" t="s">
        <v>371</v>
      </c>
      <c r="AZ140" s="5" t="s">
        <v>371</v>
      </c>
      <c r="BA140" s="5" t="s">
        <v>371</v>
      </c>
      <c r="BB140" s="5" t="s">
        <v>371</v>
      </c>
      <c r="BC140" s="5" t="s">
        <v>371</v>
      </c>
      <c r="BD140" s="54">
        <f t="shared" si="86"/>
        <v>1.1200889816890351</v>
      </c>
      <c r="BE140" s="54">
        <f t="shared" si="79"/>
        <v>1.1200889816890351</v>
      </c>
      <c r="BF140" s="55">
        <v>1932</v>
      </c>
      <c r="BG140" s="39">
        <f t="shared" si="80"/>
        <v>2164</v>
      </c>
      <c r="BH140" s="39">
        <f t="shared" si="81"/>
        <v>232</v>
      </c>
      <c r="BI140" s="39">
        <v>211.3</v>
      </c>
      <c r="BJ140" s="39">
        <v>214.6</v>
      </c>
      <c r="BK140" s="39">
        <v>204.4</v>
      </c>
      <c r="BL140" s="39">
        <v>177.2</v>
      </c>
      <c r="BM140" s="39">
        <v>194.8</v>
      </c>
      <c r="BN140" s="39">
        <v>154.4</v>
      </c>
      <c r="BO140" s="39">
        <v>186.5</v>
      </c>
      <c r="BP140" s="39">
        <v>155.5</v>
      </c>
      <c r="BQ140" s="39">
        <v>0</v>
      </c>
      <c r="BR140" s="39">
        <v>220.8</v>
      </c>
      <c r="BS140" s="39">
        <v>195.1</v>
      </c>
      <c r="BT140" s="39">
        <v>180.9</v>
      </c>
      <c r="BU140" s="39">
        <v>0</v>
      </c>
      <c r="BV140" s="39">
        <f t="shared" si="82"/>
        <v>68.5</v>
      </c>
      <c r="BW140" s="11" t="s">
        <v>425</v>
      </c>
      <c r="BX140" s="39">
        <f t="shared" si="83"/>
        <v>0</v>
      </c>
      <c r="BY140" s="39">
        <v>0</v>
      </c>
      <c r="BZ140" s="39">
        <f t="shared" si="84"/>
        <v>0</v>
      </c>
      <c r="CA140" s="39">
        <f t="shared" si="85"/>
        <v>0</v>
      </c>
      <c r="CB140" s="84"/>
      <c r="CC140" s="9"/>
      <c r="CD140" s="9"/>
      <c r="CE140" s="9"/>
      <c r="CF140" s="9"/>
      <c r="CG140" s="9"/>
      <c r="CH140" s="9"/>
      <c r="CI140" s="9"/>
      <c r="CJ140" s="9"/>
      <c r="CK140" s="9"/>
      <c r="CL140" s="10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10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10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10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10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10"/>
      <c r="HW140" s="9"/>
      <c r="HX140" s="9"/>
    </row>
    <row r="141" spans="1:232" s="2" customFormat="1" ht="16.95" customHeight="1">
      <c r="A141" s="14" t="s">
        <v>141</v>
      </c>
      <c r="B141" s="39">
        <v>0</v>
      </c>
      <c r="C141" s="39">
        <v>0</v>
      </c>
      <c r="D141" s="4">
        <f t="shared" si="72"/>
        <v>0</v>
      </c>
      <c r="E141" s="11">
        <v>0</v>
      </c>
      <c r="F141" s="5" t="s">
        <v>371</v>
      </c>
      <c r="G141" s="5" t="s">
        <v>371</v>
      </c>
      <c r="H141" s="5" t="s">
        <v>371</v>
      </c>
      <c r="I141" s="5" t="s">
        <v>371</v>
      </c>
      <c r="J141" s="5" t="s">
        <v>371</v>
      </c>
      <c r="K141" s="5" t="s">
        <v>371</v>
      </c>
      <c r="L141" s="5" t="s">
        <v>371</v>
      </c>
      <c r="M141" s="5" t="s">
        <v>371</v>
      </c>
      <c r="N141" s="39">
        <v>1144.5999999999999</v>
      </c>
      <c r="O141" s="39">
        <v>585.9</v>
      </c>
      <c r="P141" s="4">
        <f t="shared" si="73"/>
        <v>0.51188188013279745</v>
      </c>
      <c r="Q141" s="11">
        <v>20</v>
      </c>
      <c r="R141" s="11">
        <v>1</v>
      </c>
      <c r="S141" s="11">
        <v>15</v>
      </c>
      <c r="T141" s="39">
        <v>249</v>
      </c>
      <c r="U141" s="39">
        <v>207.2</v>
      </c>
      <c r="V141" s="4">
        <f t="shared" si="74"/>
        <v>0.8321285140562249</v>
      </c>
      <c r="W141" s="11">
        <v>35</v>
      </c>
      <c r="X141" s="39">
        <v>23</v>
      </c>
      <c r="Y141" s="39">
        <v>60.5</v>
      </c>
      <c r="Z141" s="4">
        <f t="shared" si="75"/>
        <v>2.6304347826086958</v>
      </c>
      <c r="AA141" s="11">
        <v>15</v>
      </c>
      <c r="AB141" s="39">
        <v>14408</v>
      </c>
      <c r="AC141" s="39">
        <v>20713</v>
      </c>
      <c r="AD141" s="4">
        <f t="shared" si="76"/>
        <v>1.4376041088284286</v>
      </c>
      <c r="AE141" s="11">
        <v>5</v>
      </c>
      <c r="AF141" s="5" t="s">
        <v>371</v>
      </c>
      <c r="AG141" s="5" t="s">
        <v>371</v>
      </c>
      <c r="AH141" s="5" t="s">
        <v>371</v>
      </c>
      <c r="AI141" s="5" t="s">
        <v>371</v>
      </c>
      <c r="AJ141" s="55">
        <v>280</v>
      </c>
      <c r="AK141" s="55">
        <v>160</v>
      </c>
      <c r="AL141" s="4">
        <f t="shared" si="77"/>
        <v>0.5714285714285714</v>
      </c>
      <c r="AM141" s="11">
        <v>20</v>
      </c>
      <c r="AN141" s="5" t="s">
        <v>371</v>
      </c>
      <c r="AO141" s="5" t="s">
        <v>371</v>
      </c>
      <c r="AP141" s="5" t="s">
        <v>371</v>
      </c>
      <c r="AQ141" s="5" t="s">
        <v>371</v>
      </c>
      <c r="AR141" s="39">
        <v>0</v>
      </c>
      <c r="AS141" s="39">
        <v>0</v>
      </c>
      <c r="AT141" s="4">
        <f t="shared" si="78"/>
        <v>0</v>
      </c>
      <c r="AU141" s="11">
        <v>0</v>
      </c>
      <c r="AV141" s="5" t="s">
        <v>371</v>
      </c>
      <c r="AW141" s="5" t="s">
        <v>371</v>
      </c>
      <c r="AX141" s="5" t="s">
        <v>371</v>
      </c>
      <c r="AY141" s="5" t="s">
        <v>371</v>
      </c>
      <c r="AZ141" s="5" t="s">
        <v>371</v>
      </c>
      <c r="BA141" s="5" t="s">
        <v>371</v>
      </c>
      <c r="BB141" s="5" t="s">
        <v>371</v>
      </c>
      <c r="BC141" s="5" t="s">
        <v>371</v>
      </c>
      <c r="BD141" s="54">
        <f t="shared" si="86"/>
        <v>1.0221386300587985</v>
      </c>
      <c r="BE141" s="54">
        <f t="shared" si="79"/>
        <v>1.0221386300587985</v>
      </c>
      <c r="BF141" s="55">
        <v>2244</v>
      </c>
      <c r="BG141" s="39">
        <f t="shared" si="80"/>
        <v>2293.6999999999998</v>
      </c>
      <c r="BH141" s="39">
        <f t="shared" si="81"/>
        <v>49.699999999999818</v>
      </c>
      <c r="BI141" s="39">
        <v>256.89999999999998</v>
      </c>
      <c r="BJ141" s="39">
        <v>245.4</v>
      </c>
      <c r="BK141" s="39">
        <v>169.5</v>
      </c>
      <c r="BL141" s="39">
        <v>209.7</v>
      </c>
      <c r="BM141" s="39">
        <v>246.9</v>
      </c>
      <c r="BN141" s="39">
        <v>102.9</v>
      </c>
      <c r="BO141" s="39">
        <v>208.1</v>
      </c>
      <c r="BP141" s="39">
        <v>224.7</v>
      </c>
      <c r="BQ141" s="39">
        <v>0</v>
      </c>
      <c r="BR141" s="39">
        <v>223.6</v>
      </c>
      <c r="BS141" s="39">
        <v>248.2</v>
      </c>
      <c r="BT141" s="39">
        <v>180.1</v>
      </c>
      <c r="BU141" s="39">
        <v>0</v>
      </c>
      <c r="BV141" s="39">
        <f t="shared" si="82"/>
        <v>-22.3</v>
      </c>
      <c r="BW141" s="11"/>
      <c r="BX141" s="39">
        <f t="shared" si="83"/>
        <v>-22.3</v>
      </c>
      <c r="BY141" s="39">
        <v>0</v>
      </c>
      <c r="BZ141" s="39">
        <f t="shared" si="84"/>
        <v>0</v>
      </c>
      <c r="CA141" s="39">
        <f t="shared" si="85"/>
        <v>-22.3</v>
      </c>
      <c r="CB141" s="84"/>
      <c r="CC141" s="9"/>
      <c r="CD141" s="9"/>
      <c r="CE141" s="9"/>
      <c r="CF141" s="9"/>
      <c r="CG141" s="9"/>
      <c r="CH141" s="9"/>
      <c r="CI141" s="9"/>
      <c r="CJ141" s="9"/>
      <c r="CK141" s="9"/>
      <c r="CL141" s="10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10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10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10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10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10"/>
      <c r="HW141" s="9"/>
      <c r="HX141" s="9"/>
    </row>
    <row r="142" spans="1:232" s="2" customFormat="1" ht="16.95" customHeight="1">
      <c r="A142" s="14" t="s">
        <v>142</v>
      </c>
      <c r="B142" s="39">
        <v>0</v>
      </c>
      <c r="C142" s="39">
        <v>0</v>
      </c>
      <c r="D142" s="4">
        <f t="shared" si="72"/>
        <v>0</v>
      </c>
      <c r="E142" s="11">
        <v>0</v>
      </c>
      <c r="F142" s="5" t="s">
        <v>371</v>
      </c>
      <c r="G142" s="5" t="s">
        <v>371</v>
      </c>
      <c r="H142" s="5" t="s">
        <v>371</v>
      </c>
      <c r="I142" s="5" t="s">
        <v>371</v>
      </c>
      <c r="J142" s="5" t="s">
        <v>371</v>
      </c>
      <c r="K142" s="5" t="s">
        <v>371</v>
      </c>
      <c r="L142" s="5" t="s">
        <v>371</v>
      </c>
      <c r="M142" s="5" t="s">
        <v>371</v>
      </c>
      <c r="N142" s="39">
        <v>1422.1</v>
      </c>
      <c r="O142" s="39">
        <v>991.9</v>
      </c>
      <c r="P142" s="4">
        <f t="shared" si="73"/>
        <v>0.69748962801490755</v>
      </c>
      <c r="Q142" s="11">
        <v>20</v>
      </c>
      <c r="R142" s="11">
        <v>1</v>
      </c>
      <c r="S142" s="11">
        <v>15</v>
      </c>
      <c r="T142" s="39">
        <v>611</v>
      </c>
      <c r="U142" s="39">
        <v>756</v>
      </c>
      <c r="V142" s="4">
        <f t="shared" si="74"/>
        <v>1.2373158756137479</v>
      </c>
      <c r="W142" s="11">
        <v>30</v>
      </c>
      <c r="X142" s="39">
        <v>27</v>
      </c>
      <c r="Y142" s="39">
        <v>49.2</v>
      </c>
      <c r="Z142" s="4">
        <f t="shared" si="75"/>
        <v>1.8222222222222224</v>
      </c>
      <c r="AA142" s="11">
        <v>20</v>
      </c>
      <c r="AB142" s="39">
        <v>30841</v>
      </c>
      <c r="AC142" s="39">
        <v>32528</v>
      </c>
      <c r="AD142" s="4">
        <f t="shared" si="76"/>
        <v>1.0546999124542005</v>
      </c>
      <c r="AE142" s="11">
        <v>5</v>
      </c>
      <c r="AF142" s="5" t="s">
        <v>371</v>
      </c>
      <c r="AG142" s="5" t="s">
        <v>371</v>
      </c>
      <c r="AH142" s="5" t="s">
        <v>371</v>
      </c>
      <c r="AI142" s="5" t="s">
        <v>371</v>
      </c>
      <c r="AJ142" s="55">
        <v>516</v>
      </c>
      <c r="AK142" s="55">
        <v>391</v>
      </c>
      <c r="AL142" s="4">
        <f t="shared" si="77"/>
        <v>0.75775193798449614</v>
      </c>
      <c r="AM142" s="11">
        <v>20</v>
      </c>
      <c r="AN142" s="5" t="s">
        <v>371</v>
      </c>
      <c r="AO142" s="5" t="s">
        <v>371</v>
      </c>
      <c r="AP142" s="5" t="s">
        <v>371</v>
      </c>
      <c r="AQ142" s="5" t="s">
        <v>371</v>
      </c>
      <c r="AR142" s="39">
        <v>0</v>
      </c>
      <c r="AS142" s="39">
        <v>0</v>
      </c>
      <c r="AT142" s="4">
        <f t="shared" si="78"/>
        <v>0</v>
      </c>
      <c r="AU142" s="11">
        <v>0</v>
      </c>
      <c r="AV142" s="5" t="s">
        <v>371</v>
      </c>
      <c r="AW142" s="5" t="s">
        <v>371</v>
      </c>
      <c r="AX142" s="5" t="s">
        <v>371</v>
      </c>
      <c r="AY142" s="5" t="s">
        <v>371</v>
      </c>
      <c r="AZ142" s="5" t="s">
        <v>371</v>
      </c>
      <c r="BA142" s="5" t="s">
        <v>371</v>
      </c>
      <c r="BB142" s="5" t="s">
        <v>371</v>
      </c>
      <c r="BC142" s="5" t="s">
        <v>371</v>
      </c>
      <c r="BD142" s="54">
        <f t="shared" si="86"/>
        <v>1.1176568326828724</v>
      </c>
      <c r="BE142" s="54">
        <f t="shared" si="79"/>
        <v>1.1176568326828724</v>
      </c>
      <c r="BF142" s="55">
        <v>4282</v>
      </c>
      <c r="BG142" s="39">
        <f t="shared" si="80"/>
        <v>4785.8</v>
      </c>
      <c r="BH142" s="39">
        <f t="shared" si="81"/>
        <v>503.80000000000018</v>
      </c>
      <c r="BI142" s="39">
        <v>471.6</v>
      </c>
      <c r="BJ142" s="39">
        <v>469.5</v>
      </c>
      <c r="BK142" s="39">
        <v>190.8</v>
      </c>
      <c r="BL142" s="39">
        <v>475.4</v>
      </c>
      <c r="BM142" s="39">
        <v>457.3</v>
      </c>
      <c r="BN142" s="39">
        <v>218.6</v>
      </c>
      <c r="BO142" s="39">
        <v>480.3</v>
      </c>
      <c r="BP142" s="39">
        <v>395</v>
      </c>
      <c r="BQ142" s="39">
        <v>0</v>
      </c>
      <c r="BR142" s="39">
        <v>537</v>
      </c>
      <c r="BS142" s="39">
        <v>453.5</v>
      </c>
      <c r="BT142" s="39">
        <v>466.6</v>
      </c>
      <c r="BU142" s="39">
        <v>132.39999999999958</v>
      </c>
      <c r="BV142" s="39">
        <f t="shared" si="82"/>
        <v>37.799999999999997</v>
      </c>
      <c r="BW142" s="11"/>
      <c r="BX142" s="39">
        <f t="shared" si="83"/>
        <v>37.799999999999997</v>
      </c>
      <c r="BY142" s="39">
        <v>0</v>
      </c>
      <c r="BZ142" s="39">
        <f t="shared" si="84"/>
        <v>37.799999999999997</v>
      </c>
      <c r="CA142" s="39">
        <f t="shared" si="85"/>
        <v>0</v>
      </c>
      <c r="CB142" s="84"/>
      <c r="CC142" s="9"/>
      <c r="CD142" s="9"/>
      <c r="CE142" s="9"/>
      <c r="CF142" s="9"/>
      <c r="CG142" s="9"/>
      <c r="CH142" s="9"/>
      <c r="CI142" s="9"/>
      <c r="CJ142" s="9"/>
      <c r="CK142" s="9"/>
      <c r="CL142" s="10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10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10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10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10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10"/>
      <c r="HW142" s="9"/>
      <c r="HX142" s="9"/>
    </row>
    <row r="143" spans="1:232" s="2" customFormat="1" ht="16.95" customHeight="1">
      <c r="A143" s="14" t="s">
        <v>143</v>
      </c>
      <c r="B143" s="39">
        <v>31435</v>
      </c>
      <c r="C143" s="39">
        <v>34409.599999999999</v>
      </c>
      <c r="D143" s="4">
        <f t="shared" si="72"/>
        <v>1.0946270081119771</v>
      </c>
      <c r="E143" s="11">
        <v>10</v>
      </c>
      <c r="F143" s="5" t="s">
        <v>371</v>
      </c>
      <c r="G143" s="5" t="s">
        <v>371</v>
      </c>
      <c r="H143" s="5" t="s">
        <v>371</v>
      </c>
      <c r="I143" s="5" t="s">
        <v>371</v>
      </c>
      <c r="J143" s="5" t="s">
        <v>371</v>
      </c>
      <c r="K143" s="5" t="s">
        <v>371</v>
      </c>
      <c r="L143" s="5" t="s">
        <v>371</v>
      </c>
      <c r="M143" s="5" t="s">
        <v>371</v>
      </c>
      <c r="N143" s="39">
        <v>7415.5</v>
      </c>
      <c r="O143" s="39">
        <v>7808.1</v>
      </c>
      <c r="P143" s="4">
        <f t="shared" si="73"/>
        <v>1.0529431595981391</v>
      </c>
      <c r="Q143" s="11">
        <v>20</v>
      </c>
      <c r="R143" s="11">
        <v>1</v>
      </c>
      <c r="S143" s="11">
        <v>15</v>
      </c>
      <c r="T143" s="39">
        <v>0</v>
      </c>
      <c r="U143" s="39">
        <v>0</v>
      </c>
      <c r="V143" s="4">
        <f t="shared" si="74"/>
        <v>1</v>
      </c>
      <c r="W143" s="11">
        <v>20</v>
      </c>
      <c r="X143" s="39">
        <v>8.1</v>
      </c>
      <c r="Y143" s="39">
        <v>13.8</v>
      </c>
      <c r="Z143" s="4">
        <f t="shared" si="75"/>
        <v>1.7037037037037039</v>
      </c>
      <c r="AA143" s="11">
        <v>30</v>
      </c>
      <c r="AB143" s="39">
        <v>367714</v>
      </c>
      <c r="AC143" s="39">
        <v>365585</v>
      </c>
      <c r="AD143" s="4">
        <f t="shared" si="76"/>
        <v>0.99421017421147961</v>
      </c>
      <c r="AE143" s="11">
        <v>5</v>
      </c>
      <c r="AF143" s="5" t="s">
        <v>371</v>
      </c>
      <c r="AG143" s="5" t="s">
        <v>371</v>
      </c>
      <c r="AH143" s="5" t="s">
        <v>371</v>
      </c>
      <c r="AI143" s="5" t="s">
        <v>371</v>
      </c>
      <c r="AJ143" s="55">
        <v>120</v>
      </c>
      <c r="AK143" s="55">
        <v>106</v>
      </c>
      <c r="AL143" s="4">
        <f t="shared" si="77"/>
        <v>0.8833333333333333</v>
      </c>
      <c r="AM143" s="11">
        <v>20</v>
      </c>
      <c r="AN143" s="5" t="s">
        <v>371</v>
      </c>
      <c r="AO143" s="5" t="s">
        <v>371</v>
      </c>
      <c r="AP143" s="5" t="s">
        <v>371</v>
      </c>
      <c r="AQ143" s="5" t="s">
        <v>371</v>
      </c>
      <c r="AR143" s="39">
        <v>100</v>
      </c>
      <c r="AS143" s="39">
        <v>100</v>
      </c>
      <c r="AT143" s="4">
        <f t="shared" si="78"/>
        <v>1</v>
      </c>
      <c r="AU143" s="11">
        <v>10</v>
      </c>
      <c r="AV143" s="5" t="s">
        <v>371</v>
      </c>
      <c r="AW143" s="5" t="s">
        <v>371</v>
      </c>
      <c r="AX143" s="5" t="s">
        <v>371</v>
      </c>
      <c r="AY143" s="5" t="s">
        <v>371</v>
      </c>
      <c r="AZ143" s="5" t="s">
        <v>371</v>
      </c>
      <c r="BA143" s="5" t="s">
        <v>371</v>
      </c>
      <c r="BB143" s="5" t="s">
        <v>371</v>
      </c>
      <c r="BC143" s="5" t="s">
        <v>371</v>
      </c>
      <c r="BD143" s="54">
        <f t="shared" si="86"/>
        <v>1.1596458609378286</v>
      </c>
      <c r="BE143" s="54">
        <f t="shared" si="79"/>
        <v>1.1596458609378286</v>
      </c>
      <c r="BF143" s="55">
        <v>4287</v>
      </c>
      <c r="BG143" s="39">
        <f t="shared" si="80"/>
        <v>4971.3999999999996</v>
      </c>
      <c r="BH143" s="39">
        <f t="shared" si="81"/>
        <v>684.39999999999964</v>
      </c>
      <c r="BI143" s="39">
        <v>397.9</v>
      </c>
      <c r="BJ143" s="39">
        <v>488.3</v>
      </c>
      <c r="BK143" s="39">
        <v>506.1</v>
      </c>
      <c r="BL143" s="39">
        <v>391</v>
      </c>
      <c r="BM143" s="39">
        <v>417.2</v>
      </c>
      <c r="BN143" s="39">
        <v>624.6</v>
      </c>
      <c r="BO143" s="39">
        <v>424.3</v>
      </c>
      <c r="BP143" s="39">
        <v>426.6</v>
      </c>
      <c r="BQ143" s="39">
        <v>0</v>
      </c>
      <c r="BR143" s="39">
        <v>511.1</v>
      </c>
      <c r="BS143" s="39">
        <v>392.7</v>
      </c>
      <c r="BT143" s="39">
        <v>392.4</v>
      </c>
      <c r="BU143" s="39">
        <v>23.800000000000068</v>
      </c>
      <c r="BV143" s="39">
        <f t="shared" si="82"/>
        <v>-24.6</v>
      </c>
      <c r="BW143" s="11" t="s">
        <v>425</v>
      </c>
      <c r="BX143" s="39">
        <f t="shared" si="83"/>
        <v>-24.6</v>
      </c>
      <c r="BY143" s="39">
        <v>0</v>
      </c>
      <c r="BZ143" s="39">
        <f t="shared" si="84"/>
        <v>0</v>
      </c>
      <c r="CA143" s="39">
        <f t="shared" si="85"/>
        <v>-24.6</v>
      </c>
      <c r="CB143" s="84"/>
      <c r="CC143" s="9"/>
      <c r="CD143" s="9"/>
      <c r="CE143" s="9"/>
      <c r="CF143" s="9"/>
      <c r="CG143" s="9"/>
      <c r="CH143" s="9"/>
      <c r="CI143" s="9"/>
      <c r="CJ143" s="9"/>
      <c r="CK143" s="9"/>
      <c r="CL143" s="10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10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10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10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10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10"/>
      <c r="HW143" s="9"/>
      <c r="HX143" s="9"/>
    </row>
    <row r="144" spans="1:232" s="2" customFormat="1" ht="16.95" customHeight="1">
      <c r="A144" s="14" t="s">
        <v>144</v>
      </c>
      <c r="B144" s="39">
        <v>903</v>
      </c>
      <c r="C144" s="39">
        <v>905</v>
      </c>
      <c r="D144" s="4">
        <f t="shared" si="72"/>
        <v>1.0022148394241417</v>
      </c>
      <c r="E144" s="11">
        <v>10</v>
      </c>
      <c r="F144" s="5" t="s">
        <v>371</v>
      </c>
      <c r="G144" s="5" t="s">
        <v>371</v>
      </c>
      <c r="H144" s="5" t="s">
        <v>371</v>
      </c>
      <c r="I144" s="5" t="s">
        <v>371</v>
      </c>
      <c r="J144" s="5" t="s">
        <v>371</v>
      </c>
      <c r="K144" s="5" t="s">
        <v>371</v>
      </c>
      <c r="L144" s="5" t="s">
        <v>371</v>
      </c>
      <c r="M144" s="5" t="s">
        <v>371</v>
      </c>
      <c r="N144" s="39">
        <v>6074</v>
      </c>
      <c r="O144" s="39">
        <v>6702.4</v>
      </c>
      <c r="P144" s="4">
        <f t="shared" si="73"/>
        <v>1.1034573592360881</v>
      </c>
      <c r="Q144" s="11">
        <v>20</v>
      </c>
      <c r="R144" s="11">
        <v>1</v>
      </c>
      <c r="S144" s="11">
        <v>15</v>
      </c>
      <c r="T144" s="39">
        <v>90</v>
      </c>
      <c r="U144" s="39">
        <v>112.9</v>
      </c>
      <c r="V144" s="4">
        <f t="shared" si="74"/>
        <v>1.2544444444444445</v>
      </c>
      <c r="W144" s="11">
        <v>30</v>
      </c>
      <c r="X144" s="39">
        <v>8</v>
      </c>
      <c r="Y144" s="39">
        <v>11.8</v>
      </c>
      <c r="Z144" s="4">
        <f t="shared" si="75"/>
        <v>1.4750000000000001</v>
      </c>
      <c r="AA144" s="11">
        <v>20</v>
      </c>
      <c r="AB144" s="39">
        <v>25245</v>
      </c>
      <c r="AC144" s="39">
        <v>34970</v>
      </c>
      <c r="AD144" s="4">
        <f t="shared" si="76"/>
        <v>1.3852247969895028</v>
      </c>
      <c r="AE144" s="11">
        <v>5</v>
      </c>
      <c r="AF144" s="5" t="s">
        <v>371</v>
      </c>
      <c r="AG144" s="5" t="s">
        <v>371</v>
      </c>
      <c r="AH144" s="5" t="s">
        <v>371</v>
      </c>
      <c r="AI144" s="5" t="s">
        <v>371</v>
      </c>
      <c r="AJ144" s="55">
        <v>120</v>
      </c>
      <c r="AK144" s="55">
        <v>101</v>
      </c>
      <c r="AL144" s="4">
        <f t="shared" si="77"/>
        <v>0.84166666666666667</v>
      </c>
      <c r="AM144" s="11">
        <v>20</v>
      </c>
      <c r="AN144" s="5" t="s">
        <v>371</v>
      </c>
      <c r="AO144" s="5" t="s">
        <v>371</v>
      </c>
      <c r="AP144" s="5" t="s">
        <v>371</v>
      </c>
      <c r="AQ144" s="5" t="s">
        <v>371</v>
      </c>
      <c r="AR144" s="39">
        <v>0</v>
      </c>
      <c r="AS144" s="39">
        <v>100</v>
      </c>
      <c r="AT144" s="4">
        <f t="shared" si="78"/>
        <v>0</v>
      </c>
      <c r="AU144" s="11">
        <v>0</v>
      </c>
      <c r="AV144" s="5" t="s">
        <v>371</v>
      </c>
      <c r="AW144" s="5" t="s">
        <v>371</v>
      </c>
      <c r="AX144" s="5" t="s">
        <v>371</v>
      </c>
      <c r="AY144" s="5" t="s">
        <v>371</v>
      </c>
      <c r="AZ144" s="5" t="s">
        <v>371</v>
      </c>
      <c r="BA144" s="5" t="s">
        <v>371</v>
      </c>
      <c r="BB144" s="5" t="s">
        <v>371</v>
      </c>
      <c r="BC144" s="5" t="s">
        <v>371</v>
      </c>
      <c r="BD144" s="54">
        <f t="shared" si="86"/>
        <v>1.1498673852548114</v>
      </c>
      <c r="BE144" s="54">
        <f t="shared" si="79"/>
        <v>1.1498673852548114</v>
      </c>
      <c r="BF144" s="55">
        <v>1948</v>
      </c>
      <c r="BG144" s="39">
        <f t="shared" si="80"/>
        <v>2239.9</v>
      </c>
      <c r="BH144" s="39">
        <f t="shared" si="81"/>
        <v>291.90000000000009</v>
      </c>
      <c r="BI144" s="39">
        <v>212.7</v>
      </c>
      <c r="BJ144" s="39">
        <v>212.9</v>
      </c>
      <c r="BK144" s="39">
        <v>172.2</v>
      </c>
      <c r="BL144" s="39">
        <v>219.3</v>
      </c>
      <c r="BM144" s="39">
        <v>177.4</v>
      </c>
      <c r="BN144" s="39">
        <v>262.5</v>
      </c>
      <c r="BO144" s="39">
        <v>181.3</v>
      </c>
      <c r="BP144" s="39">
        <v>196.8</v>
      </c>
      <c r="BQ144" s="39">
        <v>0</v>
      </c>
      <c r="BR144" s="39">
        <v>201.4</v>
      </c>
      <c r="BS144" s="39">
        <v>206.8</v>
      </c>
      <c r="BT144" s="39">
        <v>214.3</v>
      </c>
      <c r="BU144" s="39">
        <v>5.7000000000006139</v>
      </c>
      <c r="BV144" s="39">
        <f t="shared" si="82"/>
        <v>-23.4</v>
      </c>
      <c r="BW144" s="11"/>
      <c r="BX144" s="39">
        <f t="shared" si="83"/>
        <v>-23.4</v>
      </c>
      <c r="BY144" s="39">
        <v>0</v>
      </c>
      <c r="BZ144" s="39">
        <f t="shared" si="84"/>
        <v>0</v>
      </c>
      <c r="CA144" s="39">
        <f t="shared" si="85"/>
        <v>-23.4</v>
      </c>
      <c r="CB144" s="84"/>
      <c r="CC144" s="9"/>
      <c r="CD144" s="9"/>
      <c r="CE144" s="9"/>
      <c r="CF144" s="9"/>
      <c r="CG144" s="9"/>
      <c r="CH144" s="9"/>
      <c r="CI144" s="9"/>
      <c r="CJ144" s="9"/>
      <c r="CK144" s="9"/>
      <c r="CL144" s="10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10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10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10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10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10"/>
      <c r="HW144" s="9"/>
      <c r="HX144" s="9"/>
    </row>
    <row r="145" spans="1:232" s="2" customFormat="1" ht="16.95" customHeight="1">
      <c r="A145" s="14" t="s">
        <v>145</v>
      </c>
      <c r="B145" s="39">
        <v>0</v>
      </c>
      <c r="C145" s="39">
        <v>0</v>
      </c>
      <c r="D145" s="4">
        <f t="shared" si="72"/>
        <v>0</v>
      </c>
      <c r="E145" s="11">
        <v>0</v>
      </c>
      <c r="F145" s="5" t="s">
        <v>371</v>
      </c>
      <c r="G145" s="5" t="s">
        <v>371</v>
      </c>
      <c r="H145" s="5" t="s">
        <v>371</v>
      </c>
      <c r="I145" s="5" t="s">
        <v>371</v>
      </c>
      <c r="J145" s="5" t="s">
        <v>371</v>
      </c>
      <c r="K145" s="5" t="s">
        <v>371</v>
      </c>
      <c r="L145" s="5" t="s">
        <v>371</v>
      </c>
      <c r="M145" s="5" t="s">
        <v>371</v>
      </c>
      <c r="N145" s="39">
        <v>695.7</v>
      </c>
      <c r="O145" s="39">
        <v>401.7</v>
      </c>
      <c r="P145" s="4">
        <f t="shared" si="73"/>
        <v>0.57740405347132384</v>
      </c>
      <c r="Q145" s="11">
        <v>20</v>
      </c>
      <c r="R145" s="11">
        <v>1</v>
      </c>
      <c r="S145" s="11">
        <v>15</v>
      </c>
      <c r="T145" s="39">
        <v>0</v>
      </c>
      <c r="U145" s="39">
        <v>0</v>
      </c>
      <c r="V145" s="4">
        <f t="shared" si="74"/>
        <v>1</v>
      </c>
      <c r="W145" s="11">
        <v>35</v>
      </c>
      <c r="X145" s="39">
        <v>7.9</v>
      </c>
      <c r="Y145" s="39">
        <v>17.2</v>
      </c>
      <c r="Z145" s="4">
        <f t="shared" si="75"/>
        <v>2.1772151898734173</v>
      </c>
      <c r="AA145" s="11">
        <v>15</v>
      </c>
      <c r="AB145" s="39">
        <v>16314</v>
      </c>
      <c r="AC145" s="39">
        <v>16412</v>
      </c>
      <c r="AD145" s="4">
        <f t="shared" si="76"/>
        <v>1.0060071104572759</v>
      </c>
      <c r="AE145" s="11">
        <v>5</v>
      </c>
      <c r="AF145" s="5" t="s">
        <v>371</v>
      </c>
      <c r="AG145" s="5" t="s">
        <v>371</v>
      </c>
      <c r="AH145" s="5" t="s">
        <v>371</v>
      </c>
      <c r="AI145" s="5" t="s">
        <v>371</v>
      </c>
      <c r="AJ145" s="55">
        <v>200</v>
      </c>
      <c r="AK145" s="55">
        <v>162</v>
      </c>
      <c r="AL145" s="4">
        <f t="shared" si="77"/>
        <v>0.81</v>
      </c>
      <c r="AM145" s="11">
        <v>20</v>
      </c>
      <c r="AN145" s="5" t="s">
        <v>371</v>
      </c>
      <c r="AO145" s="5" t="s">
        <v>371</v>
      </c>
      <c r="AP145" s="5" t="s">
        <v>371</v>
      </c>
      <c r="AQ145" s="5" t="s">
        <v>371</v>
      </c>
      <c r="AR145" s="39">
        <v>0</v>
      </c>
      <c r="AS145" s="39">
        <v>0</v>
      </c>
      <c r="AT145" s="4">
        <f t="shared" si="78"/>
        <v>0</v>
      </c>
      <c r="AU145" s="11">
        <v>0</v>
      </c>
      <c r="AV145" s="5" t="s">
        <v>371</v>
      </c>
      <c r="AW145" s="5" t="s">
        <v>371</v>
      </c>
      <c r="AX145" s="5" t="s">
        <v>371</v>
      </c>
      <c r="AY145" s="5" t="s">
        <v>371</v>
      </c>
      <c r="AZ145" s="5" t="s">
        <v>371</v>
      </c>
      <c r="BA145" s="5" t="s">
        <v>371</v>
      </c>
      <c r="BB145" s="5" t="s">
        <v>371</v>
      </c>
      <c r="BC145" s="5" t="s">
        <v>371</v>
      </c>
      <c r="BD145" s="54">
        <f t="shared" si="86"/>
        <v>1.0494213133619466</v>
      </c>
      <c r="BE145" s="54">
        <f t="shared" si="79"/>
        <v>1.0494213133619466</v>
      </c>
      <c r="BF145" s="55">
        <v>3245</v>
      </c>
      <c r="BG145" s="39">
        <f t="shared" si="80"/>
        <v>3405.4</v>
      </c>
      <c r="BH145" s="39">
        <f t="shared" si="81"/>
        <v>160.40000000000009</v>
      </c>
      <c r="BI145" s="39">
        <v>360.4</v>
      </c>
      <c r="BJ145" s="39">
        <v>365</v>
      </c>
      <c r="BK145" s="39">
        <v>240.8</v>
      </c>
      <c r="BL145" s="39">
        <v>345.1</v>
      </c>
      <c r="BM145" s="39">
        <v>225.6</v>
      </c>
      <c r="BN145" s="39">
        <v>107.8</v>
      </c>
      <c r="BO145" s="39">
        <v>325.7</v>
      </c>
      <c r="BP145" s="39">
        <v>348.1</v>
      </c>
      <c r="BQ145" s="39">
        <v>0</v>
      </c>
      <c r="BR145" s="39">
        <v>363.6</v>
      </c>
      <c r="BS145" s="39">
        <v>351.4</v>
      </c>
      <c r="BT145" s="39">
        <v>347.4</v>
      </c>
      <c r="BU145" s="39">
        <v>28.699999999999989</v>
      </c>
      <c r="BV145" s="39">
        <f t="shared" si="82"/>
        <v>-4.2</v>
      </c>
      <c r="BW145" s="11"/>
      <c r="BX145" s="39">
        <f t="shared" si="83"/>
        <v>-4.2</v>
      </c>
      <c r="BY145" s="39">
        <v>0</v>
      </c>
      <c r="BZ145" s="39">
        <f t="shared" si="84"/>
        <v>0</v>
      </c>
      <c r="CA145" s="39">
        <f t="shared" si="85"/>
        <v>-4.2</v>
      </c>
      <c r="CB145" s="84"/>
      <c r="CC145" s="9"/>
      <c r="CD145" s="9"/>
      <c r="CE145" s="9"/>
      <c r="CF145" s="9"/>
      <c r="CG145" s="9"/>
      <c r="CH145" s="9"/>
      <c r="CI145" s="9"/>
      <c r="CJ145" s="9"/>
      <c r="CK145" s="9"/>
      <c r="CL145" s="10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10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10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10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10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10"/>
      <c r="HW145" s="9"/>
      <c r="HX145" s="9"/>
    </row>
    <row r="146" spans="1:232" s="2" customFormat="1" ht="16.95" customHeight="1">
      <c r="A146" s="19" t="s">
        <v>146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84"/>
      <c r="CC146" s="9"/>
      <c r="CD146" s="9"/>
      <c r="CE146" s="9"/>
      <c r="CF146" s="9"/>
      <c r="CG146" s="9"/>
      <c r="CH146" s="9"/>
      <c r="CI146" s="9"/>
      <c r="CJ146" s="9"/>
      <c r="CK146" s="9"/>
      <c r="CL146" s="10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10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10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10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10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10"/>
      <c r="HW146" s="9"/>
      <c r="HX146" s="9"/>
    </row>
    <row r="147" spans="1:232" s="2" customFormat="1" ht="16.95" customHeight="1">
      <c r="A147" s="14" t="s">
        <v>147</v>
      </c>
      <c r="B147" s="39">
        <v>5217</v>
      </c>
      <c r="C147" s="39">
        <v>5343.1</v>
      </c>
      <c r="D147" s="4">
        <f t="shared" si="72"/>
        <v>1.0241709794901286</v>
      </c>
      <c r="E147" s="11">
        <v>10</v>
      </c>
      <c r="F147" s="5" t="s">
        <v>371</v>
      </c>
      <c r="G147" s="5" t="s">
        <v>371</v>
      </c>
      <c r="H147" s="5" t="s">
        <v>371</v>
      </c>
      <c r="I147" s="5" t="s">
        <v>371</v>
      </c>
      <c r="J147" s="5" t="s">
        <v>371</v>
      </c>
      <c r="K147" s="5" t="s">
        <v>371</v>
      </c>
      <c r="L147" s="5" t="s">
        <v>371</v>
      </c>
      <c r="M147" s="5" t="s">
        <v>371</v>
      </c>
      <c r="N147" s="39">
        <v>2173.1999999999998</v>
      </c>
      <c r="O147" s="39">
        <v>2040</v>
      </c>
      <c r="P147" s="4">
        <f t="shared" si="73"/>
        <v>0.93870789618995043</v>
      </c>
      <c r="Q147" s="11">
        <v>20</v>
      </c>
      <c r="R147" s="11">
        <v>1</v>
      </c>
      <c r="S147" s="11">
        <v>15</v>
      </c>
      <c r="T147" s="39">
        <v>11.5</v>
      </c>
      <c r="U147" s="39">
        <v>112.7</v>
      </c>
      <c r="V147" s="4">
        <f t="shared" si="74"/>
        <v>9.8000000000000007</v>
      </c>
      <c r="W147" s="11">
        <v>20</v>
      </c>
      <c r="X147" s="39">
        <v>6</v>
      </c>
      <c r="Y147" s="39">
        <v>6.9</v>
      </c>
      <c r="Z147" s="4">
        <f t="shared" si="75"/>
        <v>1.1500000000000001</v>
      </c>
      <c r="AA147" s="11">
        <v>30</v>
      </c>
      <c r="AB147" s="39">
        <v>11390</v>
      </c>
      <c r="AC147" s="39">
        <v>11123</v>
      </c>
      <c r="AD147" s="4">
        <f t="shared" si="76"/>
        <v>0.97655838454784905</v>
      </c>
      <c r="AE147" s="11">
        <v>5</v>
      </c>
      <c r="AF147" s="5" t="s">
        <v>371</v>
      </c>
      <c r="AG147" s="5" t="s">
        <v>371</v>
      </c>
      <c r="AH147" s="5" t="s">
        <v>371</v>
      </c>
      <c r="AI147" s="5" t="s">
        <v>371</v>
      </c>
      <c r="AJ147" s="55">
        <v>67</v>
      </c>
      <c r="AK147" s="55">
        <v>69</v>
      </c>
      <c r="AL147" s="4">
        <f t="shared" si="77"/>
        <v>1.0298507462686568</v>
      </c>
      <c r="AM147" s="11">
        <v>20</v>
      </c>
      <c r="AN147" s="5" t="s">
        <v>371</v>
      </c>
      <c r="AO147" s="5" t="s">
        <v>371</v>
      </c>
      <c r="AP147" s="5" t="s">
        <v>371</v>
      </c>
      <c r="AQ147" s="5" t="s">
        <v>371</v>
      </c>
      <c r="AR147" s="39">
        <v>100</v>
      </c>
      <c r="AS147" s="39">
        <v>75</v>
      </c>
      <c r="AT147" s="4">
        <f t="shared" si="78"/>
        <v>0.75</v>
      </c>
      <c r="AU147" s="11">
        <v>10</v>
      </c>
      <c r="AV147" s="5" t="s">
        <v>371</v>
      </c>
      <c r="AW147" s="5" t="s">
        <v>371</v>
      </c>
      <c r="AX147" s="5" t="s">
        <v>371</v>
      </c>
      <c r="AY147" s="5" t="s">
        <v>371</v>
      </c>
      <c r="AZ147" s="5" t="s">
        <v>371</v>
      </c>
      <c r="BA147" s="5" t="s">
        <v>371</v>
      </c>
      <c r="BB147" s="5" t="s">
        <v>371</v>
      </c>
      <c r="BC147" s="5" t="s">
        <v>371</v>
      </c>
      <c r="BD147" s="54">
        <f t="shared" si="86"/>
        <v>2.3653513428216359</v>
      </c>
      <c r="BE147" s="54">
        <f t="shared" si="79"/>
        <v>1.3</v>
      </c>
      <c r="BF147" s="55">
        <v>2109</v>
      </c>
      <c r="BG147" s="39">
        <f t="shared" si="80"/>
        <v>2741.7</v>
      </c>
      <c r="BH147" s="39">
        <f t="shared" si="81"/>
        <v>632.69999999999982</v>
      </c>
      <c r="BI147" s="39">
        <v>172.1</v>
      </c>
      <c r="BJ147" s="39">
        <v>223.4</v>
      </c>
      <c r="BK147" s="39">
        <v>352.2</v>
      </c>
      <c r="BL147" s="39">
        <v>243.7</v>
      </c>
      <c r="BM147" s="39">
        <v>245</v>
      </c>
      <c r="BN147" s="39">
        <v>252.2</v>
      </c>
      <c r="BO147" s="39">
        <v>243.7</v>
      </c>
      <c r="BP147" s="39">
        <v>249.2</v>
      </c>
      <c r="BQ147" s="39">
        <v>0</v>
      </c>
      <c r="BR147" s="39">
        <v>261.7</v>
      </c>
      <c r="BS147" s="39">
        <v>249.2</v>
      </c>
      <c r="BT147" s="39">
        <v>249.2</v>
      </c>
      <c r="BU147" s="39">
        <v>0</v>
      </c>
      <c r="BV147" s="39">
        <f t="shared" si="82"/>
        <v>0.1</v>
      </c>
      <c r="BW147" s="11"/>
      <c r="BX147" s="39">
        <f t="shared" si="83"/>
        <v>0.1</v>
      </c>
      <c r="BY147" s="39">
        <v>0</v>
      </c>
      <c r="BZ147" s="39">
        <f t="shared" si="84"/>
        <v>0.1</v>
      </c>
      <c r="CA147" s="39">
        <f t="shared" si="85"/>
        <v>0</v>
      </c>
      <c r="CB147" s="84"/>
      <c r="CC147" s="9"/>
      <c r="CD147" s="9"/>
      <c r="CE147" s="9"/>
      <c r="CF147" s="9"/>
      <c r="CG147" s="9"/>
      <c r="CH147" s="9"/>
      <c r="CI147" s="9"/>
      <c r="CJ147" s="9"/>
      <c r="CK147" s="9"/>
      <c r="CL147" s="10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10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10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10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10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10"/>
      <c r="HW147" s="9"/>
      <c r="HX147" s="9"/>
    </row>
    <row r="148" spans="1:232" s="2" customFormat="1" ht="16.95" customHeight="1">
      <c r="A148" s="14" t="s">
        <v>148</v>
      </c>
      <c r="B148" s="39">
        <v>2107</v>
      </c>
      <c r="C148" s="39">
        <v>2120.6</v>
      </c>
      <c r="D148" s="4">
        <f t="shared" si="72"/>
        <v>1.0064546748932131</v>
      </c>
      <c r="E148" s="11">
        <v>10</v>
      </c>
      <c r="F148" s="5" t="s">
        <v>371</v>
      </c>
      <c r="G148" s="5" t="s">
        <v>371</v>
      </c>
      <c r="H148" s="5" t="s">
        <v>371</v>
      </c>
      <c r="I148" s="5" t="s">
        <v>371</v>
      </c>
      <c r="J148" s="5" t="s">
        <v>371</v>
      </c>
      <c r="K148" s="5" t="s">
        <v>371</v>
      </c>
      <c r="L148" s="5" t="s">
        <v>371</v>
      </c>
      <c r="M148" s="5" t="s">
        <v>371</v>
      </c>
      <c r="N148" s="39">
        <v>8227.5</v>
      </c>
      <c r="O148" s="39">
        <v>4989.3</v>
      </c>
      <c r="P148" s="4">
        <f t="shared" si="73"/>
        <v>0.60641750227894264</v>
      </c>
      <c r="Q148" s="11">
        <v>20</v>
      </c>
      <c r="R148" s="11">
        <v>1</v>
      </c>
      <c r="S148" s="11">
        <v>15</v>
      </c>
      <c r="T148" s="39">
        <v>3</v>
      </c>
      <c r="U148" s="39">
        <v>3.1</v>
      </c>
      <c r="V148" s="4">
        <f t="shared" si="74"/>
        <v>1.0333333333333334</v>
      </c>
      <c r="W148" s="11">
        <v>15</v>
      </c>
      <c r="X148" s="39">
        <v>4</v>
      </c>
      <c r="Y148" s="39">
        <v>4.4000000000000004</v>
      </c>
      <c r="Z148" s="4">
        <f t="shared" si="75"/>
        <v>1.1000000000000001</v>
      </c>
      <c r="AA148" s="11">
        <v>35</v>
      </c>
      <c r="AB148" s="39">
        <v>39010</v>
      </c>
      <c r="AC148" s="39">
        <v>39989</v>
      </c>
      <c r="AD148" s="4">
        <f t="shared" si="76"/>
        <v>1.0250961291976417</v>
      </c>
      <c r="AE148" s="11">
        <v>5</v>
      </c>
      <c r="AF148" s="5" t="s">
        <v>371</v>
      </c>
      <c r="AG148" s="5" t="s">
        <v>371</v>
      </c>
      <c r="AH148" s="5" t="s">
        <v>371</v>
      </c>
      <c r="AI148" s="5" t="s">
        <v>371</v>
      </c>
      <c r="AJ148" s="55">
        <v>46</v>
      </c>
      <c r="AK148" s="55">
        <v>46</v>
      </c>
      <c r="AL148" s="4">
        <f t="shared" si="77"/>
        <v>1</v>
      </c>
      <c r="AM148" s="11">
        <v>20</v>
      </c>
      <c r="AN148" s="5" t="s">
        <v>371</v>
      </c>
      <c r="AO148" s="5" t="s">
        <v>371</v>
      </c>
      <c r="AP148" s="5" t="s">
        <v>371</v>
      </c>
      <c r="AQ148" s="5" t="s">
        <v>371</v>
      </c>
      <c r="AR148" s="39">
        <v>100</v>
      </c>
      <c r="AS148" s="39">
        <v>50</v>
      </c>
      <c r="AT148" s="4">
        <f t="shared" si="78"/>
        <v>0.5</v>
      </c>
      <c r="AU148" s="11">
        <v>10</v>
      </c>
      <c r="AV148" s="5" t="s">
        <v>371</v>
      </c>
      <c r="AW148" s="5" t="s">
        <v>371</v>
      </c>
      <c r="AX148" s="5" t="s">
        <v>371</v>
      </c>
      <c r="AY148" s="5" t="s">
        <v>371</v>
      </c>
      <c r="AZ148" s="5" t="s">
        <v>371</v>
      </c>
      <c r="BA148" s="5" t="s">
        <v>371</v>
      </c>
      <c r="BB148" s="5" t="s">
        <v>371</v>
      </c>
      <c r="BC148" s="5" t="s">
        <v>371</v>
      </c>
      <c r="BD148" s="54">
        <f t="shared" si="86"/>
        <v>0.93321828800383988</v>
      </c>
      <c r="BE148" s="54">
        <f t="shared" si="79"/>
        <v>0.93321828800383988</v>
      </c>
      <c r="BF148" s="55">
        <v>926</v>
      </c>
      <c r="BG148" s="39">
        <f t="shared" si="80"/>
        <v>864.2</v>
      </c>
      <c r="BH148" s="39">
        <f t="shared" si="81"/>
        <v>-61.799999999999955</v>
      </c>
      <c r="BI148" s="39">
        <v>75.8</v>
      </c>
      <c r="BJ148" s="39">
        <v>79.400000000000006</v>
      </c>
      <c r="BK148" s="39">
        <v>74.099999999999994</v>
      </c>
      <c r="BL148" s="39">
        <v>78.099999999999994</v>
      </c>
      <c r="BM148" s="39">
        <v>72.099999999999994</v>
      </c>
      <c r="BN148" s="39">
        <v>87.7</v>
      </c>
      <c r="BO148" s="39">
        <v>71.3</v>
      </c>
      <c r="BP148" s="39">
        <v>71.3</v>
      </c>
      <c r="BQ148" s="39">
        <v>0</v>
      </c>
      <c r="BR148" s="39">
        <v>83.2</v>
      </c>
      <c r="BS148" s="39">
        <v>88.1</v>
      </c>
      <c r="BT148" s="39">
        <v>101.5</v>
      </c>
      <c r="BU148" s="39">
        <v>4.8000000000001108</v>
      </c>
      <c r="BV148" s="39">
        <f t="shared" si="82"/>
        <v>-23.2</v>
      </c>
      <c r="BW148" s="11"/>
      <c r="BX148" s="39">
        <f t="shared" si="83"/>
        <v>-23.2</v>
      </c>
      <c r="BY148" s="39">
        <v>0</v>
      </c>
      <c r="BZ148" s="39">
        <f t="shared" si="84"/>
        <v>0</v>
      </c>
      <c r="CA148" s="39">
        <f t="shared" si="85"/>
        <v>-23.2</v>
      </c>
      <c r="CB148" s="84"/>
      <c r="CC148" s="9"/>
      <c r="CD148" s="9"/>
      <c r="CE148" s="9"/>
      <c r="CF148" s="9"/>
      <c r="CG148" s="9"/>
      <c r="CH148" s="9"/>
      <c r="CI148" s="9"/>
      <c r="CJ148" s="9"/>
      <c r="CK148" s="9"/>
      <c r="CL148" s="10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10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10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10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10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10"/>
      <c r="HW148" s="9"/>
      <c r="HX148" s="9"/>
    </row>
    <row r="149" spans="1:232" s="2" customFormat="1" ht="16.95" customHeight="1">
      <c r="A149" s="14" t="s">
        <v>149</v>
      </c>
      <c r="B149" s="39">
        <v>12363</v>
      </c>
      <c r="C149" s="39">
        <v>14603.2</v>
      </c>
      <c r="D149" s="4">
        <f t="shared" si="72"/>
        <v>1.1812019736309958</v>
      </c>
      <c r="E149" s="11">
        <v>10</v>
      </c>
      <c r="F149" s="5" t="s">
        <v>371</v>
      </c>
      <c r="G149" s="5" t="s">
        <v>371</v>
      </c>
      <c r="H149" s="5" t="s">
        <v>371</v>
      </c>
      <c r="I149" s="5" t="s">
        <v>371</v>
      </c>
      <c r="J149" s="5" t="s">
        <v>371</v>
      </c>
      <c r="K149" s="5" t="s">
        <v>371</v>
      </c>
      <c r="L149" s="5" t="s">
        <v>371</v>
      </c>
      <c r="M149" s="5" t="s">
        <v>371</v>
      </c>
      <c r="N149" s="39">
        <v>82812.2</v>
      </c>
      <c r="O149" s="39">
        <v>81571.899999999994</v>
      </c>
      <c r="P149" s="4">
        <f t="shared" si="73"/>
        <v>0.98502273819557984</v>
      </c>
      <c r="Q149" s="11">
        <v>20</v>
      </c>
      <c r="R149" s="11">
        <v>1</v>
      </c>
      <c r="S149" s="11">
        <v>15</v>
      </c>
      <c r="T149" s="39">
        <v>5.5</v>
      </c>
      <c r="U149" s="39">
        <v>847.7</v>
      </c>
      <c r="V149" s="4">
        <f t="shared" si="74"/>
        <v>154.12727272727273</v>
      </c>
      <c r="W149" s="11">
        <v>10</v>
      </c>
      <c r="X149" s="39">
        <v>47.9</v>
      </c>
      <c r="Y149" s="39">
        <v>14.5</v>
      </c>
      <c r="Z149" s="4">
        <f t="shared" si="75"/>
        <v>0.30271398747390399</v>
      </c>
      <c r="AA149" s="11">
        <v>40</v>
      </c>
      <c r="AB149" s="39">
        <v>32000</v>
      </c>
      <c r="AC149" s="39">
        <v>34128</v>
      </c>
      <c r="AD149" s="4">
        <f t="shared" si="76"/>
        <v>1.0665</v>
      </c>
      <c r="AE149" s="11">
        <v>5</v>
      </c>
      <c r="AF149" s="5" t="s">
        <v>371</v>
      </c>
      <c r="AG149" s="5" t="s">
        <v>371</v>
      </c>
      <c r="AH149" s="5" t="s">
        <v>371</v>
      </c>
      <c r="AI149" s="5" t="s">
        <v>371</v>
      </c>
      <c r="AJ149" s="55">
        <v>140</v>
      </c>
      <c r="AK149" s="55">
        <v>515</v>
      </c>
      <c r="AL149" s="4">
        <f t="shared" si="77"/>
        <v>3.6785714285714284</v>
      </c>
      <c r="AM149" s="11">
        <v>20</v>
      </c>
      <c r="AN149" s="5" t="s">
        <v>371</v>
      </c>
      <c r="AO149" s="5" t="s">
        <v>371</v>
      </c>
      <c r="AP149" s="5" t="s">
        <v>371</v>
      </c>
      <c r="AQ149" s="5" t="s">
        <v>371</v>
      </c>
      <c r="AR149" s="39">
        <v>100</v>
      </c>
      <c r="AS149" s="39">
        <v>100</v>
      </c>
      <c r="AT149" s="4">
        <f t="shared" si="78"/>
        <v>1</v>
      </c>
      <c r="AU149" s="11">
        <v>10</v>
      </c>
      <c r="AV149" s="5" t="s">
        <v>371</v>
      </c>
      <c r="AW149" s="5" t="s">
        <v>371</v>
      </c>
      <c r="AX149" s="5" t="s">
        <v>371</v>
      </c>
      <c r="AY149" s="5" t="s">
        <v>371</v>
      </c>
      <c r="AZ149" s="5" t="s">
        <v>371</v>
      </c>
      <c r="BA149" s="5" t="s">
        <v>371</v>
      </c>
      <c r="BB149" s="5" t="s">
        <v>371</v>
      </c>
      <c r="BC149" s="5" t="s">
        <v>371</v>
      </c>
      <c r="BD149" s="54">
        <f t="shared" si="86"/>
        <v>12.990751460333335</v>
      </c>
      <c r="BE149" s="54">
        <f t="shared" si="79"/>
        <v>1.3</v>
      </c>
      <c r="BF149" s="55">
        <v>3595</v>
      </c>
      <c r="BG149" s="39">
        <f t="shared" si="80"/>
        <v>4673.5</v>
      </c>
      <c r="BH149" s="39">
        <f t="shared" si="81"/>
        <v>1078.5</v>
      </c>
      <c r="BI149" s="39">
        <v>207.7</v>
      </c>
      <c r="BJ149" s="39">
        <v>394</v>
      </c>
      <c r="BK149" s="39">
        <v>114</v>
      </c>
      <c r="BL149" s="39">
        <v>336.9</v>
      </c>
      <c r="BM149" s="39">
        <v>297.89999999999998</v>
      </c>
      <c r="BN149" s="39">
        <v>0</v>
      </c>
      <c r="BO149" s="39">
        <v>416.5</v>
      </c>
      <c r="BP149" s="39">
        <v>424.9</v>
      </c>
      <c r="BQ149" s="39">
        <v>0</v>
      </c>
      <c r="BR149" s="39">
        <v>1600</v>
      </c>
      <c r="BS149" s="39">
        <v>424.9</v>
      </c>
      <c r="BT149" s="39">
        <v>424.9</v>
      </c>
      <c r="BU149" s="39">
        <v>31.899999999999579</v>
      </c>
      <c r="BV149" s="39">
        <f t="shared" si="82"/>
        <v>-0.1</v>
      </c>
      <c r="BW149" s="11"/>
      <c r="BX149" s="39">
        <f t="shared" si="83"/>
        <v>-0.1</v>
      </c>
      <c r="BY149" s="39">
        <v>0</v>
      </c>
      <c r="BZ149" s="39">
        <f t="shared" si="84"/>
        <v>0</v>
      </c>
      <c r="CA149" s="39">
        <f t="shared" si="85"/>
        <v>-0.1</v>
      </c>
      <c r="CB149" s="84"/>
      <c r="CC149" s="9"/>
      <c r="CD149" s="9"/>
      <c r="CE149" s="9"/>
      <c r="CF149" s="9"/>
      <c r="CG149" s="9"/>
      <c r="CH149" s="9"/>
      <c r="CI149" s="9"/>
      <c r="CJ149" s="9"/>
      <c r="CK149" s="9"/>
      <c r="CL149" s="10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10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10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10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10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10"/>
      <c r="HW149" s="9"/>
      <c r="HX149" s="9"/>
    </row>
    <row r="150" spans="1:232" s="2" customFormat="1" ht="16.95" customHeight="1">
      <c r="A150" s="14" t="s">
        <v>150</v>
      </c>
      <c r="B150" s="39">
        <v>66968</v>
      </c>
      <c r="C150" s="39">
        <v>71213.7</v>
      </c>
      <c r="D150" s="4">
        <f t="shared" si="72"/>
        <v>1.0633989368056385</v>
      </c>
      <c r="E150" s="11">
        <v>10</v>
      </c>
      <c r="F150" s="5" t="s">
        <v>371</v>
      </c>
      <c r="G150" s="5" t="s">
        <v>371</v>
      </c>
      <c r="H150" s="5" t="s">
        <v>371</v>
      </c>
      <c r="I150" s="5" t="s">
        <v>371</v>
      </c>
      <c r="J150" s="5" t="s">
        <v>371</v>
      </c>
      <c r="K150" s="5" t="s">
        <v>371</v>
      </c>
      <c r="L150" s="5" t="s">
        <v>371</v>
      </c>
      <c r="M150" s="5" t="s">
        <v>371</v>
      </c>
      <c r="N150" s="39">
        <v>12763.5</v>
      </c>
      <c r="O150" s="39">
        <v>9119</v>
      </c>
      <c r="P150" s="4">
        <f t="shared" si="73"/>
        <v>0.71445920006267871</v>
      </c>
      <c r="Q150" s="11">
        <v>20</v>
      </c>
      <c r="R150" s="11">
        <v>1</v>
      </c>
      <c r="S150" s="11">
        <v>15</v>
      </c>
      <c r="T150" s="39">
        <v>24</v>
      </c>
      <c r="U150" s="39">
        <v>27.2</v>
      </c>
      <c r="V150" s="4">
        <f t="shared" si="74"/>
        <v>1.1333333333333333</v>
      </c>
      <c r="W150" s="11">
        <v>20</v>
      </c>
      <c r="X150" s="39">
        <v>29</v>
      </c>
      <c r="Y150" s="39">
        <v>33</v>
      </c>
      <c r="Z150" s="4">
        <f t="shared" si="75"/>
        <v>1.1379310344827587</v>
      </c>
      <c r="AA150" s="11">
        <v>30</v>
      </c>
      <c r="AB150" s="39">
        <v>281930</v>
      </c>
      <c r="AC150" s="39">
        <v>321639</v>
      </c>
      <c r="AD150" s="4">
        <f t="shared" si="76"/>
        <v>1.1408470187635229</v>
      </c>
      <c r="AE150" s="11">
        <v>5</v>
      </c>
      <c r="AF150" s="5" t="s">
        <v>371</v>
      </c>
      <c r="AG150" s="5" t="s">
        <v>371</v>
      </c>
      <c r="AH150" s="5" t="s">
        <v>371</v>
      </c>
      <c r="AI150" s="5" t="s">
        <v>371</v>
      </c>
      <c r="AJ150" s="55">
        <v>231</v>
      </c>
      <c r="AK150" s="55">
        <v>231</v>
      </c>
      <c r="AL150" s="4">
        <f t="shared" si="77"/>
        <v>1</v>
      </c>
      <c r="AM150" s="11">
        <v>20</v>
      </c>
      <c r="AN150" s="5" t="s">
        <v>371</v>
      </c>
      <c r="AO150" s="5" t="s">
        <v>371</v>
      </c>
      <c r="AP150" s="5" t="s">
        <v>371</v>
      </c>
      <c r="AQ150" s="5" t="s">
        <v>371</v>
      </c>
      <c r="AR150" s="39">
        <v>100</v>
      </c>
      <c r="AS150" s="39">
        <v>100</v>
      </c>
      <c r="AT150" s="4">
        <f t="shared" si="78"/>
        <v>1</v>
      </c>
      <c r="AU150" s="11">
        <v>10</v>
      </c>
      <c r="AV150" s="5" t="s">
        <v>371</v>
      </c>
      <c r="AW150" s="5" t="s">
        <v>371</v>
      </c>
      <c r="AX150" s="5" t="s">
        <v>371</v>
      </c>
      <c r="AY150" s="5" t="s">
        <v>371</v>
      </c>
      <c r="AZ150" s="5" t="s">
        <v>371</v>
      </c>
      <c r="BA150" s="5" t="s">
        <v>371</v>
      </c>
      <c r="BB150" s="5" t="s">
        <v>371</v>
      </c>
      <c r="BC150" s="5" t="s">
        <v>371</v>
      </c>
      <c r="BD150" s="54">
        <f t="shared" si="86"/>
        <v>1.0187077397252078</v>
      </c>
      <c r="BE150" s="54">
        <f t="shared" si="79"/>
        <v>1.0187077397252078</v>
      </c>
      <c r="BF150" s="55">
        <v>5347</v>
      </c>
      <c r="BG150" s="39">
        <f t="shared" si="80"/>
        <v>5447</v>
      </c>
      <c r="BH150" s="39">
        <f t="shared" si="81"/>
        <v>100</v>
      </c>
      <c r="BI150" s="39">
        <v>408.6</v>
      </c>
      <c r="BJ150" s="39">
        <v>546.5</v>
      </c>
      <c r="BK150" s="39">
        <v>205.2</v>
      </c>
      <c r="BL150" s="39">
        <v>458.5</v>
      </c>
      <c r="BM150" s="39">
        <v>476.3</v>
      </c>
      <c r="BN150" s="39">
        <v>544.20000000000005</v>
      </c>
      <c r="BO150" s="39">
        <v>483.3</v>
      </c>
      <c r="BP150" s="39">
        <v>472.7</v>
      </c>
      <c r="BQ150" s="39">
        <v>0</v>
      </c>
      <c r="BR150" s="39">
        <v>572.29999999999995</v>
      </c>
      <c r="BS150" s="39">
        <v>531.79999999999995</v>
      </c>
      <c r="BT150" s="39">
        <v>627.79999999999995</v>
      </c>
      <c r="BU150" s="39">
        <v>151.39999999999975</v>
      </c>
      <c r="BV150" s="39">
        <f t="shared" si="82"/>
        <v>-31.6</v>
      </c>
      <c r="BW150" s="11"/>
      <c r="BX150" s="39">
        <f t="shared" si="83"/>
        <v>-31.6</v>
      </c>
      <c r="BY150" s="39">
        <v>0</v>
      </c>
      <c r="BZ150" s="39">
        <f t="shared" si="84"/>
        <v>0</v>
      </c>
      <c r="CA150" s="39">
        <f t="shared" si="85"/>
        <v>-31.6</v>
      </c>
      <c r="CB150" s="84"/>
      <c r="CC150" s="9"/>
      <c r="CD150" s="9"/>
      <c r="CE150" s="9"/>
      <c r="CF150" s="9"/>
      <c r="CG150" s="9"/>
      <c r="CH150" s="9"/>
      <c r="CI150" s="9"/>
      <c r="CJ150" s="9"/>
      <c r="CK150" s="9"/>
      <c r="CL150" s="10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10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10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10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10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10"/>
      <c r="HW150" s="9"/>
      <c r="HX150" s="9"/>
    </row>
    <row r="151" spans="1:232" s="2" customFormat="1" ht="16.95" customHeight="1">
      <c r="A151" s="14" t="s">
        <v>151</v>
      </c>
      <c r="B151" s="39">
        <v>1659</v>
      </c>
      <c r="C151" s="39">
        <v>1755.9</v>
      </c>
      <c r="D151" s="4">
        <f t="shared" si="72"/>
        <v>1.0584086799276673</v>
      </c>
      <c r="E151" s="11">
        <v>10</v>
      </c>
      <c r="F151" s="5" t="s">
        <v>371</v>
      </c>
      <c r="G151" s="5" t="s">
        <v>371</v>
      </c>
      <c r="H151" s="5" t="s">
        <v>371</v>
      </c>
      <c r="I151" s="5" t="s">
        <v>371</v>
      </c>
      <c r="J151" s="5" t="s">
        <v>371</v>
      </c>
      <c r="K151" s="5" t="s">
        <v>371</v>
      </c>
      <c r="L151" s="5" t="s">
        <v>371</v>
      </c>
      <c r="M151" s="5" t="s">
        <v>371</v>
      </c>
      <c r="N151" s="39">
        <v>24006.799999999999</v>
      </c>
      <c r="O151" s="39">
        <v>18820.400000000001</v>
      </c>
      <c r="P151" s="4">
        <f t="shared" si="73"/>
        <v>0.78396121099021954</v>
      </c>
      <c r="Q151" s="11">
        <v>20</v>
      </c>
      <c r="R151" s="11">
        <v>1</v>
      </c>
      <c r="S151" s="11">
        <v>15</v>
      </c>
      <c r="T151" s="39">
        <v>1483</v>
      </c>
      <c r="U151" s="39">
        <v>1685.7</v>
      </c>
      <c r="V151" s="4">
        <f t="shared" si="74"/>
        <v>1.1366824005394471</v>
      </c>
      <c r="W151" s="11">
        <v>35</v>
      </c>
      <c r="X151" s="39">
        <v>48</v>
      </c>
      <c r="Y151" s="39">
        <v>56</v>
      </c>
      <c r="Z151" s="4">
        <f t="shared" si="75"/>
        <v>1.1666666666666667</v>
      </c>
      <c r="AA151" s="11">
        <v>15</v>
      </c>
      <c r="AB151" s="39">
        <v>34950</v>
      </c>
      <c r="AC151" s="39">
        <v>35682</v>
      </c>
      <c r="AD151" s="4">
        <f t="shared" si="76"/>
        <v>1.0209442060085836</v>
      </c>
      <c r="AE151" s="11">
        <v>5</v>
      </c>
      <c r="AF151" s="5" t="s">
        <v>371</v>
      </c>
      <c r="AG151" s="5" t="s">
        <v>371</v>
      </c>
      <c r="AH151" s="5" t="s">
        <v>371</v>
      </c>
      <c r="AI151" s="5" t="s">
        <v>371</v>
      </c>
      <c r="AJ151" s="55">
        <v>776</v>
      </c>
      <c r="AK151" s="55">
        <v>816</v>
      </c>
      <c r="AL151" s="4">
        <f t="shared" si="77"/>
        <v>1.0515463917525774</v>
      </c>
      <c r="AM151" s="11">
        <v>20</v>
      </c>
      <c r="AN151" s="5" t="s">
        <v>371</v>
      </c>
      <c r="AO151" s="5" t="s">
        <v>371</v>
      </c>
      <c r="AP151" s="5" t="s">
        <v>371</v>
      </c>
      <c r="AQ151" s="5" t="s">
        <v>371</v>
      </c>
      <c r="AR151" s="39">
        <v>100</v>
      </c>
      <c r="AS151" s="39">
        <v>90</v>
      </c>
      <c r="AT151" s="4">
        <f t="shared" si="78"/>
        <v>0.9</v>
      </c>
      <c r="AU151" s="11">
        <v>10</v>
      </c>
      <c r="AV151" s="5" t="s">
        <v>371</v>
      </c>
      <c r="AW151" s="5" t="s">
        <v>371</v>
      </c>
      <c r="AX151" s="5" t="s">
        <v>371</v>
      </c>
      <c r="AY151" s="5" t="s">
        <v>371</v>
      </c>
      <c r="AZ151" s="5" t="s">
        <v>371</v>
      </c>
      <c r="BA151" s="5" t="s">
        <v>371</v>
      </c>
      <c r="BB151" s="5" t="s">
        <v>371</v>
      </c>
      <c r="BC151" s="5" t="s">
        <v>371</v>
      </c>
      <c r="BD151" s="54">
        <f t="shared" si="86"/>
        <v>1.0283295684850475</v>
      </c>
      <c r="BE151" s="54">
        <f t="shared" si="79"/>
        <v>1.0283295684850475</v>
      </c>
      <c r="BF151" s="55">
        <v>1758</v>
      </c>
      <c r="BG151" s="39">
        <f t="shared" si="80"/>
        <v>1807.8</v>
      </c>
      <c r="BH151" s="39">
        <f t="shared" si="81"/>
        <v>49.799999999999955</v>
      </c>
      <c r="BI151" s="39">
        <v>149.9</v>
      </c>
      <c r="BJ151" s="39">
        <v>193.3</v>
      </c>
      <c r="BK151" s="39">
        <v>123.5</v>
      </c>
      <c r="BL151" s="39">
        <v>171.4</v>
      </c>
      <c r="BM151" s="39">
        <v>158.5</v>
      </c>
      <c r="BN151" s="39">
        <v>194.1</v>
      </c>
      <c r="BO151" s="39">
        <v>163.69999999999999</v>
      </c>
      <c r="BP151" s="39">
        <v>157.4</v>
      </c>
      <c r="BQ151" s="39">
        <v>0</v>
      </c>
      <c r="BR151" s="39">
        <v>138.69999999999999</v>
      </c>
      <c r="BS151" s="39">
        <v>164.6</v>
      </c>
      <c r="BT151" s="39">
        <v>182.6</v>
      </c>
      <c r="BU151" s="39">
        <v>0</v>
      </c>
      <c r="BV151" s="39">
        <f t="shared" si="82"/>
        <v>10.1</v>
      </c>
      <c r="BW151" s="11"/>
      <c r="BX151" s="39">
        <f t="shared" si="83"/>
        <v>10.1</v>
      </c>
      <c r="BY151" s="39">
        <v>0</v>
      </c>
      <c r="BZ151" s="39">
        <f t="shared" si="84"/>
        <v>10.1</v>
      </c>
      <c r="CA151" s="39">
        <f t="shared" si="85"/>
        <v>0</v>
      </c>
      <c r="CB151" s="84"/>
      <c r="CC151" s="9"/>
      <c r="CD151" s="9"/>
      <c r="CE151" s="9"/>
      <c r="CF151" s="9"/>
      <c r="CG151" s="9"/>
      <c r="CH151" s="9"/>
      <c r="CI151" s="9"/>
      <c r="CJ151" s="9"/>
      <c r="CK151" s="9"/>
      <c r="CL151" s="10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10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10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10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10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10"/>
      <c r="HW151" s="9"/>
      <c r="HX151" s="9"/>
    </row>
    <row r="152" spans="1:232" s="2" customFormat="1" ht="16.95" customHeight="1">
      <c r="A152" s="14" t="s">
        <v>152</v>
      </c>
      <c r="B152" s="39">
        <v>0</v>
      </c>
      <c r="C152" s="39">
        <v>268</v>
      </c>
      <c r="D152" s="4">
        <f t="shared" si="72"/>
        <v>0</v>
      </c>
      <c r="E152" s="11">
        <v>0</v>
      </c>
      <c r="F152" s="5" t="s">
        <v>371</v>
      </c>
      <c r="G152" s="5" t="s">
        <v>371</v>
      </c>
      <c r="H152" s="5" t="s">
        <v>371</v>
      </c>
      <c r="I152" s="5" t="s">
        <v>371</v>
      </c>
      <c r="J152" s="5" t="s">
        <v>371</v>
      </c>
      <c r="K152" s="5" t="s">
        <v>371</v>
      </c>
      <c r="L152" s="5" t="s">
        <v>371</v>
      </c>
      <c r="M152" s="5" t="s">
        <v>371</v>
      </c>
      <c r="N152" s="39">
        <v>7295.6</v>
      </c>
      <c r="O152" s="39">
        <v>9459.5</v>
      </c>
      <c r="P152" s="4">
        <f t="shared" si="73"/>
        <v>1.2966034322057129</v>
      </c>
      <c r="Q152" s="11">
        <v>20</v>
      </c>
      <c r="R152" s="11">
        <v>1</v>
      </c>
      <c r="S152" s="11">
        <v>15</v>
      </c>
      <c r="T152" s="39">
        <v>29.2</v>
      </c>
      <c r="U152" s="39">
        <v>38.799999999999997</v>
      </c>
      <c r="V152" s="4">
        <f t="shared" si="74"/>
        <v>1.3287671232876712</v>
      </c>
      <c r="W152" s="11">
        <v>5</v>
      </c>
      <c r="X152" s="39">
        <v>256</v>
      </c>
      <c r="Y152" s="39">
        <v>297.89999999999998</v>
      </c>
      <c r="Z152" s="4">
        <f t="shared" si="75"/>
        <v>1.1636718749999999</v>
      </c>
      <c r="AA152" s="11">
        <v>45</v>
      </c>
      <c r="AB152" s="39">
        <v>40250</v>
      </c>
      <c r="AC152" s="39">
        <v>40036</v>
      </c>
      <c r="AD152" s="4">
        <f t="shared" si="76"/>
        <v>0.99468322981366464</v>
      </c>
      <c r="AE152" s="11">
        <v>5</v>
      </c>
      <c r="AF152" s="5" t="s">
        <v>371</v>
      </c>
      <c r="AG152" s="5" t="s">
        <v>371</v>
      </c>
      <c r="AH152" s="5" t="s">
        <v>371</v>
      </c>
      <c r="AI152" s="5" t="s">
        <v>371</v>
      </c>
      <c r="AJ152" s="55">
        <v>398</v>
      </c>
      <c r="AK152" s="55">
        <v>423</v>
      </c>
      <c r="AL152" s="4">
        <f t="shared" si="77"/>
        <v>1.0628140703517588</v>
      </c>
      <c r="AM152" s="11">
        <v>20</v>
      </c>
      <c r="AN152" s="5" t="s">
        <v>371</v>
      </c>
      <c r="AO152" s="5" t="s">
        <v>371</v>
      </c>
      <c r="AP152" s="5" t="s">
        <v>371</v>
      </c>
      <c r="AQ152" s="5" t="s">
        <v>371</v>
      </c>
      <c r="AR152" s="39">
        <v>100</v>
      </c>
      <c r="AS152" s="39">
        <v>100</v>
      </c>
      <c r="AT152" s="4">
        <f t="shared" si="78"/>
        <v>1</v>
      </c>
      <c r="AU152" s="11">
        <v>10</v>
      </c>
      <c r="AV152" s="5" t="s">
        <v>371</v>
      </c>
      <c r="AW152" s="5" t="s">
        <v>371</v>
      </c>
      <c r="AX152" s="5" t="s">
        <v>371</v>
      </c>
      <c r="AY152" s="5" t="s">
        <v>371</v>
      </c>
      <c r="AZ152" s="5" t="s">
        <v>371</v>
      </c>
      <c r="BA152" s="5" t="s">
        <v>371</v>
      </c>
      <c r="BB152" s="5" t="s">
        <v>371</v>
      </c>
      <c r="BC152" s="5" t="s">
        <v>371</v>
      </c>
      <c r="BD152" s="54">
        <f t="shared" si="86"/>
        <v>1.134756968263801</v>
      </c>
      <c r="BE152" s="54">
        <f t="shared" si="79"/>
        <v>1.134756968263801</v>
      </c>
      <c r="BF152" s="55">
        <v>1030</v>
      </c>
      <c r="BG152" s="39">
        <f t="shared" si="80"/>
        <v>1168.8</v>
      </c>
      <c r="BH152" s="39">
        <f t="shared" si="81"/>
        <v>138.79999999999995</v>
      </c>
      <c r="BI152" s="39">
        <v>86.7</v>
      </c>
      <c r="BJ152" s="39">
        <v>107.3</v>
      </c>
      <c r="BK152" s="39">
        <v>74.2</v>
      </c>
      <c r="BL152" s="39">
        <v>91.4</v>
      </c>
      <c r="BM152" s="39">
        <v>112.4</v>
      </c>
      <c r="BN152" s="39">
        <v>179.5</v>
      </c>
      <c r="BO152" s="39">
        <v>83.8</v>
      </c>
      <c r="BP152" s="39">
        <v>114.1</v>
      </c>
      <c r="BQ152" s="39">
        <v>0</v>
      </c>
      <c r="BR152" s="39">
        <v>101.9</v>
      </c>
      <c r="BS152" s="39">
        <v>91</v>
      </c>
      <c r="BT152" s="39">
        <v>117.9</v>
      </c>
      <c r="BU152" s="39">
        <v>0</v>
      </c>
      <c r="BV152" s="39">
        <f t="shared" si="82"/>
        <v>8.6</v>
      </c>
      <c r="BW152" s="11"/>
      <c r="BX152" s="39">
        <f t="shared" si="83"/>
        <v>8.6</v>
      </c>
      <c r="BY152" s="39">
        <v>0</v>
      </c>
      <c r="BZ152" s="39">
        <f t="shared" si="84"/>
        <v>8.6</v>
      </c>
      <c r="CA152" s="39">
        <f t="shared" si="85"/>
        <v>0</v>
      </c>
      <c r="CB152" s="84"/>
      <c r="CC152" s="9"/>
      <c r="CD152" s="9"/>
      <c r="CE152" s="9"/>
      <c r="CF152" s="9"/>
      <c r="CG152" s="9"/>
      <c r="CH152" s="9"/>
      <c r="CI152" s="9"/>
      <c r="CJ152" s="9"/>
      <c r="CK152" s="9"/>
      <c r="CL152" s="10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10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10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10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10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10"/>
      <c r="HW152" s="9"/>
      <c r="HX152" s="9"/>
    </row>
    <row r="153" spans="1:232" s="2" customFormat="1" ht="16.95" customHeight="1">
      <c r="A153" s="14" t="s">
        <v>153</v>
      </c>
      <c r="B153" s="39">
        <v>200717</v>
      </c>
      <c r="C153" s="39">
        <v>222028.7</v>
      </c>
      <c r="D153" s="4">
        <f t="shared" si="72"/>
        <v>1.106177852399149</v>
      </c>
      <c r="E153" s="11">
        <v>10</v>
      </c>
      <c r="F153" s="5" t="s">
        <v>371</v>
      </c>
      <c r="G153" s="5" t="s">
        <v>371</v>
      </c>
      <c r="H153" s="5" t="s">
        <v>371</v>
      </c>
      <c r="I153" s="5" t="s">
        <v>371</v>
      </c>
      <c r="J153" s="5" t="s">
        <v>371</v>
      </c>
      <c r="K153" s="5" t="s">
        <v>371</v>
      </c>
      <c r="L153" s="5" t="s">
        <v>371</v>
      </c>
      <c r="M153" s="5" t="s">
        <v>371</v>
      </c>
      <c r="N153" s="39">
        <v>9567.5</v>
      </c>
      <c r="O153" s="39">
        <v>12918.6</v>
      </c>
      <c r="P153" s="4">
        <f t="shared" si="73"/>
        <v>1.3502586882675724</v>
      </c>
      <c r="Q153" s="11">
        <v>20</v>
      </c>
      <c r="R153" s="11">
        <v>1</v>
      </c>
      <c r="S153" s="11">
        <v>15</v>
      </c>
      <c r="T153" s="39">
        <v>9.5</v>
      </c>
      <c r="U153" s="39">
        <v>9.6999999999999993</v>
      </c>
      <c r="V153" s="4">
        <f t="shared" si="74"/>
        <v>1.0210526315789472</v>
      </c>
      <c r="W153" s="11">
        <v>15</v>
      </c>
      <c r="X153" s="39">
        <v>100</v>
      </c>
      <c r="Y153" s="39">
        <v>199.2</v>
      </c>
      <c r="Z153" s="4">
        <f t="shared" si="75"/>
        <v>1.992</v>
      </c>
      <c r="AA153" s="11">
        <v>35</v>
      </c>
      <c r="AB153" s="39">
        <v>130000</v>
      </c>
      <c r="AC153" s="39">
        <v>138248</v>
      </c>
      <c r="AD153" s="4">
        <f t="shared" si="76"/>
        <v>1.0634461538461539</v>
      </c>
      <c r="AE153" s="11">
        <v>5</v>
      </c>
      <c r="AF153" s="5" t="s">
        <v>371</v>
      </c>
      <c r="AG153" s="5" t="s">
        <v>371</v>
      </c>
      <c r="AH153" s="5" t="s">
        <v>371</v>
      </c>
      <c r="AI153" s="5" t="s">
        <v>371</v>
      </c>
      <c r="AJ153" s="55">
        <v>175</v>
      </c>
      <c r="AK153" s="55">
        <v>160</v>
      </c>
      <c r="AL153" s="4">
        <f t="shared" si="77"/>
        <v>0.91428571428571426</v>
      </c>
      <c r="AM153" s="11">
        <v>20</v>
      </c>
      <c r="AN153" s="5" t="s">
        <v>371</v>
      </c>
      <c r="AO153" s="5" t="s">
        <v>371</v>
      </c>
      <c r="AP153" s="5" t="s">
        <v>371</v>
      </c>
      <c r="AQ153" s="5" t="s">
        <v>371</v>
      </c>
      <c r="AR153" s="39">
        <v>100</v>
      </c>
      <c r="AS153" s="39">
        <v>90.6</v>
      </c>
      <c r="AT153" s="4">
        <f t="shared" si="78"/>
        <v>0.90599999999999992</v>
      </c>
      <c r="AU153" s="11">
        <v>10</v>
      </c>
      <c r="AV153" s="5" t="s">
        <v>371</v>
      </c>
      <c r="AW153" s="5" t="s">
        <v>371</v>
      </c>
      <c r="AX153" s="5" t="s">
        <v>371</v>
      </c>
      <c r="AY153" s="5" t="s">
        <v>371</v>
      </c>
      <c r="AZ153" s="5" t="s">
        <v>371</v>
      </c>
      <c r="BA153" s="5" t="s">
        <v>371</v>
      </c>
      <c r="BB153" s="5" t="s">
        <v>371</v>
      </c>
      <c r="BC153" s="5" t="s">
        <v>371</v>
      </c>
      <c r="BD153" s="54">
        <f t="shared" si="86"/>
        <v>1.3135822062920939</v>
      </c>
      <c r="BE153" s="54">
        <f t="shared" si="79"/>
        <v>1.2113582206292093</v>
      </c>
      <c r="BF153" s="55">
        <v>6100</v>
      </c>
      <c r="BG153" s="39">
        <f t="shared" si="80"/>
        <v>7389.3</v>
      </c>
      <c r="BH153" s="39">
        <f t="shared" si="81"/>
        <v>1289.3000000000002</v>
      </c>
      <c r="BI153" s="39">
        <v>669.8</v>
      </c>
      <c r="BJ153" s="39">
        <v>683.1</v>
      </c>
      <c r="BK153" s="39">
        <v>642.6</v>
      </c>
      <c r="BL153" s="39">
        <v>721.6</v>
      </c>
      <c r="BM153" s="39">
        <v>676.1</v>
      </c>
      <c r="BN153" s="39">
        <v>649.79999999999995</v>
      </c>
      <c r="BO153" s="39">
        <v>623.9</v>
      </c>
      <c r="BP153" s="39">
        <v>676.8</v>
      </c>
      <c r="BQ153" s="39">
        <v>0</v>
      </c>
      <c r="BR153" s="39">
        <v>687.1</v>
      </c>
      <c r="BS153" s="39">
        <v>682.4</v>
      </c>
      <c r="BT153" s="39">
        <v>679.8</v>
      </c>
      <c r="BU153" s="39">
        <v>21.200000000000614</v>
      </c>
      <c r="BV153" s="39">
        <f t="shared" si="82"/>
        <v>-24.9</v>
      </c>
      <c r="BW153" s="11"/>
      <c r="BX153" s="39">
        <f t="shared" si="83"/>
        <v>-24.9</v>
      </c>
      <c r="BY153" s="39">
        <v>0</v>
      </c>
      <c r="BZ153" s="39">
        <f t="shared" si="84"/>
        <v>0</v>
      </c>
      <c r="CA153" s="39">
        <f t="shared" si="85"/>
        <v>-24.9</v>
      </c>
      <c r="CB153" s="84"/>
      <c r="CC153" s="9"/>
      <c r="CD153" s="9"/>
      <c r="CE153" s="9"/>
      <c r="CF153" s="9"/>
      <c r="CG153" s="9"/>
      <c r="CH153" s="9"/>
      <c r="CI153" s="9"/>
      <c r="CJ153" s="9"/>
      <c r="CK153" s="9"/>
      <c r="CL153" s="10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10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10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10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10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10"/>
      <c r="HW153" s="9"/>
      <c r="HX153" s="9"/>
    </row>
    <row r="154" spans="1:232" s="2" customFormat="1" ht="16.95" customHeight="1">
      <c r="A154" s="14" t="s">
        <v>154</v>
      </c>
      <c r="B154" s="39">
        <v>3858</v>
      </c>
      <c r="C154" s="39">
        <v>3899.4</v>
      </c>
      <c r="D154" s="4">
        <f t="shared" si="72"/>
        <v>1.0107309486780716</v>
      </c>
      <c r="E154" s="11">
        <v>10</v>
      </c>
      <c r="F154" s="5" t="s">
        <v>371</v>
      </c>
      <c r="G154" s="5" t="s">
        <v>371</v>
      </c>
      <c r="H154" s="5" t="s">
        <v>371</v>
      </c>
      <c r="I154" s="5" t="s">
        <v>371</v>
      </c>
      <c r="J154" s="5" t="s">
        <v>371</v>
      </c>
      <c r="K154" s="5" t="s">
        <v>371</v>
      </c>
      <c r="L154" s="5" t="s">
        <v>371</v>
      </c>
      <c r="M154" s="5" t="s">
        <v>371</v>
      </c>
      <c r="N154" s="39">
        <v>17651.599999999999</v>
      </c>
      <c r="O154" s="39">
        <v>7536</v>
      </c>
      <c r="P154" s="4">
        <f t="shared" si="73"/>
        <v>0.42693013664483676</v>
      </c>
      <c r="Q154" s="11">
        <v>20</v>
      </c>
      <c r="R154" s="11">
        <v>1</v>
      </c>
      <c r="S154" s="11">
        <v>15</v>
      </c>
      <c r="T154" s="39">
        <v>2950</v>
      </c>
      <c r="U154" s="39">
        <v>3062.4</v>
      </c>
      <c r="V154" s="4">
        <f t="shared" si="74"/>
        <v>1.0381016949152542</v>
      </c>
      <c r="W154" s="11">
        <v>35</v>
      </c>
      <c r="X154" s="39">
        <v>97</v>
      </c>
      <c r="Y154" s="39">
        <v>100.9</v>
      </c>
      <c r="Z154" s="4">
        <f t="shared" si="75"/>
        <v>1.0402061855670104</v>
      </c>
      <c r="AA154" s="11">
        <v>15</v>
      </c>
      <c r="AB154" s="39">
        <v>25850</v>
      </c>
      <c r="AC154" s="39">
        <v>25231</v>
      </c>
      <c r="AD154" s="4">
        <f t="shared" si="76"/>
        <v>0.97605415860735012</v>
      </c>
      <c r="AE154" s="11">
        <v>5</v>
      </c>
      <c r="AF154" s="5" t="s">
        <v>371</v>
      </c>
      <c r="AG154" s="5" t="s">
        <v>371</v>
      </c>
      <c r="AH154" s="5" t="s">
        <v>371</v>
      </c>
      <c r="AI154" s="5" t="s">
        <v>371</v>
      </c>
      <c r="AJ154" s="55">
        <v>810</v>
      </c>
      <c r="AK154" s="55">
        <v>810</v>
      </c>
      <c r="AL154" s="4">
        <f t="shared" si="77"/>
        <v>1</v>
      </c>
      <c r="AM154" s="11">
        <v>20</v>
      </c>
      <c r="AN154" s="5" t="s">
        <v>371</v>
      </c>
      <c r="AO154" s="5" t="s">
        <v>371</v>
      </c>
      <c r="AP154" s="5" t="s">
        <v>371</v>
      </c>
      <c r="AQ154" s="5" t="s">
        <v>371</v>
      </c>
      <c r="AR154" s="39">
        <v>100</v>
      </c>
      <c r="AS154" s="39">
        <v>58.3</v>
      </c>
      <c r="AT154" s="4">
        <f t="shared" si="78"/>
        <v>0.58299999999999996</v>
      </c>
      <c r="AU154" s="11">
        <v>10</v>
      </c>
      <c r="AV154" s="5" t="s">
        <v>371</v>
      </c>
      <c r="AW154" s="5" t="s">
        <v>371</v>
      </c>
      <c r="AX154" s="5" t="s">
        <v>371</v>
      </c>
      <c r="AY154" s="5" t="s">
        <v>371</v>
      </c>
      <c r="AZ154" s="5" t="s">
        <v>371</v>
      </c>
      <c r="BA154" s="5" t="s">
        <v>371</v>
      </c>
      <c r="BB154" s="5" t="s">
        <v>371</v>
      </c>
      <c r="BC154" s="5" t="s">
        <v>371</v>
      </c>
      <c r="BD154" s="54">
        <f t="shared" si="86"/>
        <v>0.89456027014040962</v>
      </c>
      <c r="BE154" s="54">
        <f t="shared" si="79"/>
        <v>0.89456027014040962</v>
      </c>
      <c r="BF154" s="55">
        <v>1469</v>
      </c>
      <c r="BG154" s="39">
        <f t="shared" si="80"/>
        <v>1314.1</v>
      </c>
      <c r="BH154" s="39">
        <f t="shared" si="81"/>
        <v>-154.90000000000009</v>
      </c>
      <c r="BI154" s="39">
        <v>113.1</v>
      </c>
      <c r="BJ154" s="39">
        <v>173.6</v>
      </c>
      <c r="BK154" s="39">
        <v>60.1</v>
      </c>
      <c r="BL154" s="39">
        <v>99.9</v>
      </c>
      <c r="BM154" s="39">
        <v>160.9</v>
      </c>
      <c r="BN154" s="39">
        <v>101.7</v>
      </c>
      <c r="BO154" s="39">
        <v>109.8</v>
      </c>
      <c r="BP154" s="39">
        <v>120.6</v>
      </c>
      <c r="BQ154" s="39">
        <v>0</v>
      </c>
      <c r="BR154" s="39">
        <v>118.8</v>
      </c>
      <c r="BS154" s="39">
        <v>126.9</v>
      </c>
      <c r="BT154" s="39">
        <v>133.5</v>
      </c>
      <c r="BU154" s="39">
        <v>42.499999999999943</v>
      </c>
      <c r="BV154" s="39">
        <f t="shared" si="82"/>
        <v>-47.3</v>
      </c>
      <c r="BW154" s="11"/>
      <c r="BX154" s="39">
        <f t="shared" si="83"/>
        <v>-47.3</v>
      </c>
      <c r="BY154" s="39">
        <v>0</v>
      </c>
      <c r="BZ154" s="39">
        <f t="shared" si="84"/>
        <v>0</v>
      </c>
      <c r="CA154" s="39">
        <f t="shared" si="85"/>
        <v>-47.3</v>
      </c>
      <c r="CB154" s="84"/>
      <c r="CC154" s="9"/>
      <c r="CD154" s="9"/>
      <c r="CE154" s="9"/>
      <c r="CF154" s="9"/>
      <c r="CG154" s="9"/>
      <c r="CH154" s="9"/>
      <c r="CI154" s="9"/>
      <c r="CJ154" s="9"/>
      <c r="CK154" s="9"/>
      <c r="CL154" s="10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10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10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10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10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10"/>
      <c r="HW154" s="9"/>
      <c r="HX154" s="9"/>
    </row>
    <row r="155" spans="1:232" s="2" customFormat="1" ht="16.95" customHeight="1">
      <c r="A155" s="14" t="s">
        <v>155</v>
      </c>
      <c r="B155" s="39">
        <v>43627</v>
      </c>
      <c r="C155" s="39">
        <v>47489.8</v>
      </c>
      <c r="D155" s="4">
        <f t="shared" si="72"/>
        <v>1.0885414995301075</v>
      </c>
      <c r="E155" s="11">
        <v>10</v>
      </c>
      <c r="F155" s="5" t="s">
        <v>371</v>
      </c>
      <c r="G155" s="5" t="s">
        <v>371</v>
      </c>
      <c r="H155" s="5" t="s">
        <v>371</v>
      </c>
      <c r="I155" s="5" t="s">
        <v>371</v>
      </c>
      <c r="J155" s="5" t="s">
        <v>371</v>
      </c>
      <c r="K155" s="5" t="s">
        <v>371</v>
      </c>
      <c r="L155" s="5" t="s">
        <v>371</v>
      </c>
      <c r="M155" s="5" t="s">
        <v>371</v>
      </c>
      <c r="N155" s="39">
        <v>10445.6</v>
      </c>
      <c r="O155" s="39">
        <v>4466.8999999999996</v>
      </c>
      <c r="P155" s="4">
        <f t="shared" si="73"/>
        <v>0.42763460212912607</v>
      </c>
      <c r="Q155" s="11">
        <v>20</v>
      </c>
      <c r="R155" s="11">
        <v>1</v>
      </c>
      <c r="S155" s="11">
        <v>15</v>
      </c>
      <c r="T155" s="39">
        <v>4</v>
      </c>
      <c r="U155" s="39">
        <v>18.8</v>
      </c>
      <c r="V155" s="4">
        <f t="shared" si="74"/>
        <v>4.7</v>
      </c>
      <c r="W155" s="11">
        <v>20</v>
      </c>
      <c r="X155" s="39">
        <v>8</v>
      </c>
      <c r="Y155" s="39">
        <v>9.3000000000000007</v>
      </c>
      <c r="Z155" s="4">
        <f t="shared" si="75"/>
        <v>1.1625000000000001</v>
      </c>
      <c r="AA155" s="11">
        <v>30</v>
      </c>
      <c r="AB155" s="39">
        <v>34100</v>
      </c>
      <c r="AC155" s="39">
        <v>39889</v>
      </c>
      <c r="AD155" s="4">
        <f t="shared" si="76"/>
        <v>1.1697653958944281</v>
      </c>
      <c r="AE155" s="11">
        <v>5</v>
      </c>
      <c r="AF155" s="5" t="s">
        <v>371</v>
      </c>
      <c r="AG155" s="5" t="s">
        <v>371</v>
      </c>
      <c r="AH155" s="5" t="s">
        <v>371</v>
      </c>
      <c r="AI155" s="5" t="s">
        <v>371</v>
      </c>
      <c r="AJ155" s="55">
        <v>75</v>
      </c>
      <c r="AK155" s="55">
        <v>100</v>
      </c>
      <c r="AL155" s="4">
        <f t="shared" si="77"/>
        <v>1.3333333333333333</v>
      </c>
      <c r="AM155" s="11">
        <v>20</v>
      </c>
      <c r="AN155" s="5" t="s">
        <v>371</v>
      </c>
      <c r="AO155" s="5" t="s">
        <v>371</v>
      </c>
      <c r="AP155" s="5" t="s">
        <v>371</v>
      </c>
      <c r="AQ155" s="5" t="s">
        <v>371</v>
      </c>
      <c r="AR155" s="39">
        <v>100</v>
      </c>
      <c r="AS155" s="39">
        <v>100</v>
      </c>
      <c r="AT155" s="4">
        <f t="shared" si="78"/>
        <v>1</v>
      </c>
      <c r="AU155" s="11">
        <v>10</v>
      </c>
      <c r="AV155" s="5" t="s">
        <v>371</v>
      </c>
      <c r="AW155" s="5" t="s">
        <v>371</v>
      </c>
      <c r="AX155" s="5" t="s">
        <v>371</v>
      </c>
      <c r="AY155" s="5" t="s">
        <v>371</v>
      </c>
      <c r="AZ155" s="5" t="s">
        <v>371</v>
      </c>
      <c r="BA155" s="5" t="s">
        <v>371</v>
      </c>
      <c r="BB155" s="5" t="s">
        <v>371</v>
      </c>
      <c r="BC155" s="5" t="s">
        <v>371</v>
      </c>
      <c r="BD155" s="54">
        <f t="shared" si="86"/>
        <v>1.5832969283386336</v>
      </c>
      <c r="BE155" s="54">
        <f t="shared" si="79"/>
        <v>1.2383296928338634</v>
      </c>
      <c r="BF155" s="55">
        <v>2472</v>
      </c>
      <c r="BG155" s="39">
        <f t="shared" si="80"/>
        <v>3061.2</v>
      </c>
      <c r="BH155" s="39">
        <f t="shared" si="81"/>
        <v>589.19999999999982</v>
      </c>
      <c r="BI155" s="39">
        <v>186.3</v>
      </c>
      <c r="BJ155" s="39">
        <v>271.5</v>
      </c>
      <c r="BK155" s="39">
        <v>208</v>
      </c>
      <c r="BL155" s="39">
        <v>242.7</v>
      </c>
      <c r="BM155" s="39">
        <v>273</v>
      </c>
      <c r="BN155" s="39">
        <v>439.3</v>
      </c>
      <c r="BO155" s="39">
        <v>214.2</v>
      </c>
      <c r="BP155" s="39">
        <v>292.10000000000002</v>
      </c>
      <c r="BQ155" s="39">
        <v>0</v>
      </c>
      <c r="BR155" s="39">
        <v>357.6</v>
      </c>
      <c r="BS155" s="39">
        <v>289.7</v>
      </c>
      <c r="BT155" s="39">
        <v>292.10000000000002</v>
      </c>
      <c r="BU155" s="39">
        <v>0</v>
      </c>
      <c r="BV155" s="39">
        <f t="shared" si="82"/>
        <v>-5.3</v>
      </c>
      <c r="BW155" s="11"/>
      <c r="BX155" s="39">
        <f t="shared" si="83"/>
        <v>-5.3</v>
      </c>
      <c r="BY155" s="39">
        <v>0</v>
      </c>
      <c r="BZ155" s="39">
        <f t="shared" si="84"/>
        <v>0</v>
      </c>
      <c r="CA155" s="39">
        <f t="shared" si="85"/>
        <v>-5.3</v>
      </c>
      <c r="CB155" s="84"/>
      <c r="CC155" s="9"/>
      <c r="CD155" s="9"/>
      <c r="CE155" s="9"/>
      <c r="CF155" s="9"/>
      <c r="CG155" s="9"/>
      <c r="CH155" s="9"/>
      <c r="CI155" s="9"/>
      <c r="CJ155" s="9"/>
      <c r="CK155" s="9"/>
      <c r="CL155" s="10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10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10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10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10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10"/>
      <c r="HW155" s="9"/>
      <c r="HX155" s="9"/>
    </row>
    <row r="156" spans="1:232" s="2" customFormat="1" ht="16.95" customHeight="1">
      <c r="A156" s="14" t="s">
        <v>156</v>
      </c>
      <c r="B156" s="39">
        <v>631</v>
      </c>
      <c r="C156" s="39">
        <v>667</v>
      </c>
      <c r="D156" s="4">
        <f t="shared" si="72"/>
        <v>1.0570522979397781</v>
      </c>
      <c r="E156" s="11">
        <v>10</v>
      </c>
      <c r="F156" s="5" t="s">
        <v>371</v>
      </c>
      <c r="G156" s="5" t="s">
        <v>371</v>
      </c>
      <c r="H156" s="5" t="s">
        <v>371</v>
      </c>
      <c r="I156" s="5" t="s">
        <v>371</v>
      </c>
      <c r="J156" s="5" t="s">
        <v>371</v>
      </c>
      <c r="K156" s="5" t="s">
        <v>371</v>
      </c>
      <c r="L156" s="5" t="s">
        <v>371</v>
      </c>
      <c r="M156" s="5" t="s">
        <v>371</v>
      </c>
      <c r="N156" s="39">
        <v>1940</v>
      </c>
      <c r="O156" s="39">
        <v>1654.7</v>
      </c>
      <c r="P156" s="4">
        <f t="shared" si="73"/>
        <v>0.8529381443298969</v>
      </c>
      <c r="Q156" s="11">
        <v>20</v>
      </c>
      <c r="R156" s="11">
        <v>1</v>
      </c>
      <c r="S156" s="11">
        <v>15</v>
      </c>
      <c r="T156" s="39">
        <v>1425</v>
      </c>
      <c r="U156" s="39">
        <v>1503.7</v>
      </c>
      <c r="V156" s="4">
        <f t="shared" si="74"/>
        <v>1.0552280701754386</v>
      </c>
      <c r="W156" s="11">
        <v>30</v>
      </c>
      <c r="X156" s="39">
        <v>39</v>
      </c>
      <c r="Y156" s="39">
        <v>44.6</v>
      </c>
      <c r="Z156" s="4">
        <f t="shared" si="75"/>
        <v>1.1435897435897435</v>
      </c>
      <c r="AA156" s="11">
        <v>20</v>
      </c>
      <c r="AB156" s="39">
        <v>17500</v>
      </c>
      <c r="AC156" s="39">
        <v>19846</v>
      </c>
      <c r="AD156" s="4">
        <f t="shared" si="76"/>
        <v>1.1340571428571429</v>
      </c>
      <c r="AE156" s="11">
        <v>5</v>
      </c>
      <c r="AF156" s="5" t="s">
        <v>371</v>
      </c>
      <c r="AG156" s="5" t="s">
        <v>371</v>
      </c>
      <c r="AH156" s="5" t="s">
        <v>371</v>
      </c>
      <c r="AI156" s="5" t="s">
        <v>371</v>
      </c>
      <c r="AJ156" s="55">
        <v>575</v>
      </c>
      <c r="AK156" s="55">
        <v>575</v>
      </c>
      <c r="AL156" s="4">
        <f t="shared" si="77"/>
        <v>1</v>
      </c>
      <c r="AM156" s="11">
        <v>20</v>
      </c>
      <c r="AN156" s="5" t="s">
        <v>371</v>
      </c>
      <c r="AO156" s="5" t="s">
        <v>371</v>
      </c>
      <c r="AP156" s="5" t="s">
        <v>371</v>
      </c>
      <c r="AQ156" s="5" t="s">
        <v>371</v>
      </c>
      <c r="AR156" s="39">
        <v>100</v>
      </c>
      <c r="AS156" s="39">
        <v>50</v>
      </c>
      <c r="AT156" s="4">
        <f t="shared" si="78"/>
        <v>0.5</v>
      </c>
      <c r="AU156" s="11">
        <v>10</v>
      </c>
      <c r="AV156" s="5" t="s">
        <v>371</v>
      </c>
      <c r="AW156" s="5" t="s">
        <v>371</v>
      </c>
      <c r="AX156" s="5" t="s">
        <v>371</v>
      </c>
      <c r="AY156" s="5" t="s">
        <v>371</v>
      </c>
      <c r="AZ156" s="5" t="s">
        <v>371</v>
      </c>
      <c r="BA156" s="5" t="s">
        <v>371</v>
      </c>
      <c r="BB156" s="5" t="s">
        <v>371</v>
      </c>
      <c r="BC156" s="5" t="s">
        <v>371</v>
      </c>
      <c r="BD156" s="54">
        <f t="shared" si="86"/>
        <v>0.9832939119795342</v>
      </c>
      <c r="BE156" s="54">
        <f t="shared" si="79"/>
        <v>0.9832939119795342</v>
      </c>
      <c r="BF156" s="55">
        <v>2707</v>
      </c>
      <c r="BG156" s="39">
        <f t="shared" si="80"/>
        <v>2661.8</v>
      </c>
      <c r="BH156" s="39">
        <f t="shared" si="81"/>
        <v>-45.199999999999818</v>
      </c>
      <c r="BI156" s="39">
        <v>267.89999999999998</v>
      </c>
      <c r="BJ156" s="39">
        <v>270.3</v>
      </c>
      <c r="BK156" s="39">
        <v>50.4</v>
      </c>
      <c r="BL156" s="39">
        <v>164.2</v>
      </c>
      <c r="BM156" s="39">
        <v>255.7</v>
      </c>
      <c r="BN156" s="39">
        <v>283.2</v>
      </c>
      <c r="BO156" s="39">
        <v>245.4</v>
      </c>
      <c r="BP156" s="39">
        <v>233.5</v>
      </c>
      <c r="BQ156" s="39">
        <v>0</v>
      </c>
      <c r="BR156" s="39">
        <v>175</v>
      </c>
      <c r="BS156" s="39">
        <v>278.89999999999998</v>
      </c>
      <c r="BT156" s="39">
        <v>304.39999999999998</v>
      </c>
      <c r="BU156" s="39">
        <v>183.00000000000011</v>
      </c>
      <c r="BV156" s="39">
        <f t="shared" si="82"/>
        <v>-50.1</v>
      </c>
      <c r="BW156" s="11"/>
      <c r="BX156" s="39">
        <f t="shared" si="83"/>
        <v>-50.1</v>
      </c>
      <c r="BY156" s="39">
        <v>0</v>
      </c>
      <c r="BZ156" s="39">
        <f t="shared" si="84"/>
        <v>0</v>
      </c>
      <c r="CA156" s="39">
        <f t="shared" si="85"/>
        <v>-50.1</v>
      </c>
      <c r="CB156" s="84"/>
      <c r="CC156" s="9"/>
      <c r="CD156" s="9"/>
      <c r="CE156" s="9"/>
      <c r="CF156" s="9"/>
      <c r="CG156" s="9"/>
      <c r="CH156" s="9"/>
      <c r="CI156" s="9"/>
      <c r="CJ156" s="9"/>
      <c r="CK156" s="9"/>
      <c r="CL156" s="10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10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10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10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10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10"/>
      <c r="HW156" s="9"/>
      <c r="HX156" s="9"/>
    </row>
    <row r="157" spans="1:232" s="2" customFormat="1" ht="16.95" customHeight="1">
      <c r="A157" s="14" t="s">
        <v>157</v>
      </c>
      <c r="B157" s="39">
        <v>2360</v>
      </c>
      <c r="C157" s="39">
        <v>2613</v>
      </c>
      <c r="D157" s="4">
        <f t="shared" si="72"/>
        <v>1.1072033898305085</v>
      </c>
      <c r="E157" s="11">
        <v>10</v>
      </c>
      <c r="F157" s="5" t="s">
        <v>371</v>
      </c>
      <c r="G157" s="5" t="s">
        <v>371</v>
      </c>
      <c r="H157" s="5" t="s">
        <v>371</v>
      </c>
      <c r="I157" s="5" t="s">
        <v>371</v>
      </c>
      <c r="J157" s="5" t="s">
        <v>371</v>
      </c>
      <c r="K157" s="5" t="s">
        <v>371</v>
      </c>
      <c r="L157" s="5" t="s">
        <v>371</v>
      </c>
      <c r="M157" s="5" t="s">
        <v>371</v>
      </c>
      <c r="N157" s="39">
        <v>1931.6</v>
      </c>
      <c r="O157" s="39">
        <v>1740.2</v>
      </c>
      <c r="P157" s="4">
        <f t="shared" si="73"/>
        <v>0.90091116173120733</v>
      </c>
      <c r="Q157" s="11">
        <v>20</v>
      </c>
      <c r="R157" s="11">
        <v>1</v>
      </c>
      <c r="S157" s="11">
        <v>15</v>
      </c>
      <c r="T157" s="39">
        <v>1.2</v>
      </c>
      <c r="U157" s="39">
        <v>11.5</v>
      </c>
      <c r="V157" s="4">
        <f t="shared" si="74"/>
        <v>9.5833333333333339</v>
      </c>
      <c r="W157" s="11">
        <v>15</v>
      </c>
      <c r="X157" s="39">
        <v>5</v>
      </c>
      <c r="Y157" s="39">
        <v>5.5</v>
      </c>
      <c r="Z157" s="4">
        <f t="shared" si="75"/>
        <v>1.1000000000000001</v>
      </c>
      <c r="AA157" s="11">
        <v>35</v>
      </c>
      <c r="AB157" s="39">
        <v>20970</v>
      </c>
      <c r="AC157" s="39">
        <v>21226</v>
      </c>
      <c r="AD157" s="4">
        <f t="shared" si="76"/>
        <v>1.012207916070577</v>
      </c>
      <c r="AE157" s="11">
        <v>5</v>
      </c>
      <c r="AF157" s="5" t="s">
        <v>371</v>
      </c>
      <c r="AG157" s="5" t="s">
        <v>371</v>
      </c>
      <c r="AH157" s="5" t="s">
        <v>371</v>
      </c>
      <c r="AI157" s="5" t="s">
        <v>371</v>
      </c>
      <c r="AJ157" s="55">
        <v>74</v>
      </c>
      <c r="AK157" s="55">
        <v>150</v>
      </c>
      <c r="AL157" s="4">
        <f t="shared" si="77"/>
        <v>2.0270270270270272</v>
      </c>
      <c r="AM157" s="11">
        <v>20</v>
      </c>
      <c r="AN157" s="5" t="s">
        <v>371</v>
      </c>
      <c r="AO157" s="5" t="s">
        <v>371</v>
      </c>
      <c r="AP157" s="5" t="s">
        <v>371</v>
      </c>
      <c r="AQ157" s="5" t="s">
        <v>371</v>
      </c>
      <c r="AR157" s="39">
        <v>100</v>
      </c>
      <c r="AS157" s="39">
        <v>100</v>
      </c>
      <c r="AT157" s="4">
        <f t="shared" si="78"/>
        <v>1</v>
      </c>
      <c r="AU157" s="11">
        <v>10</v>
      </c>
      <c r="AV157" s="5" t="s">
        <v>371</v>
      </c>
      <c r="AW157" s="5" t="s">
        <v>371</v>
      </c>
      <c r="AX157" s="5" t="s">
        <v>371</v>
      </c>
      <c r="AY157" s="5" t="s">
        <v>371</v>
      </c>
      <c r="AZ157" s="5" t="s">
        <v>371</v>
      </c>
      <c r="BA157" s="5" t="s">
        <v>371</v>
      </c>
      <c r="BB157" s="5" t="s">
        <v>371</v>
      </c>
      <c r="BC157" s="5" t="s">
        <v>371</v>
      </c>
      <c r="BD157" s="54">
        <f t="shared" si="86"/>
        <v>2.1687833634909435</v>
      </c>
      <c r="BE157" s="54">
        <f t="shared" si="79"/>
        <v>1.2968783363490943</v>
      </c>
      <c r="BF157" s="55">
        <v>3163</v>
      </c>
      <c r="BG157" s="39">
        <f t="shared" si="80"/>
        <v>4102</v>
      </c>
      <c r="BH157" s="39">
        <f t="shared" si="81"/>
        <v>939</v>
      </c>
      <c r="BI157" s="39">
        <v>264.60000000000002</v>
      </c>
      <c r="BJ157" s="39">
        <v>345.3</v>
      </c>
      <c r="BK157" s="39">
        <v>426.1</v>
      </c>
      <c r="BL157" s="39">
        <v>265.7</v>
      </c>
      <c r="BM157" s="39">
        <v>373.8</v>
      </c>
      <c r="BN157" s="39">
        <v>567.4</v>
      </c>
      <c r="BO157" s="39">
        <v>297.89999999999998</v>
      </c>
      <c r="BP157" s="39">
        <v>322.39999999999998</v>
      </c>
      <c r="BQ157" s="39">
        <v>0</v>
      </c>
      <c r="BR157" s="39">
        <v>501.1</v>
      </c>
      <c r="BS157" s="39">
        <v>373.8</v>
      </c>
      <c r="BT157" s="39">
        <v>354.4</v>
      </c>
      <c r="BU157" s="39">
        <v>0</v>
      </c>
      <c r="BV157" s="39">
        <f t="shared" si="82"/>
        <v>9.5</v>
      </c>
      <c r="BW157" s="11"/>
      <c r="BX157" s="39">
        <f t="shared" si="83"/>
        <v>9.5</v>
      </c>
      <c r="BY157" s="39">
        <v>0</v>
      </c>
      <c r="BZ157" s="39">
        <f t="shared" si="84"/>
        <v>9.5</v>
      </c>
      <c r="CA157" s="39">
        <f t="shared" si="85"/>
        <v>0</v>
      </c>
      <c r="CB157" s="84"/>
      <c r="CC157" s="9"/>
      <c r="CD157" s="9"/>
      <c r="CE157" s="9"/>
      <c r="CF157" s="9"/>
      <c r="CG157" s="9"/>
      <c r="CH157" s="9"/>
      <c r="CI157" s="9"/>
      <c r="CJ157" s="9"/>
      <c r="CK157" s="9"/>
      <c r="CL157" s="10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10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10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10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10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10"/>
      <c r="HW157" s="9"/>
      <c r="HX157" s="9"/>
    </row>
    <row r="158" spans="1:232" s="2" customFormat="1" ht="16.95" customHeight="1">
      <c r="A158" s="14" t="s">
        <v>158</v>
      </c>
      <c r="B158" s="39">
        <v>16279047</v>
      </c>
      <c r="C158" s="39">
        <v>18031538</v>
      </c>
      <c r="D158" s="4">
        <f t="shared" si="72"/>
        <v>1.107653169132075</v>
      </c>
      <c r="E158" s="11">
        <v>10</v>
      </c>
      <c r="F158" s="5" t="s">
        <v>371</v>
      </c>
      <c r="G158" s="5" t="s">
        <v>371</v>
      </c>
      <c r="H158" s="5" t="s">
        <v>371</v>
      </c>
      <c r="I158" s="5" t="s">
        <v>371</v>
      </c>
      <c r="J158" s="5" t="s">
        <v>371</v>
      </c>
      <c r="K158" s="5" t="s">
        <v>371</v>
      </c>
      <c r="L158" s="5" t="s">
        <v>371</v>
      </c>
      <c r="M158" s="5" t="s">
        <v>371</v>
      </c>
      <c r="N158" s="39">
        <v>23927.7</v>
      </c>
      <c r="O158" s="39">
        <v>18831.8</v>
      </c>
      <c r="P158" s="4">
        <f t="shared" si="73"/>
        <v>0.78702925897599851</v>
      </c>
      <c r="Q158" s="11">
        <v>20</v>
      </c>
      <c r="R158" s="11">
        <v>1</v>
      </c>
      <c r="S158" s="11">
        <v>15</v>
      </c>
      <c r="T158" s="39">
        <v>4.0999999999999996</v>
      </c>
      <c r="U158" s="39">
        <v>4.5</v>
      </c>
      <c r="V158" s="4">
        <f t="shared" si="74"/>
        <v>1.0975609756097562</v>
      </c>
      <c r="W158" s="11">
        <v>20</v>
      </c>
      <c r="X158" s="39">
        <v>3110.1</v>
      </c>
      <c r="Y158" s="39">
        <v>3481.7</v>
      </c>
      <c r="Z158" s="4">
        <f t="shared" si="75"/>
        <v>1.1194816886916819</v>
      </c>
      <c r="AA158" s="11">
        <v>30</v>
      </c>
      <c r="AB158" s="39">
        <v>111760</v>
      </c>
      <c r="AC158" s="39">
        <v>99869</v>
      </c>
      <c r="AD158" s="4">
        <f t="shared" si="76"/>
        <v>0.89360236220472444</v>
      </c>
      <c r="AE158" s="11">
        <v>5</v>
      </c>
      <c r="AF158" s="5" t="s">
        <v>371</v>
      </c>
      <c r="AG158" s="5" t="s">
        <v>371</v>
      </c>
      <c r="AH158" s="5" t="s">
        <v>371</v>
      </c>
      <c r="AI158" s="5" t="s">
        <v>371</v>
      </c>
      <c r="AJ158" s="55">
        <v>359</v>
      </c>
      <c r="AK158" s="55">
        <v>439</v>
      </c>
      <c r="AL158" s="4">
        <f t="shared" si="77"/>
        <v>1.2228412256267409</v>
      </c>
      <c r="AM158" s="11">
        <v>20</v>
      </c>
      <c r="AN158" s="5" t="s">
        <v>371</v>
      </c>
      <c r="AO158" s="5" t="s">
        <v>371</v>
      </c>
      <c r="AP158" s="5" t="s">
        <v>371</v>
      </c>
      <c r="AQ158" s="5" t="s">
        <v>371</v>
      </c>
      <c r="AR158" s="39">
        <v>100</v>
      </c>
      <c r="AS158" s="39">
        <v>74.2</v>
      </c>
      <c r="AT158" s="4">
        <f t="shared" si="78"/>
        <v>0.74199999999999999</v>
      </c>
      <c r="AU158" s="11">
        <v>10</v>
      </c>
      <c r="AV158" s="5" t="s">
        <v>371</v>
      </c>
      <c r="AW158" s="5" t="s">
        <v>371</v>
      </c>
      <c r="AX158" s="5" t="s">
        <v>371</v>
      </c>
      <c r="AY158" s="5" t="s">
        <v>371</v>
      </c>
      <c r="AZ158" s="5" t="s">
        <v>371</v>
      </c>
      <c r="BA158" s="5" t="s">
        <v>371</v>
      </c>
      <c r="BB158" s="5" t="s">
        <v>371</v>
      </c>
      <c r="BC158" s="5" t="s">
        <v>371</v>
      </c>
      <c r="BD158" s="54">
        <f t="shared" si="86"/>
        <v>1.0284432566718826</v>
      </c>
      <c r="BE158" s="54">
        <f t="shared" si="79"/>
        <v>1.0284432566718826</v>
      </c>
      <c r="BF158" s="55">
        <v>1517</v>
      </c>
      <c r="BG158" s="39">
        <f t="shared" si="80"/>
        <v>1560.1</v>
      </c>
      <c r="BH158" s="39">
        <f t="shared" si="81"/>
        <v>43.099999999999909</v>
      </c>
      <c r="BI158" s="39">
        <v>131.6</v>
      </c>
      <c r="BJ158" s="39">
        <v>146.69999999999999</v>
      </c>
      <c r="BK158" s="39">
        <v>155.9</v>
      </c>
      <c r="BL158" s="39">
        <v>120.1</v>
      </c>
      <c r="BM158" s="39">
        <v>166.1</v>
      </c>
      <c r="BN158" s="39">
        <v>142.4</v>
      </c>
      <c r="BO158" s="39">
        <v>105.9</v>
      </c>
      <c r="BP158" s="39">
        <v>127.8</v>
      </c>
      <c r="BQ158" s="39">
        <v>0</v>
      </c>
      <c r="BR158" s="39">
        <v>159.6</v>
      </c>
      <c r="BS158" s="39">
        <v>125.6</v>
      </c>
      <c r="BT158" s="39">
        <v>153.5</v>
      </c>
      <c r="BU158" s="39">
        <v>42.399999999999693</v>
      </c>
      <c r="BV158" s="39">
        <f t="shared" si="82"/>
        <v>-17.5</v>
      </c>
      <c r="BW158" s="11"/>
      <c r="BX158" s="39">
        <f t="shared" si="83"/>
        <v>-17.5</v>
      </c>
      <c r="BY158" s="39">
        <v>0</v>
      </c>
      <c r="BZ158" s="39">
        <f t="shared" si="84"/>
        <v>0</v>
      </c>
      <c r="CA158" s="39">
        <f t="shared" si="85"/>
        <v>-17.5</v>
      </c>
      <c r="CB158" s="84"/>
      <c r="CC158" s="9"/>
      <c r="CD158" s="9"/>
      <c r="CE158" s="9"/>
      <c r="CF158" s="9"/>
      <c r="CG158" s="9"/>
      <c r="CH158" s="9"/>
      <c r="CI158" s="9"/>
      <c r="CJ158" s="9"/>
      <c r="CK158" s="9"/>
      <c r="CL158" s="10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10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10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10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10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10"/>
      <c r="HW158" s="9"/>
      <c r="HX158" s="9"/>
    </row>
    <row r="159" spans="1:232" s="2" customFormat="1" ht="16.95" customHeight="1">
      <c r="A159" s="19" t="s">
        <v>159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84"/>
      <c r="CC159" s="9"/>
      <c r="CD159" s="9"/>
      <c r="CE159" s="9"/>
      <c r="CF159" s="9"/>
      <c r="CG159" s="9"/>
      <c r="CH159" s="9"/>
      <c r="CI159" s="9"/>
      <c r="CJ159" s="9"/>
      <c r="CK159" s="9"/>
      <c r="CL159" s="10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10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10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10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10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10"/>
      <c r="HW159" s="9"/>
      <c r="HX159" s="9"/>
    </row>
    <row r="160" spans="1:232" s="2" customFormat="1" ht="16.95" customHeight="1">
      <c r="A160" s="14" t="s">
        <v>73</v>
      </c>
      <c r="B160" s="39">
        <v>0</v>
      </c>
      <c r="C160" s="39">
        <v>0</v>
      </c>
      <c r="D160" s="4">
        <f t="shared" si="72"/>
        <v>0</v>
      </c>
      <c r="E160" s="11">
        <v>0</v>
      </c>
      <c r="F160" s="5" t="s">
        <v>371</v>
      </c>
      <c r="G160" s="5" t="s">
        <v>371</v>
      </c>
      <c r="H160" s="5" t="s">
        <v>371</v>
      </c>
      <c r="I160" s="5" t="s">
        <v>371</v>
      </c>
      <c r="J160" s="5" t="s">
        <v>371</v>
      </c>
      <c r="K160" s="5" t="s">
        <v>371</v>
      </c>
      <c r="L160" s="5" t="s">
        <v>371</v>
      </c>
      <c r="M160" s="5" t="s">
        <v>371</v>
      </c>
      <c r="N160" s="39">
        <v>5755.8</v>
      </c>
      <c r="O160" s="39">
        <v>4079</v>
      </c>
      <c r="P160" s="4">
        <f t="shared" si="73"/>
        <v>0.7086764654783001</v>
      </c>
      <c r="Q160" s="11">
        <v>20</v>
      </c>
      <c r="R160" s="11">
        <v>1</v>
      </c>
      <c r="S160" s="11">
        <v>15</v>
      </c>
      <c r="T160" s="39">
        <v>0</v>
      </c>
      <c r="U160" s="39">
        <v>2.2999999999999998</v>
      </c>
      <c r="V160" s="4">
        <f t="shared" si="74"/>
        <v>1</v>
      </c>
      <c r="W160" s="11">
        <v>25</v>
      </c>
      <c r="X160" s="39">
        <v>13</v>
      </c>
      <c r="Y160" s="39">
        <v>13.2</v>
      </c>
      <c r="Z160" s="4">
        <f t="shared" si="75"/>
        <v>1.0153846153846153</v>
      </c>
      <c r="AA160" s="11">
        <v>25</v>
      </c>
      <c r="AB160" s="39">
        <v>8748</v>
      </c>
      <c r="AC160" s="39">
        <v>9399</v>
      </c>
      <c r="AD160" s="4">
        <f t="shared" si="76"/>
        <v>1.0744170096021948</v>
      </c>
      <c r="AE160" s="11">
        <v>5</v>
      </c>
      <c r="AF160" s="5" t="s">
        <v>371</v>
      </c>
      <c r="AG160" s="5" t="s">
        <v>371</v>
      </c>
      <c r="AH160" s="5" t="s">
        <v>371</v>
      </c>
      <c r="AI160" s="5" t="s">
        <v>371</v>
      </c>
      <c r="AJ160" s="55">
        <v>581</v>
      </c>
      <c r="AK160" s="55">
        <v>582</v>
      </c>
      <c r="AL160" s="4">
        <f t="shared" si="77"/>
        <v>1.0017211703958693</v>
      </c>
      <c r="AM160" s="11">
        <v>20</v>
      </c>
      <c r="AN160" s="5" t="s">
        <v>371</v>
      </c>
      <c r="AO160" s="5" t="s">
        <v>371</v>
      </c>
      <c r="AP160" s="5" t="s">
        <v>371</v>
      </c>
      <c r="AQ160" s="5" t="s">
        <v>371</v>
      </c>
      <c r="AR160" s="39">
        <v>35.799999999999997</v>
      </c>
      <c r="AS160" s="39">
        <v>33.299999999999997</v>
      </c>
      <c r="AT160" s="4">
        <f t="shared" si="78"/>
        <v>0.93016759776536317</v>
      </c>
      <c r="AU160" s="11">
        <v>10</v>
      </c>
      <c r="AV160" s="5" t="s">
        <v>371</v>
      </c>
      <c r="AW160" s="5" t="s">
        <v>371</v>
      </c>
      <c r="AX160" s="5" t="s">
        <v>371</v>
      </c>
      <c r="AY160" s="5" t="s">
        <v>371</v>
      </c>
      <c r="AZ160" s="5" t="s">
        <v>371</v>
      </c>
      <c r="BA160" s="5" t="s">
        <v>371</v>
      </c>
      <c r="BB160" s="5" t="s">
        <v>371</v>
      </c>
      <c r="BC160" s="5" t="s">
        <v>371</v>
      </c>
      <c r="BD160" s="54">
        <f t="shared" si="86"/>
        <v>0.95221940939802807</v>
      </c>
      <c r="BE160" s="54">
        <f t="shared" si="79"/>
        <v>0.95221940939802807</v>
      </c>
      <c r="BF160" s="55">
        <v>1236</v>
      </c>
      <c r="BG160" s="39">
        <f t="shared" si="80"/>
        <v>1176.9000000000001</v>
      </c>
      <c r="BH160" s="39">
        <f t="shared" si="81"/>
        <v>-59.099999999999909</v>
      </c>
      <c r="BI160" s="39">
        <v>139.4</v>
      </c>
      <c r="BJ160" s="39">
        <v>142.80000000000001</v>
      </c>
      <c r="BK160" s="39">
        <v>16.600000000000001</v>
      </c>
      <c r="BL160" s="39">
        <v>137.4</v>
      </c>
      <c r="BM160" s="39">
        <v>105.5</v>
      </c>
      <c r="BN160" s="39">
        <v>81</v>
      </c>
      <c r="BO160" s="39">
        <v>139.5</v>
      </c>
      <c r="BP160" s="39">
        <v>116.7</v>
      </c>
      <c r="BQ160" s="39">
        <v>0</v>
      </c>
      <c r="BR160" s="39">
        <v>47.6</v>
      </c>
      <c r="BS160" s="39">
        <v>116.1</v>
      </c>
      <c r="BT160" s="39">
        <v>117.1</v>
      </c>
      <c r="BU160" s="39">
        <v>0</v>
      </c>
      <c r="BV160" s="39">
        <f t="shared" si="82"/>
        <v>17.2</v>
      </c>
      <c r="BW160" s="11"/>
      <c r="BX160" s="39">
        <f t="shared" si="83"/>
        <v>17.2</v>
      </c>
      <c r="BY160" s="39">
        <v>0</v>
      </c>
      <c r="BZ160" s="39">
        <f t="shared" si="84"/>
        <v>17.2</v>
      </c>
      <c r="CA160" s="39">
        <f t="shared" si="85"/>
        <v>0</v>
      </c>
      <c r="CB160" s="84"/>
      <c r="CC160" s="9"/>
      <c r="CD160" s="9"/>
      <c r="CE160" s="9"/>
      <c r="CF160" s="9"/>
      <c r="CG160" s="9"/>
      <c r="CH160" s="9"/>
      <c r="CI160" s="9"/>
      <c r="CJ160" s="9"/>
      <c r="CK160" s="9"/>
      <c r="CL160" s="10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10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10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10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10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10"/>
      <c r="HW160" s="9"/>
      <c r="HX160" s="9"/>
    </row>
    <row r="161" spans="1:232" s="2" customFormat="1" ht="16.95" customHeight="1">
      <c r="A161" s="14" t="s">
        <v>160</v>
      </c>
      <c r="B161" s="39">
        <v>0</v>
      </c>
      <c r="C161" s="39">
        <v>0</v>
      </c>
      <c r="D161" s="4">
        <f t="shared" si="72"/>
        <v>0</v>
      </c>
      <c r="E161" s="11">
        <v>0</v>
      </c>
      <c r="F161" s="5" t="s">
        <v>371</v>
      </c>
      <c r="G161" s="5" t="s">
        <v>371</v>
      </c>
      <c r="H161" s="5" t="s">
        <v>371</v>
      </c>
      <c r="I161" s="5" t="s">
        <v>371</v>
      </c>
      <c r="J161" s="5" t="s">
        <v>371</v>
      </c>
      <c r="K161" s="5" t="s">
        <v>371</v>
      </c>
      <c r="L161" s="5" t="s">
        <v>371</v>
      </c>
      <c r="M161" s="5" t="s">
        <v>371</v>
      </c>
      <c r="N161" s="39">
        <v>6930.9</v>
      </c>
      <c r="O161" s="39">
        <v>7301.7</v>
      </c>
      <c r="P161" s="4">
        <f t="shared" si="73"/>
        <v>1.0534995455135696</v>
      </c>
      <c r="Q161" s="11">
        <v>20</v>
      </c>
      <c r="R161" s="11">
        <v>1</v>
      </c>
      <c r="S161" s="11">
        <v>15</v>
      </c>
      <c r="T161" s="39">
        <v>0</v>
      </c>
      <c r="U161" s="39">
        <v>0</v>
      </c>
      <c r="V161" s="4">
        <f t="shared" si="74"/>
        <v>1</v>
      </c>
      <c r="W161" s="11">
        <v>45</v>
      </c>
      <c r="X161" s="39">
        <v>3</v>
      </c>
      <c r="Y161" s="39">
        <v>5.5</v>
      </c>
      <c r="Z161" s="4">
        <f t="shared" si="75"/>
        <v>1.8333333333333333</v>
      </c>
      <c r="AA161" s="11">
        <v>5</v>
      </c>
      <c r="AB161" s="39">
        <v>17138</v>
      </c>
      <c r="AC161" s="39">
        <v>14499</v>
      </c>
      <c r="AD161" s="4">
        <f t="shared" si="76"/>
        <v>0.84601470416618041</v>
      </c>
      <c r="AE161" s="11">
        <v>5</v>
      </c>
      <c r="AF161" s="5" t="s">
        <v>371</v>
      </c>
      <c r="AG161" s="5" t="s">
        <v>371</v>
      </c>
      <c r="AH161" s="5" t="s">
        <v>371</v>
      </c>
      <c r="AI161" s="5" t="s">
        <v>371</v>
      </c>
      <c r="AJ161" s="55">
        <v>121</v>
      </c>
      <c r="AK161" s="55">
        <v>115</v>
      </c>
      <c r="AL161" s="4">
        <f t="shared" si="77"/>
        <v>0.95041322314049592</v>
      </c>
      <c r="AM161" s="11">
        <v>20</v>
      </c>
      <c r="AN161" s="5" t="s">
        <v>371</v>
      </c>
      <c r="AO161" s="5" t="s">
        <v>371</v>
      </c>
      <c r="AP161" s="5" t="s">
        <v>371</v>
      </c>
      <c r="AQ161" s="5" t="s">
        <v>371</v>
      </c>
      <c r="AR161" s="39">
        <v>43.3</v>
      </c>
      <c r="AS161" s="39">
        <v>33.299999999999997</v>
      </c>
      <c r="AT161" s="4">
        <f t="shared" si="78"/>
        <v>0.76905311778290997</v>
      </c>
      <c r="AU161" s="11">
        <v>10</v>
      </c>
      <c r="AV161" s="5" t="s">
        <v>371</v>
      </c>
      <c r="AW161" s="5" t="s">
        <v>371</v>
      </c>
      <c r="AX161" s="5" t="s">
        <v>371</v>
      </c>
      <c r="AY161" s="5" t="s">
        <v>371</v>
      </c>
      <c r="AZ161" s="5" t="s">
        <v>371</v>
      </c>
      <c r="BA161" s="5" t="s">
        <v>371</v>
      </c>
      <c r="BB161" s="5" t="s">
        <v>371</v>
      </c>
      <c r="BC161" s="5" t="s">
        <v>371</v>
      </c>
      <c r="BD161" s="54">
        <f t="shared" si="86"/>
        <v>1.0097127228200666</v>
      </c>
      <c r="BE161" s="54">
        <f t="shared" si="79"/>
        <v>1.0097127228200666</v>
      </c>
      <c r="BF161" s="55">
        <v>765</v>
      </c>
      <c r="BG161" s="39">
        <f t="shared" si="80"/>
        <v>772.4</v>
      </c>
      <c r="BH161" s="39">
        <f t="shared" si="81"/>
        <v>7.3999999999999773</v>
      </c>
      <c r="BI161" s="39">
        <v>77.599999999999994</v>
      </c>
      <c r="BJ161" s="39">
        <v>62.3</v>
      </c>
      <c r="BK161" s="39">
        <v>0.1</v>
      </c>
      <c r="BL161" s="39">
        <v>52.8</v>
      </c>
      <c r="BM161" s="39">
        <v>56.2</v>
      </c>
      <c r="BN161" s="39">
        <v>58.9</v>
      </c>
      <c r="BO161" s="39">
        <v>53.7</v>
      </c>
      <c r="BP161" s="39">
        <v>74.400000000000006</v>
      </c>
      <c r="BQ161" s="39">
        <v>0</v>
      </c>
      <c r="BR161" s="39">
        <v>85.1</v>
      </c>
      <c r="BS161" s="39">
        <v>84.7</v>
      </c>
      <c r="BT161" s="39">
        <v>57.5</v>
      </c>
      <c r="BU161" s="39">
        <v>66.299999999999969</v>
      </c>
      <c r="BV161" s="39">
        <f t="shared" si="82"/>
        <v>42.8</v>
      </c>
      <c r="BW161" s="11"/>
      <c r="BX161" s="39">
        <f t="shared" si="83"/>
        <v>42.8</v>
      </c>
      <c r="BY161" s="39">
        <v>0</v>
      </c>
      <c r="BZ161" s="39">
        <f t="shared" si="84"/>
        <v>42.8</v>
      </c>
      <c r="CA161" s="39">
        <f t="shared" si="85"/>
        <v>0</v>
      </c>
      <c r="CB161" s="84"/>
      <c r="CC161" s="9"/>
      <c r="CD161" s="9"/>
      <c r="CE161" s="9"/>
      <c r="CF161" s="9"/>
      <c r="CG161" s="9"/>
      <c r="CH161" s="9"/>
      <c r="CI161" s="9"/>
      <c r="CJ161" s="9"/>
      <c r="CK161" s="9"/>
      <c r="CL161" s="10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10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10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10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10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10"/>
      <c r="HW161" s="9"/>
      <c r="HX161" s="9"/>
    </row>
    <row r="162" spans="1:232" s="2" customFormat="1" ht="16.95" customHeight="1">
      <c r="A162" s="14" t="s">
        <v>161</v>
      </c>
      <c r="B162" s="39">
        <v>1522</v>
      </c>
      <c r="C162" s="39">
        <v>1522.2</v>
      </c>
      <c r="D162" s="4">
        <f t="shared" si="72"/>
        <v>1.000131406044678</v>
      </c>
      <c r="E162" s="11">
        <v>10</v>
      </c>
      <c r="F162" s="5" t="s">
        <v>371</v>
      </c>
      <c r="G162" s="5" t="s">
        <v>371</v>
      </c>
      <c r="H162" s="5" t="s">
        <v>371</v>
      </c>
      <c r="I162" s="5" t="s">
        <v>371</v>
      </c>
      <c r="J162" s="5" t="s">
        <v>371</v>
      </c>
      <c r="K162" s="5" t="s">
        <v>371</v>
      </c>
      <c r="L162" s="5" t="s">
        <v>371</v>
      </c>
      <c r="M162" s="5" t="s">
        <v>371</v>
      </c>
      <c r="N162" s="39">
        <v>2359.6999999999998</v>
      </c>
      <c r="O162" s="39">
        <v>2128.3000000000002</v>
      </c>
      <c r="P162" s="4">
        <f t="shared" si="73"/>
        <v>0.90193668686697481</v>
      </c>
      <c r="Q162" s="11">
        <v>20</v>
      </c>
      <c r="R162" s="11">
        <v>1</v>
      </c>
      <c r="S162" s="11">
        <v>15</v>
      </c>
      <c r="T162" s="39">
        <v>0</v>
      </c>
      <c r="U162" s="39">
        <v>0</v>
      </c>
      <c r="V162" s="4">
        <f t="shared" si="74"/>
        <v>1</v>
      </c>
      <c r="W162" s="11">
        <v>20</v>
      </c>
      <c r="X162" s="39">
        <v>9</v>
      </c>
      <c r="Y162" s="39">
        <v>18.399999999999999</v>
      </c>
      <c r="Z162" s="4">
        <f t="shared" si="75"/>
        <v>2.0444444444444443</v>
      </c>
      <c r="AA162" s="11">
        <v>30</v>
      </c>
      <c r="AB162" s="39">
        <v>20033</v>
      </c>
      <c r="AC162" s="39">
        <v>20692</v>
      </c>
      <c r="AD162" s="4">
        <f t="shared" si="76"/>
        <v>1.0328957220586032</v>
      </c>
      <c r="AE162" s="11">
        <v>5</v>
      </c>
      <c r="AF162" s="5" t="s">
        <v>371</v>
      </c>
      <c r="AG162" s="5" t="s">
        <v>371</v>
      </c>
      <c r="AH162" s="5" t="s">
        <v>371</v>
      </c>
      <c r="AI162" s="5" t="s">
        <v>371</v>
      </c>
      <c r="AJ162" s="55">
        <v>253</v>
      </c>
      <c r="AK162" s="55">
        <v>253</v>
      </c>
      <c r="AL162" s="4">
        <f t="shared" si="77"/>
        <v>1</v>
      </c>
      <c r="AM162" s="11">
        <v>20</v>
      </c>
      <c r="AN162" s="5" t="s">
        <v>371</v>
      </c>
      <c r="AO162" s="5" t="s">
        <v>371</v>
      </c>
      <c r="AP162" s="5" t="s">
        <v>371</v>
      </c>
      <c r="AQ162" s="5" t="s">
        <v>371</v>
      </c>
      <c r="AR162" s="39">
        <v>60</v>
      </c>
      <c r="AS162" s="39">
        <v>50</v>
      </c>
      <c r="AT162" s="4">
        <f t="shared" si="78"/>
        <v>0.83333333333333337</v>
      </c>
      <c r="AU162" s="11">
        <v>10</v>
      </c>
      <c r="AV162" s="5" t="s">
        <v>371</v>
      </c>
      <c r="AW162" s="5" t="s">
        <v>371</v>
      </c>
      <c r="AX162" s="5" t="s">
        <v>371</v>
      </c>
      <c r="AY162" s="5" t="s">
        <v>371</v>
      </c>
      <c r="AZ162" s="5" t="s">
        <v>371</v>
      </c>
      <c r="BA162" s="5" t="s">
        <v>371</v>
      </c>
      <c r="BB162" s="5" t="s">
        <v>371</v>
      </c>
      <c r="BC162" s="5" t="s">
        <v>371</v>
      </c>
      <c r="BD162" s="54">
        <f t="shared" si="86"/>
        <v>1.2143937928826611</v>
      </c>
      <c r="BE162" s="54">
        <f t="shared" si="79"/>
        <v>1.2014393792882661</v>
      </c>
      <c r="BF162" s="55">
        <v>2873</v>
      </c>
      <c r="BG162" s="39">
        <f t="shared" si="80"/>
        <v>3451.7</v>
      </c>
      <c r="BH162" s="39">
        <f t="shared" si="81"/>
        <v>578.69999999999982</v>
      </c>
      <c r="BI162" s="39">
        <v>322.60000000000002</v>
      </c>
      <c r="BJ162" s="39">
        <v>332.1</v>
      </c>
      <c r="BK162" s="39">
        <v>256.39999999999998</v>
      </c>
      <c r="BL162" s="39">
        <v>247.9</v>
      </c>
      <c r="BM162" s="39">
        <v>318.60000000000002</v>
      </c>
      <c r="BN162" s="39">
        <v>310.39999999999998</v>
      </c>
      <c r="BO162" s="39">
        <v>252.7</v>
      </c>
      <c r="BP162" s="39">
        <v>315.2</v>
      </c>
      <c r="BQ162" s="39">
        <v>0</v>
      </c>
      <c r="BR162" s="39">
        <v>387.9</v>
      </c>
      <c r="BS162" s="39">
        <v>283.39999999999998</v>
      </c>
      <c r="BT162" s="39">
        <v>246.7</v>
      </c>
      <c r="BU162" s="39">
        <v>129.59999999999985</v>
      </c>
      <c r="BV162" s="39">
        <f t="shared" si="82"/>
        <v>48.2</v>
      </c>
      <c r="BW162" s="11"/>
      <c r="BX162" s="39">
        <f t="shared" si="83"/>
        <v>48.2</v>
      </c>
      <c r="BY162" s="39">
        <v>0</v>
      </c>
      <c r="BZ162" s="39">
        <f t="shared" si="84"/>
        <v>48.2</v>
      </c>
      <c r="CA162" s="39">
        <f t="shared" si="85"/>
        <v>0</v>
      </c>
      <c r="CB162" s="84"/>
      <c r="CC162" s="9"/>
      <c r="CD162" s="9"/>
      <c r="CE162" s="9"/>
      <c r="CF162" s="9"/>
      <c r="CG162" s="9"/>
      <c r="CH162" s="9"/>
      <c r="CI162" s="9"/>
      <c r="CJ162" s="9"/>
      <c r="CK162" s="9"/>
      <c r="CL162" s="10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10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10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10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10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10"/>
      <c r="HW162" s="9"/>
      <c r="HX162" s="9"/>
    </row>
    <row r="163" spans="1:232" s="2" customFormat="1" ht="16.95" customHeight="1">
      <c r="A163" s="14" t="s">
        <v>162</v>
      </c>
      <c r="B163" s="39">
        <v>418</v>
      </c>
      <c r="C163" s="39">
        <v>418.3</v>
      </c>
      <c r="D163" s="4">
        <f t="shared" si="72"/>
        <v>1.0007177033492822</v>
      </c>
      <c r="E163" s="11">
        <v>10</v>
      </c>
      <c r="F163" s="5" t="s">
        <v>371</v>
      </c>
      <c r="G163" s="5" t="s">
        <v>371</v>
      </c>
      <c r="H163" s="5" t="s">
        <v>371</v>
      </c>
      <c r="I163" s="5" t="s">
        <v>371</v>
      </c>
      <c r="J163" s="5" t="s">
        <v>371</v>
      </c>
      <c r="K163" s="5" t="s">
        <v>371</v>
      </c>
      <c r="L163" s="5" t="s">
        <v>371</v>
      </c>
      <c r="M163" s="5" t="s">
        <v>371</v>
      </c>
      <c r="N163" s="39">
        <v>13299.4</v>
      </c>
      <c r="O163" s="39">
        <v>15976.2</v>
      </c>
      <c r="P163" s="4">
        <f t="shared" si="73"/>
        <v>1.2012722378453164</v>
      </c>
      <c r="Q163" s="11">
        <v>20</v>
      </c>
      <c r="R163" s="11">
        <v>1</v>
      </c>
      <c r="S163" s="11">
        <v>15</v>
      </c>
      <c r="T163" s="39">
        <v>0</v>
      </c>
      <c r="U163" s="39">
        <v>0.1</v>
      </c>
      <c r="V163" s="4">
        <f t="shared" si="74"/>
        <v>1</v>
      </c>
      <c r="W163" s="11">
        <v>25</v>
      </c>
      <c r="X163" s="39">
        <v>8</v>
      </c>
      <c r="Y163" s="39">
        <v>21</v>
      </c>
      <c r="Z163" s="4">
        <f t="shared" si="75"/>
        <v>2.625</v>
      </c>
      <c r="AA163" s="11">
        <v>25</v>
      </c>
      <c r="AB163" s="39">
        <v>30669</v>
      </c>
      <c r="AC163" s="39">
        <v>37492</v>
      </c>
      <c r="AD163" s="4">
        <f t="shared" si="76"/>
        <v>1.2224722032019304</v>
      </c>
      <c r="AE163" s="11">
        <v>5</v>
      </c>
      <c r="AF163" s="5" t="s">
        <v>371</v>
      </c>
      <c r="AG163" s="5" t="s">
        <v>371</v>
      </c>
      <c r="AH163" s="5" t="s">
        <v>371</v>
      </c>
      <c r="AI163" s="5" t="s">
        <v>371</v>
      </c>
      <c r="AJ163" s="55">
        <v>220</v>
      </c>
      <c r="AK163" s="55">
        <v>220</v>
      </c>
      <c r="AL163" s="4">
        <f t="shared" si="77"/>
        <v>1</v>
      </c>
      <c r="AM163" s="11">
        <v>20</v>
      </c>
      <c r="AN163" s="5" t="s">
        <v>371</v>
      </c>
      <c r="AO163" s="5" t="s">
        <v>371</v>
      </c>
      <c r="AP163" s="5" t="s">
        <v>371</v>
      </c>
      <c r="AQ163" s="5" t="s">
        <v>371</v>
      </c>
      <c r="AR163" s="39">
        <v>60</v>
      </c>
      <c r="AS163" s="39">
        <v>50</v>
      </c>
      <c r="AT163" s="4">
        <f t="shared" si="78"/>
        <v>0.83333333333333337</v>
      </c>
      <c r="AU163" s="11">
        <v>10</v>
      </c>
      <c r="AV163" s="5" t="s">
        <v>371</v>
      </c>
      <c r="AW163" s="5" t="s">
        <v>371</v>
      </c>
      <c r="AX163" s="5" t="s">
        <v>371</v>
      </c>
      <c r="AY163" s="5" t="s">
        <v>371</v>
      </c>
      <c r="AZ163" s="5" t="s">
        <v>371</v>
      </c>
      <c r="BA163" s="5" t="s">
        <v>371</v>
      </c>
      <c r="BB163" s="5" t="s">
        <v>371</v>
      </c>
      <c r="BC163" s="5" t="s">
        <v>371</v>
      </c>
      <c r="BD163" s="54">
        <f t="shared" si="86"/>
        <v>1.3392562779980166</v>
      </c>
      <c r="BE163" s="54">
        <f t="shared" si="79"/>
        <v>1.2139256277998016</v>
      </c>
      <c r="BF163" s="55">
        <v>1808</v>
      </c>
      <c r="BG163" s="39">
        <f t="shared" si="80"/>
        <v>2194.8000000000002</v>
      </c>
      <c r="BH163" s="39">
        <f t="shared" si="81"/>
        <v>386.80000000000018</v>
      </c>
      <c r="BI163" s="39">
        <v>197.3</v>
      </c>
      <c r="BJ163" s="39">
        <v>137.19999999999999</v>
      </c>
      <c r="BK163" s="39">
        <v>145.69999999999999</v>
      </c>
      <c r="BL163" s="39">
        <v>161.5</v>
      </c>
      <c r="BM163" s="39">
        <v>165.7</v>
      </c>
      <c r="BN163" s="39">
        <v>294.2</v>
      </c>
      <c r="BO163" s="39">
        <v>141.80000000000001</v>
      </c>
      <c r="BP163" s="39">
        <v>200.2</v>
      </c>
      <c r="BQ163" s="39">
        <v>0</v>
      </c>
      <c r="BR163" s="39">
        <v>325.60000000000002</v>
      </c>
      <c r="BS163" s="39">
        <v>163.6</v>
      </c>
      <c r="BT163" s="39">
        <v>195.2</v>
      </c>
      <c r="BU163" s="39">
        <v>0</v>
      </c>
      <c r="BV163" s="39">
        <f t="shared" si="82"/>
        <v>66.8</v>
      </c>
      <c r="BW163" s="11"/>
      <c r="BX163" s="39">
        <f t="shared" si="83"/>
        <v>66.8</v>
      </c>
      <c r="BY163" s="39">
        <v>0</v>
      </c>
      <c r="BZ163" s="39">
        <f t="shared" si="84"/>
        <v>66.8</v>
      </c>
      <c r="CA163" s="39">
        <f t="shared" si="85"/>
        <v>0</v>
      </c>
      <c r="CB163" s="84"/>
      <c r="CC163" s="9"/>
      <c r="CD163" s="9"/>
      <c r="CE163" s="9"/>
      <c r="CF163" s="9"/>
      <c r="CG163" s="9"/>
      <c r="CH163" s="9"/>
      <c r="CI163" s="9"/>
      <c r="CJ163" s="9"/>
      <c r="CK163" s="9"/>
      <c r="CL163" s="10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10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10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10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10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10"/>
      <c r="HW163" s="9"/>
      <c r="HX163" s="9"/>
    </row>
    <row r="164" spans="1:232" s="2" customFormat="1" ht="16.95" customHeight="1">
      <c r="A164" s="14" t="s">
        <v>163</v>
      </c>
      <c r="B164" s="39">
        <v>785384</v>
      </c>
      <c r="C164" s="39">
        <v>996270.6</v>
      </c>
      <c r="D164" s="4">
        <f t="shared" si="72"/>
        <v>1.2685140007945157</v>
      </c>
      <c r="E164" s="11">
        <v>10</v>
      </c>
      <c r="F164" s="5" t="s">
        <v>371</v>
      </c>
      <c r="G164" s="5" t="s">
        <v>371</v>
      </c>
      <c r="H164" s="5" t="s">
        <v>371</v>
      </c>
      <c r="I164" s="5" t="s">
        <v>371</v>
      </c>
      <c r="J164" s="5" t="s">
        <v>371</v>
      </c>
      <c r="K164" s="5" t="s">
        <v>371</v>
      </c>
      <c r="L164" s="5" t="s">
        <v>371</v>
      </c>
      <c r="M164" s="5" t="s">
        <v>371</v>
      </c>
      <c r="N164" s="39">
        <v>34164.800000000003</v>
      </c>
      <c r="O164" s="39">
        <v>33695</v>
      </c>
      <c r="P164" s="4">
        <f t="shared" si="73"/>
        <v>0.98624900482367805</v>
      </c>
      <c r="Q164" s="11">
        <v>20</v>
      </c>
      <c r="R164" s="11">
        <v>1</v>
      </c>
      <c r="S164" s="11">
        <v>15</v>
      </c>
      <c r="T164" s="39">
        <v>1472</v>
      </c>
      <c r="U164" s="39">
        <v>1603.6</v>
      </c>
      <c r="V164" s="4">
        <f t="shared" si="74"/>
        <v>1.0894021739130435</v>
      </c>
      <c r="W164" s="11">
        <v>25</v>
      </c>
      <c r="X164" s="39">
        <v>23.4</v>
      </c>
      <c r="Y164" s="39">
        <v>73.3</v>
      </c>
      <c r="Z164" s="4">
        <f t="shared" si="75"/>
        <v>3.1324786324786325</v>
      </c>
      <c r="AA164" s="11">
        <v>25</v>
      </c>
      <c r="AB164" s="39">
        <v>1292789</v>
      </c>
      <c r="AC164" s="39">
        <v>1299090</v>
      </c>
      <c r="AD164" s="4">
        <f t="shared" si="76"/>
        <v>1.0048739585500805</v>
      </c>
      <c r="AE164" s="11">
        <v>5</v>
      </c>
      <c r="AF164" s="5" t="s">
        <v>371</v>
      </c>
      <c r="AG164" s="5" t="s">
        <v>371</v>
      </c>
      <c r="AH164" s="5" t="s">
        <v>371</v>
      </c>
      <c r="AI164" s="5" t="s">
        <v>371</v>
      </c>
      <c r="AJ164" s="55">
        <v>952</v>
      </c>
      <c r="AK164" s="55">
        <v>962</v>
      </c>
      <c r="AL164" s="4">
        <f t="shared" si="77"/>
        <v>1.0105042016806722</v>
      </c>
      <c r="AM164" s="11">
        <v>20</v>
      </c>
      <c r="AN164" s="5" t="s">
        <v>371</v>
      </c>
      <c r="AO164" s="5" t="s">
        <v>371</v>
      </c>
      <c r="AP164" s="5" t="s">
        <v>371</v>
      </c>
      <c r="AQ164" s="5" t="s">
        <v>371</v>
      </c>
      <c r="AR164" s="39">
        <v>76.5</v>
      </c>
      <c r="AS164" s="39">
        <v>75.7</v>
      </c>
      <c r="AT164" s="4">
        <f t="shared" si="78"/>
        <v>0.98954248366013076</v>
      </c>
      <c r="AU164" s="11">
        <v>10</v>
      </c>
      <c r="AV164" s="5" t="s">
        <v>371</v>
      </c>
      <c r="AW164" s="5" t="s">
        <v>371</v>
      </c>
      <c r="AX164" s="5" t="s">
        <v>371</v>
      </c>
      <c r="AY164" s="5" t="s">
        <v>371</v>
      </c>
      <c r="AZ164" s="5" t="s">
        <v>371</v>
      </c>
      <c r="BA164" s="5" t="s">
        <v>371</v>
      </c>
      <c r="BB164" s="5" t="s">
        <v>371</v>
      </c>
      <c r="BC164" s="5" t="s">
        <v>371</v>
      </c>
      <c r="BD164" s="54">
        <f t="shared" si="86"/>
        <v>1.4468232225167368</v>
      </c>
      <c r="BE164" s="54">
        <f t="shared" si="79"/>
        <v>1.2246823222516736</v>
      </c>
      <c r="BF164" s="55">
        <v>4702</v>
      </c>
      <c r="BG164" s="39">
        <f t="shared" si="80"/>
        <v>5758.5</v>
      </c>
      <c r="BH164" s="39">
        <f t="shared" si="81"/>
        <v>1056.5</v>
      </c>
      <c r="BI164" s="39">
        <v>554.9</v>
      </c>
      <c r="BJ164" s="39">
        <v>531.9</v>
      </c>
      <c r="BK164" s="39">
        <v>508.2</v>
      </c>
      <c r="BL164" s="39">
        <v>519</v>
      </c>
      <c r="BM164" s="39">
        <v>521.20000000000005</v>
      </c>
      <c r="BN164" s="39">
        <v>520.20000000000005</v>
      </c>
      <c r="BO164" s="39">
        <v>538.79999999999995</v>
      </c>
      <c r="BP164" s="39">
        <v>518.20000000000005</v>
      </c>
      <c r="BQ164" s="39">
        <v>0</v>
      </c>
      <c r="BR164" s="39">
        <v>513.29999999999995</v>
      </c>
      <c r="BS164" s="39">
        <v>525.20000000000005</v>
      </c>
      <c r="BT164" s="39">
        <v>527.70000000000005</v>
      </c>
      <c r="BU164" s="39">
        <v>0</v>
      </c>
      <c r="BV164" s="39">
        <f t="shared" si="82"/>
        <v>-20.100000000000001</v>
      </c>
      <c r="BW164" s="11"/>
      <c r="BX164" s="39">
        <f t="shared" si="83"/>
        <v>-20.100000000000001</v>
      </c>
      <c r="BY164" s="39">
        <v>0</v>
      </c>
      <c r="BZ164" s="39">
        <f t="shared" si="84"/>
        <v>0</v>
      </c>
      <c r="CA164" s="39">
        <f t="shared" si="85"/>
        <v>-20.100000000000001</v>
      </c>
      <c r="CB164" s="84"/>
      <c r="CC164" s="9"/>
      <c r="CD164" s="9"/>
      <c r="CE164" s="9"/>
      <c r="CF164" s="9"/>
      <c r="CG164" s="9"/>
      <c r="CH164" s="9"/>
      <c r="CI164" s="9"/>
      <c r="CJ164" s="9"/>
      <c r="CK164" s="9"/>
      <c r="CL164" s="10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10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10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10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10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10"/>
      <c r="HW164" s="9"/>
      <c r="HX164" s="9"/>
    </row>
    <row r="165" spans="1:232" s="2" customFormat="1" ht="16.95" customHeight="1">
      <c r="A165" s="14" t="s">
        <v>164</v>
      </c>
      <c r="B165" s="39">
        <v>0</v>
      </c>
      <c r="C165" s="39">
        <v>0</v>
      </c>
      <c r="D165" s="4">
        <f t="shared" si="72"/>
        <v>0</v>
      </c>
      <c r="E165" s="11">
        <v>0</v>
      </c>
      <c r="F165" s="5" t="s">
        <v>371</v>
      </c>
      <c r="G165" s="5" t="s">
        <v>371</v>
      </c>
      <c r="H165" s="5" t="s">
        <v>371</v>
      </c>
      <c r="I165" s="5" t="s">
        <v>371</v>
      </c>
      <c r="J165" s="5" t="s">
        <v>371</v>
      </c>
      <c r="K165" s="5" t="s">
        <v>371</v>
      </c>
      <c r="L165" s="5" t="s">
        <v>371</v>
      </c>
      <c r="M165" s="5" t="s">
        <v>371</v>
      </c>
      <c r="N165" s="39">
        <v>1807.5</v>
      </c>
      <c r="O165" s="39">
        <v>1594.5</v>
      </c>
      <c r="P165" s="4">
        <f t="shared" si="73"/>
        <v>0.88215767634854769</v>
      </c>
      <c r="Q165" s="11">
        <v>20</v>
      </c>
      <c r="R165" s="11">
        <v>1</v>
      </c>
      <c r="S165" s="11">
        <v>15</v>
      </c>
      <c r="T165" s="39">
        <v>0</v>
      </c>
      <c r="U165" s="39">
        <v>0.1</v>
      </c>
      <c r="V165" s="4">
        <f t="shared" si="74"/>
        <v>1</v>
      </c>
      <c r="W165" s="11">
        <v>25</v>
      </c>
      <c r="X165" s="39">
        <v>6</v>
      </c>
      <c r="Y165" s="39">
        <v>23.6</v>
      </c>
      <c r="Z165" s="4">
        <f t="shared" si="75"/>
        <v>3.9333333333333336</v>
      </c>
      <c r="AA165" s="11">
        <v>25</v>
      </c>
      <c r="AB165" s="39">
        <v>18948</v>
      </c>
      <c r="AC165" s="39">
        <v>19571</v>
      </c>
      <c r="AD165" s="4">
        <f t="shared" si="76"/>
        <v>1.0328794595735697</v>
      </c>
      <c r="AE165" s="11">
        <v>5</v>
      </c>
      <c r="AF165" s="5" t="s">
        <v>371</v>
      </c>
      <c r="AG165" s="5" t="s">
        <v>371</v>
      </c>
      <c r="AH165" s="5" t="s">
        <v>371</v>
      </c>
      <c r="AI165" s="5" t="s">
        <v>371</v>
      </c>
      <c r="AJ165" s="55">
        <v>145</v>
      </c>
      <c r="AK165" s="55">
        <v>147</v>
      </c>
      <c r="AL165" s="4">
        <f t="shared" si="77"/>
        <v>1.0137931034482759</v>
      </c>
      <c r="AM165" s="11">
        <v>20</v>
      </c>
      <c r="AN165" s="5" t="s">
        <v>371</v>
      </c>
      <c r="AO165" s="5" t="s">
        <v>371</v>
      </c>
      <c r="AP165" s="5" t="s">
        <v>371</v>
      </c>
      <c r="AQ165" s="5" t="s">
        <v>371</v>
      </c>
      <c r="AR165" s="39">
        <v>35.799999999999997</v>
      </c>
      <c r="AS165" s="39">
        <v>33.299999999999997</v>
      </c>
      <c r="AT165" s="4">
        <f t="shared" si="78"/>
        <v>0.93016759776536317</v>
      </c>
      <c r="AU165" s="11">
        <v>10</v>
      </c>
      <c r="AV165" s="5" t="s">
        <v>371</v>
      </c>
      <c r="AW165" s="5" t="s">
        <v>371</v>
      </c>
      <c r="AX165" s="5" t="s">
        <v>371</v>
      </c>
      <c r="AY165" s="5" t="s">
        <v>371</v>
      </c>
      <c r="AZ165" s="5" t="s">
        <v>371</v>
      </c>
      <c r="BA165" s="5" t="s">
        <v>371</v>
      </c>
      <c r="BB165" s="5" t="s">
        <v>371</v>
      </c>
      <c r="BC165" s="5" t="s">
        <v>371</v>
      </c>
      <c r="BD165" s="54">
        <f t="shared" si="86"/>
        <v>1.5893201850399277</v>
      </c>
      <c r="BE165" s="54">
        <f t="shared" si="79"/>
        <v>1.2389320185039927</v>
      </c>
      <c r="BF165" s="55">
        <v>2147</v>
      </c>
      <c r="BG165" s="39">
        <f t="shared" si="80"/>
        <v>2660</v>
      </c>
      <c r="BH165" s="39">
        <f t="shared" si="81"/>
        <v>513</v>
      </c>
      <c r="BI165" s="39">
        <v>211.9</v>
      </c>
      <c r="BJ165" s="39">
        <v>238.2</v>
      </c>
      <c r="BK165" s="39">
        <v>285.2</v>
      </c>
      <c r="BL165" s="39">
        <v>236.9</v>
      </c>
      <c r="BM165" s="39">
        <v>238.1</v>
      </c>
      <c r="BN165" s="39">
        <v>262.5</v>
      </c>
      <c r="BO165" s="39">
        <v>240.3</v>
      </c>
      <c r="BP165" s="39">
        <v>224.1</v>
      </c>
      <c r="BQ165" s="39">
        <v>0</v>
      </c>
      <c r="BR165" s="39">
        <v>265.3</v>
      </c>
      <c r="BS165" s="39">
        <v>197.6</v>
      </c>
      <c r="BT165" s="39">
        <v>211.1</v>
      </c>
      <c r="BU165" s="39">
        <v>0</v>
      </c>
      <c r="BV165" s="39">
        <f t="shared" si="82"/>
        <v>48.8</v>
      </c>
      <c r="BW165" s="11"/>
      <c r="BX165" s="39">
        <f t="shared" si="83"/>
        <v>48.8</v>
      </c>
      <c r="BY165" s="39">
        <v>0</v>
      </c>
      <c r="BZ165" s="39">
        <f t="shared" si="84"/>
        <v>48.8</v>
      </c>
      <c r="CA165" s="39">
        <f t="shared" si="85"/>
        <v>0</v>
      </c>
      <c r="CB165" s="84"/>
      <c r="CC165" s="9"/>
      <c r="CD165" s="9"/>
      <c r="CE165" s="9"/>
      <c r="CF165" s="9"/>
      <c r="CG165" s="9"/>
      <c r="CH165" s="9"/>
      <c r="CI165" s="9"/>
      <c r="CJ165" s="9"/>
      <c r="CK165" s="9"/>
      <c r="CL165" s="10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10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10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10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10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10"/>
      <c r="HW165" s="9"/>
      <c r="HX165" s="9"/>
    </row>
    <row r="166" spans="1:232" s="2" customFormat="1" ht="16.95" customHeight="1">
      <c r="A166" s="14" t="s">
        <v>165</v>
      </c>
      <c r="B166" s="39">
        <v>189935</v>
      </c>
      <c r="C166" s="39">
        <v>205201.9</v>
      </c>
      <c r="D166" s="4">
        <f t="shared" si="72"/>
        <v>1.0803796035485824</v>
      </c>
      <c r="E166" s="11">
        <v>10</v>
      </c>
      <c r="F166" s="5" t="s">
        <v>371</v>
      </c>
      <c r="G166" s="5" t="s">
        <v>371</v>
      </c>
      <c r="H166" s="5" t="s">
        <v>371</v>
      </c>
      <c r="I166" s="5" t="s">
        <v>371</v>
      </c>
      <c r="J166" s="5" t="s">
        <v>371</v>
      </c>
      <c r="K166" s="5" t="s">
        <v>371</v>
      </c>
      <c r="L166" s="5" t="s">
        <v>371</v>
      </c>
      <c r="M166" s="5" t="s">
        <v>371</v>
      </c>
      <c r="N166" s="39">
        <v>12554.6</v>
      </c>
      <c r="O166" s="39">
        <v>10102.299999999999</v>
      </c>
      <c r="P166" s="4">
        <f t="shared" si="73"/>
        <v>0.80466920491294025</v>
      </c>
      <c r="Q166" s="11">
        <v>20</v>
      </c>
      <c r="R166" s="11">
        <v>1</v>
      </c>
      <c r="S166" s="11">
        <v>15</v>
      </c>
      <c r="T166" s="39">
        <v>0</v>
      </c>
      <c r="U166" s="39">
        <v>4.7</v>
      </c>
      <c r="V166" s="4">
        <f t="shared" si="74"/>
        <v>1</v>
      </c>
      <c r="W166" s="11">
        <v>35</v>
      </c>
      <c r="X166" s="39">
        <v>2</v>
      </c>
      <c r="Y166" s="39">
        <v>5.5</v>
      </c>
      <c r="Z166" s="4">
        <f t="shared" si="75"/>
        <v>2.75</v>
      </c>
      <c r="AA166" s="11">
        <v>15</v>
      </c>
      <c r="AB166" s="39">
        <v>117193</v>
      </c>
      <c r="AC166" s="39">
        <v>106148</v>
      </c>
      <c r="AD166" s="4">
        <f t="shared" si="76"/>
        <v>0.90575375662368918</v>
      </c>
      <c r="AE166" s="11">
        <v>5</v>
      </c>
      <c r="AF166" s="5" t="s">
        <v>371</v>
      </c>
      <c r="AG166" s="5" t="s">
        <v>371</v>
      </c>
      <c r="AH166" s="5" t="s">
        <v>371</v>
      </c>
      <c r="AI166" s="5" t="s">
        <v>371</v>
      </c>
      <c r="AJ166" s="55">
        <v>95</v>
      </c>
      <c r="AK166" s="55">
        <v>98</v>
      </c>
      <c r="AL166" s="4">
        <f t="shared" si="77"/>
        <v>1.0315789473684212</v>
      </c>
      <c r="AM166" s="11">
        <v>20</v>
      </c>
      <c r="AN166" s="5" t="s">
        <v>371</v>
      </c>
      <c r="AO166" s="5" t="s">
        <v>371</v>
      </c>
      <c r="AP166" s="5" t="s">
        <v>371</v>
      </c>
      <c r="AQ166" s="5" t="s">
        <v>371</v>
      </c>
      <c r="AR166" s="39">
        <v>55.4</v>
      </c>
      <c r="AS166" s="39">
        <v>51.9</v>
      </c>
      <c r="AT166" s="4">
        <f t="shared" si="78"/>
        <v>0.93682310469314078</v>
      </c>
      <c r="AU166" s="11">
        <v>10</v>
      </c>
      <c r="AV166" s="5" t="s">
        <v>371</v>
      </c>
      <c r="AW166" s="5" t="s">
        <v>371</v>
      </c>
      <c r="AX166" s="5" t="s">
        <v>371</v>
      </c>
      <c r="AY166" s="5" t="s">
        <v>371</v>
      </c>
      <c r="AZ166" s="5" t="s">
        <v>371</v>
      </c>
      <c r="BA166" s="5" t="s">
        <v>371</v>
      </c>
      <c r="BB166" s="5" t="s">
        <v>371</v>
      </c>
      <c r="BC166" s="5" t="s">
        <v>371</v>
      </c>
      <c r="BD166" s="54">
        <f t="shared" si="86"/>
        <v>1.1744289147012532</v>
      </c>
      <c r="BE166" s="54">
        <f t="shared" si="79"/>
        <v>1.1744289147012532</v>
      </c>
      <c r="BF166" s="55">
        <v>4289</v>
      </c>
      <c r="BG166" s="39">
        <f t="shared" si="80"/>
        <v>5037.1000000000004</v>
      </c>
      <c r="BH166" s="39">
        <f t="shared" si="81"/>
        <v>748.10000000000036</v>
      </c>
      <c r="BI166" s="39">
        <v>395.6</v>
      </c>
      <c r="BJ166" s="39">
        <v>398.9</v>
      </c>
      <c r="BK166" s="39">
        <v>380.6</v>
      </c>
      <c r="BL166" s="39">
        <v>357.1</v>
      </c>
      <c r="BM166" s="39">
        <v>408.2</v>
      </c>
      <c r="BN166" s="39">
        <v>876.8</v>
      </c>
      <c r="BO166" s="39">
        <v>366.7</v>
      </c>
      <c r="BP166" s="39">
        <v>425.3</v>
      </c>
      <c r="BQ166" s="39">
        <v>0</v>
      </c>
      <c r="BR166" s="39">
        <v>665.1</v>
      </c>
      <c r="BS166" s="39">
        <v>334.1</v>
      </c>
      <c r="BT166" s="39">
        <v>376</v>
      </c>
      <c r="BU166" s="39">
        <v>0</v>
      </c>
      <c r="BV166" s="39">
        <f t="shared" si="82"/>
        <v>52.7</v>
      </c>
      <c r="BW166" s="11"/>
      <c r="BX166" s="39">
        <f t="shared" si="83"/>
        <v>52.7</v>
      </c>
      <c r="BY166" s="39">
        <v>0</v>
      </c>
      <c r="BZ166" s="39">
        <f t="shared" si="84"/>
        <v>52.7</v>
      </c>
      <c r="CA166" s="39">
        <f t="shared" si="85"/>
        <v>0</v>
      </c>
      <c r="CB166" s="84"/>
      <c r="CC166" s="9"/>
      <c r="CD166" s="9"/>
      <c r="CE166" s="9"/>
      <c r="CF166" s="9"/>
      <c r="CG166" s="9"/>
      <c r="CH166" s="9"/>
      <c r="CI166" s="9"/>
      <c r="CJ166" s="9"/>
      <c r="CK166" s="9"/>
      <c r="CL166" s="10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10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10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10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10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10"/>
      <c r="HW166" s="9"/>
      <c r="HX166" s="9"/>
    </row>
    <row r="167" spans="1:232" s="2" customFormat="1" ht="16.95" customHeight="1">
      <c r="A167" s="14" t="s">
        <v>166</v>
      </c>
      <c r="B167" s="39">
        <v>0</v>
      </c>
      <c r="C167" s="39">
        <v>0</v>
      </c>
      <c r="D167" s="4">
        <f t="shared" si="72"/>
        <v>0</v>
      </c>
      <c r="E167" s="11">
        <v>0</v>
      </c>
      <c r="F167" s="5" t="s">
        <v>371</v>
      </c>
      <c r="G167" s="5" t="s">
        <v>371</v>
      </c>
      <c r="H167" s="5" t="s">
        <v>371</v>
      </c>
      <c r="I167" s="5" t="s">
        <v>371</v>
      </c>
      <c r="J167" s="5" t="s">
        <v>371</v>
      </c>
      <c r="K167" s="5" t="s">
        <v>371</v>
      </c>
      <c r="L167" s="5" t="s">
        <v>371</v>
      </c>
      <c r="M167" s="5" t="s">
        <v>371</v>
      </c>
      <c r="N167" s="39">
        <v>2452</v>
      </c>
      <c r="O167" s="39">
        <v>2399.9</v>
      </c>
      <c r="P167" s="4">
        <f t="shared" si="73"/>
        <v>0.97875203915171294</v>
      </c>
      <c r="Q167" s="11">
        <v>20</v>
      </c>
      <c r="R167" s="11">
        <v>1</v>
      </c>
      <c r="S167" s="11">
        <v>15</v>
      </c>
      <c r="T167" s="39">
        <v>0</v>
      </c>
      <c r="U167" s="39">
        <v>0</v>
      </c>
      <c r="V167" s="4">
        <f t="shared" si="74"/>
        <v>1</v>
      </c>
      <c r="W167" s="11">
        <v>15</v>
      </c>
      <c r="X167" s="39">
        <v>7</v>
      </c>
      <c r="Y167" s="39">
        <v>7.9</v>
      </c>
      <c r="Z167" s="4">
        <f t="shared" si="75"/>
        <v>1.1285714285714286</v>
      </c>
      <c r="AA167" s="11">
        <v>35</v>
      </c>
      <c r="AB167" s="39">
        <v>33713</v>
      </c>
      <c r="AC167" s="39">
        <v>36126</v>
      </c>
      <c r="AD167" s="4">
        <f t="shared" si="76"/>
        <v>1.0715747634443686</v>
      </c>
      <c r="AE167" s="11">
        <v>5</v>
      </c>
      <c r="AF167" s="5" t="s">
        <v>371</v>
      </c>
      <c r="AG167" s="5" t="s">
        <v>371</v>
      </c>
      <c r="AH167" s="5" t="s">
        <v>371</v>
      </c>
      <c r="AI167" s="5" t="s">
        <v>371</v>
      </c>
      <c r="AJ167" s="55">
        <v>310</v>
      </c>
      <c r="AK167" s="55">
        <v>295</v>
      </c>
      <c r="AL167" s="4">
        <f t="shared" si="77"/>
        <v>0.95161290322580649</v>
      </c>
      <c r="AM167" s="11">
        <v>20</v>
      </c>
      <c r="AN167" s="5" t="s">
        <v>371</v>
      </c>
      <c r="AO167" s="5" t="s">
        <v>371</v>
      </c>
      <c r="AP167" s="5" t="s">
        <v>371</v>
      </c>
      <c r="AQ167" s="5" t="s">
        <v>371</v>
      </c>
      <c r="AR167" s="39">
        <v>35.799999999999997</v>
      </c>
      <c r="AS167" s="39">
        <v>33.299999999999997</v>
      </c>
      <c r="AT167" s="4">
        <f t="shared" si="78"/>
        <v>0.93016759776536317</v>
      </c>
      <c r="AU167" s="11">
        <v>10</v>
      </c>
      <c r="AV167" s="5" t="s">
        <v>371</v>
      </c>
      <c r="AW167" s="5" t="s">
        <v>371</v>
      </c>
      <c r="AX167" s="5" t="s">
        <v>371</v>
      </c>
      <c r="AY167" s="5" t="s">
        <v>371</v>
      </c>
      <c r="AZ167" s="5" t="s">
        <v>371</v>
      </c>
      <c r="BA167" s="5" t="s">
        <v>371</v>
      </c>
      <c r="BB167" s="5" t="s">
        <v>371</v>
      </c>
      <c r="BC167" s="5" t="s">
        <v>371</v>
      </c>
      <c r="BD167" s="54">
        <f t="shared" si="86"/>
        <v>1.0230570720202155</v>
      </c>
      <c r="BE167" s="54">
        <f t="shared" si="79"/>
        <v>1.0230570720202155</v>
      </c>
      <c r="BF167" s="55">
        <v>1564</v>
      </c>
      <c r="BG167" s="39">
        <f t="shared" si="80"/>
        <v>1600.1</v>
      </c>
      <c r="BH167" s="39">
        <f t="shared" si="81"/>
        <v>36.099999999999909</v>
      </c>
      <c r="BI167" s="39">
        <v>175</v>
      </c>
      <c r="BJ167" s="39">
        <v>170.8</v>
      </c>
      <c r="BK167" s="39">
        <v>150</v>
      </c>
      <c r="BL167" s="39">
        <v>122.5</v>
      </c>
      <c r="BM167" s="39">
        <v>119.1</v>
      </c>
      <c r="BN167" s="39">
        <v>202.8</v>
      </c>
      <c r="BO167" s="39">
        <v>170</v>
      </c>
      <c r="BP167" s="39">
        <v>136.4</v>
      </c>
      <c r="BQ167" s="39">
        <v>0</v>
      </c>
      <c r="BR167" s="39">
        <v>62</v>
      </c>
      <c r="BS167" s="39">
        <v>155.30000000000001</v>
      </c>
      <c r="BT167" s="39">
        <v>169</v>
      </c>
      <c r="BU167" s="39">
        <v>0</v>
      </c>
      <c r="BV167" s="39">
        <f t="shared" si="82"/>
        <v>-32.799999999999997</v>
      </c>
      <c r="BW167" s="11"/>
      <c r="BX167" s="39">
        <f t="shared" si="83"/>
        <v>-32.799999999999997</v>
      </c>
      <c r="BY167" s="39">
        <v>0</v>
      </c>
      <c r="BZ167" s="39">
        <f t="shared" si="84"/>
        <v>0</v>
      </c>
      <c r="CA167" s="39">
        <f t="shared" si="85"/>
        <v>-32.799999999999997</v>
      </c>
      <c r="CB167" s="84"/>
      <c r="CC167" s="9"/>
      <c r="CD167" s="9"/>
      <c r="CE167" s="9"/>
      <c r="CF167" s="9"/>
      <c r="CG167" s="9"/>
      <c r="CH167" s="9"/>
      <c r="CI167" s="9"/>
      <c r="CJ167" s="9"/>
      <c r="CK167" s="9"/>
      <c r="CL167" s="10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10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10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10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10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10"/>
      <c r="HW167" s="9"/>
      <c r="HX167" s="9"/>
    </row>
    <row r="168" spans="1:232" s="2" customFormat="1" ht="16.95" customHeight="1">
      <c r="A168" s="14" t="s">
        <v>167</v>
      </c>
      <c r="B168" s="39">
        <v>103</v>
      </c>
      <c r="C168" s="39">
        <v>102.9</v>
      </c>
      <c r="D168" s="4">
        <f t="shared" si="72"/>
        <v>0.9990291262135923</v>
      </c>
      <c r="E168" s="11">
        <v>10</v>
      </c>
      <c r="F168" s="5" t="s">
        <v>371</v>
      </c>
      <c r="G168" s="5" t="s">
        <v>371</v>
      </c>
      <c r="H168" s="5" t="s">
        <v>371</v>
      </c>
      <c r="I168" s="5" t="s">
        <v>371</v>
      </c>
      <c r="J168" s="5" t="s">
        <v>371</v>
      </c>
      <c r="K168" s="5" t="s">
        <v>371</v>
      </c>
      <c r="L168" s="5" t="s">
        <v>371</v>
      </c>
      <c r="M168" s="5" t="s">
        <v>371</v>
      </c>
      <c r="N168" s="39">
        <v>9675.6</v>
      </c>
      <c r="O168" s="39">
        <v>12918.9</v>
      </c>
      <c r="P168" s="4">
        <f t="shared" si="73"/>
        <v>1.3352040183554508</v>
      </c>
      <c r="Q168" s="11">
        <v>20</v>
      </c>
      <c r="R168" s="11">
        <v>1</v>
      </c>
      <c r="S168" s="11">
        <v>15</v>
      </c>
      <c r="T168" s="39">
        <v>0</v>
      </c>
      <c r="U168" s="39">
        <v>0.1</v>
      </c>
      <c r="V168" s="4">
        <f t="shared" si="74"/>
        <v>1</v>
      </c>
      <c r="W168" s="11">
        <v>35</v>
      </c>
      <c r="X168" s="39">
        <v>3</v>
      </c>
      <c r="Y168" s="39">
        <v>12</v>
      </c>
      <c r="Z168" s="4">
        <f t="shared" si="75"/>
        <v>4</v>
      </c>
      <c r="AA168" s="11">
        <v>15</v>
      </c>
      <c r="AB168" s="39">
        <v>15095</v>
      </c>
      <c r="AC168" s="39">
        <v>11614</v>
      </c>
      <c r="AD168" s="4">
        <f t="shared" si="76"/>
        <v>0.76939383901954295</v>
      </c>
      <c r="AE168" s="11">
        <v>5</v>
      </c>
      <c r="AF168" s="5" t="s">
        <v>371</v>
      </c>
      <c r="AG168" s="5" t="s">
        <v>371</v>
      </c>
      <c r="AH168" s="5" t="s">
        <v>371</v>
      </c>
      <c r="AI168" s="5" t="s">
        <v>371</v>
      </c>
      <c r="AJ168" s="55">
        <v>96</v>
      </c>
      <c r="AK168" s="55">
        <v>96</v>
      </c>
      <c r="AL168" s="4">
        <f t="shared" si="77"/>
        <v>1</v>
      </c>
      <c r="AM168" s="11">
        <v>20</v>
      </c>
      <c r="AN168" s="5" t="s">
        <v>371</v>
      </c>
      <c r="AO168" s="5" t="s">
        <v>371</v>
      </c>
      <c r="AP168" s="5" t="s">
        <v>371</v>
      </c>
      <c r="AQ168" s="5" t="s">
        <v>371</v>
      </c>
      <c r="AR168" s="39">
        <v>60</v>
      </c>
      <c r="AS168" s="39">
        <v>50</v>
      </c>
      <c r="AT168" s="4">
        <f t="shared" si="78"/>
        <v>0.83333333333333337</v>
      </c>
      <c r="AU168" s="11">
        <v>10</v>
      </c>
      <c r="AV168" s="5" t="s">
        <v>371</v>
      </c>
      <c r="AW168" s="5" t="s">
        <v>371</v>
      </c>
      <c r="AX168" s="5" t="s">
        <v>371</v>
      </c>
      <c r="AY168" s="5" t="s">
        <v>371</v>
      </c>
      <c r="AZ168" s="5" t="s">
        <v>371</v>
      </c>
      <c r="BA168" s="5" t="s">
        <v>371</v>
      </c>
      <c r="BB168" s="5" t="s">
        <v>371</v>
      </c>
      <c r="BC168" s="5" t="s">
        <v>371</v>
      </c>
      <c r="BD168" s="54">
        <f t="shared" si="86"/>
        <v>1.3759590319821231</v>
      </c>
      <c r="BE168" s="54">
        <f t="shared" si="79"/>
        <v>1.2175959031982122</v>
      </c>
      <c r="BF168" s="55">
        <v>1173</v>
      </c>
      <c r="BG168" s="39">
        <f t="shared" si="80"/>
        <v>1428.2</v>
      </c>
      <c r="BH168" s="39">
        <f t="shared" si="81"/>
        <v>255.20000000000005</v>
      </c>
      <c r="BI168" s="39">
        <v>99.6</v>
      </c>
      <c r="BJ168" s="39">
        <v>133.4</v>
      </c>
      <c r="BK168" s="39">
        <v>123.4</v>
      </c>
      <c r="BL168" s="39">
        <v>138.19999999999999</v>
      </c>
      <c r="BM168" s="39">
        <v>100.6</v>
      </c>
      <c r="BN168" s="39">
        <v>152</v>
      </c>
      <c r="BO168" s="39">
        <v>132.69999999999999</v>
      </c>
      <c r="BP168" s="39">
        <v>138.6</v>
      </c>
      <c r="BQ168" s="39">
        <v>0</v>
      </c>
      <c r="BR168" s="39">
        <v>138.80000000000001</v>
      </c>
      <c r="BS168" s="39">
        <v>131.1</v>
      </c>
      <c r="BT168" s="39">
        <v>129.19999999999999</v>
      </c>
      <c r="BU168" s="39">
        <v>31.299999999999969</v>
      </c>
      <c r="BV168" s="39">
        <f t="shared" si="82"/>
        <v>-20.7</v>
      </c>
      <c r="BW168" s="11"/>
      <c r="BX168" s="39">
        <f t="shared" si="83"/>
        <v>-20.7</v>
      </c>
      <c r="BY168" s="39">
        <v>0</v>
      </c>
      <c r="BZ168" s="39">
        <f t="shared" si="84"/>
        <v>0</v>
      </c>
      <c r="CA168" s="39">
        <f t="shared" si="85"/>
        <v>-20.7</v>
      </c>
      <c r="CB168" s="84"/>
      <c r="CC168" s="9"/>
      <c r="CD168" s="9"/>
      <c r="CE168" s="9"/>
      <c r="CF168" s="9"/>
      <c r="CG168" s="9"/>
      <c r="CH168" s="9"/>
      <c r="CI168" s="9"/>
      <c r="CJ168" s="9"/>
      <c r="CK168" s="9"/>
      <c r="CL168" s="10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10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10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10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10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10"/>
      <c r="HW168" s="9"/>
      <c r="HX168" s="9"/>
    </row>
    <row r="169" spans="1:232" s="2" customFormat="1" ht="16.95" customHeight="1">
      <c r="A169" s="14" t="s">
        <v>101</v>
      </c>
      <c r="B169" s="39">
        <v>116156</v>
      </c>
      <c r="C169" s="39">
        <v>151525</v>
      </c>
      <c r="D169" s="4">
        <f t="shared" si="72"/>
        <v>1.3044956782258341</v>
      </c>
      <c r="E169" s="11">
        <v>10</v>
      </c>
      <c r="F169" s="5" t="s">
        <v>371</v>
      </c>
      <c r="G169" s="5" t="s">
        <v>371</v>
      </c>
      <c r="H169" s="5" t="s">
        <v>371</v>
      </c>
      <c r="I169" s="5" t="s">
        <v>371</v>
      </c>
      <c r="J169" s="5" t="s">
        <v>371</v>
      </c>
      <c r="K169" s="5" t="s">
        <v>371</v>
      </c>
      <c r="L169" s="5" t="s">
        <v>371</v>
      </c>
      <c r="M169" s="5" t="s">
        <v>371</v>
      </c>
      <c r="N169" s="39">
        <v>1754.4</v>
      </c>
      <c r="O169" s="39">
        <v>3030.3</v>
      </c>
      <c r="P169" s="4">
        <f t="shared" si="73"/>
        <v>1.7272571819425444</v>
      </c>
      <c r="Q169" s="11">
        <v>20</v>
      </c>
      <c r="R169" s="11">
        <v>1</v>
      </c>
      <c r="S169" s="11">
        <v>15</v>
      </c>
      <c r="T169" s="39">
        <v>0</v>
      </c>
      <c r="U169" s="39">
        <v>0</v>
      </c>
      <c r="V169" s="4">
        <f t="shared" si="74"/>
        <v>1</v>
      </c>
      <c r="W169" s="11">
        <v>25</v>
      </c>
      <c r="X169" s="39">
        <v>2</v>
      </c>
      <c r="Y169" s="39">
        <v>3.6</v>
      </c>
      <c r="Z169" s="4">
        <f t="shared" si="75"/>
        <v>1.8</v>
      </c>
      <c r="AA169" s="11">
        <v>25</v>
      </c>
      <c r="AB169" s="39">
        <v>13423</v>
      </c>
      <c r="AC169" s="39">
        <v>14389</v>
      </c>
      <c r="AD169" s="4">
        <f t="shared" si="76"/>
        <v>1.0719660284586159</v>
      </c>
      <c r="AE169" s="11">
        <v>5</v>
      </c>
      <c r="AF169" s="5" t="s">
        <v>371</v>
      </c>
      <c r="AG169" s="5" t="s">
        <v>371</v>
      </c>
      <c r="AH169" s="5" t="s">
        <v>371</v>
      </c>
      <c r="AI169" s="5" t="s">
        <v>371</v>
      </c>
      <c r="AJ169" s="55">
        <v>86</v>
      </c>
      <c r="AK169" s="55">
        <v>86</v>
      </c>
      <c r="AL169" s="4">
        <f t="shared" si="77"/>
        <v>1</v>
      </c>
      <c r="AM169" s="11">
        <v>20</v>
      </c>
      <c r="AN169" s="5" t="s">
        <v>371</v>
      </c>
      <c r="AO169" s="5" t="s">
        <v>371</v>
      </c>
      <c r="AP169" s="5" t="s">
        <v>371</v>
      </c>
      <c r="AQ169" s="5" t="s">
        <v>371</v>
      </c>
      <c r="AR169" s="39">
        <v>71</v>
      </c>
      <c r="AS169" s="39">
        <v>50</v>
      </c>
      <c r="AT169" s="4">
        <f t="shared" si="78"/>
        <v>0.70422535211267601</v>
      </c>
      <c r="AU169" s="11">
        <v>10</v>
      </c>
      <c r="AV169" s="5" t="s">
        <v>371</v>
      </c>
      <c r="AW169" s="5" t="s">
        <v>371</v>
      </c>
      <c r="AX169" s="5" t="s">
        <v>371</v>
      </c>
      <c r="AY169" s="5" t="s">
        <v>371</v>
      </c>
      <c r="AZ169" s="5" t="s">
        <v>371</v>
      </c>
      <c r="BA169" s="5" t="s">
        <v>371</v>
      </c>
      <c r="BB169" s="5" t="s">
        <v>371</v>
      </c>
      <c r="BC169" s="5" t="s">
        <v>371</v>
      </c>
      <c r="BD169" s="54">
        <f t="shared" si="86"/>
        <v>1.2691706468040698</v>
      </c>
      <c r="BE169" s="54">
        <f t="shared" si="79"/>
        <v>1.206917064680407</v>
      </c>
      <c r="BF169" s="55">
        <v>3498</v>
      </c>
      <c r="BG169" s="39">
        <f t="shared" si="80"/>
        <v>4221.8</v>
      </c>
      <c r="BH169" s="39">
        <f t="shared" si="81"/>
        <v>723.80000000000018</v>
      </c>
      <c r="BI169" s="39">
        <v>413.4</v>
      </c>
      <c r="BJ169" s="39">
        <v>390.1</v>
      </c>
      <c r="BK169" s="39">
        <v>196.5</v>
      </c>
      <c r="BL169" s="39">
        <v>157.5</v>
      </c>
      <c r="BM169" s="39">
        <v>305.2</v>
      </c>
      <c r="BN169" s="39">
        <v>488.3</v>
      </c>
      <c r="BO169" s="39">
        <v>308.7</v>
      </c>
      <c r="BP169" s="39">
        <v>320.10000000000002</v>
      </c>
      <c r="BQ169" s="39">
        <v>0</v>
      </c>
      <c r="BR169" s="39">
        <v>564.4</v>
      </c>
      <c r="BS169" s="39">
        <v>335.2</v>
      </c>
      <c r="BT169" s="39">
        <v>355.6</v>
      </c>
      <c r="BU169" s="39">
        <v>340.1</v>
      </c>
      <c r="BV169" s="39">
        <f t="shared" si="82"/>
        <v>46.7</v>
      </c>
      <c r="BW169" s="11"/>
      <c r="BX169" s="39">
        <f t="shared" si="83"/>
        <v>46.7</v>
      </c>
      <c r="BY169" s="39">
        <v>0</v>
      </c>
      <c r="BZ169" s="39">
        <f t="shared" si="84"/>
        <v>46.7</v>
      </c>
      <c r="CA169" s="39">
        <f t="shared" si="85"/>
        <v>0</v>
      </c>
      <c r="CB169" s="84"/>
      <c r="CC169" s="9"/>
      <c r="CD169" s="9"/>
      <c r="CE169" s="9"/>
      <c r="CF169" s="9"/>
      <c r="CG169" s="9"/>
      <c r="CH169" s="9"/>
      <c r="CI169" s="9"/>
      <c r="CJ169" s="9"/>
      <c r="CK169" s="9"/>
      <c r="CL169" s="10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10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10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10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10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10"/>
      <c r="HW169" s="9"/>
      <c r="HX169" s="9"/>
    </row>
    <row r="170" spans="1:232" s="2" customFormat="1" ht="16.95" customHeight="1">
      <c r="A170" s="14" t="s">
        <v>168</v>
      </c>
      <c r="B170" s="39">
        <v>1723899</v>
      </c>
      <c r="C170" s="39">
        <v>2013960</v>
      </c>
      <c r="D170" s="4">
        <f t="shared" si="72"/>
        <v>1.1682586972902704</v>
      </c>
      <c r="E170" s="11">
        <v>10</v>
      </c>
      <c r="F170" s="5" t="s">
        <v>371</v>
      </c>
      <c r="G170" s="5" t="s">
        <v>371</v>
      </c>
      <c r="H170" s="5" t="s">
        <v>371</v>
      </c>
      <c r="I170" s="5" t="s">
        <v>371</v>
      </c>
      <c r="J170" s="5" t="s">
        <v>371</v>
      </c>
      <c r="K170" s="5" t="s">
        <v>371</v>
      </c>
      <c r="L170" s="5" t="s">
        <v>371</v>
      </c>
      <c r="M170" s="5" t="s">
        <v>371</v>
      </c>
      <c r="N170" s="39">
        <v>4553.6000000000004</v>
      </c>
      <c r="O170" s="39">
        <v>5046.1000000000004</v>
      </c>
      <c r="P170" s="4">
        <f t="shared" si="73"/>
        <v>1.1081561841180605</v>
      </c>
      <c r="Q170" s="11">
        <v>20</v>
      </c>
      <c r="R170" s="11">
        <v>1</v>
      </c>
      <c r="S170" s="11">
        <v>15</v>
      </c>
      <c r="T170" s="39">
        <v>2692</v>
      </c>
      <c r="U170" s="39">
        <v>2700.7</v>
      </c>
      <c r="V170" s="4">
        <f t="shared" si="74"/>
        <v>1.0032317979197622</v>
      </c>
      <c r="W170" s="11">
        <v>5</v>
      </c>
      <c r="X170" s="39">
        <v>22337.599999999999</v>
      </c>
      <c r="Y170" s="39">
        <v>31542.3</v>
      </c>
      <c r="Z170" s="4">
        <f t="shared" si="75"/>
        <v>1.4120720220614569</v>
      </c>
      <c r="AA170" s="11">
        <v>45</v>
      </c>
      <c r="AB170" s="39">
        <v>67103</v>
      </c>
      <c r="AC170" s="39">
        <v>71816</v>
      </c>
      <c r="AD170" s="4">
        <f t="shared" si="76"/>
        <v>1.0702353098967259</v>
      </c>
      <c r="AE170" s="11">
        <v>5</v>
      </c>
      <c r="AF170" s="5" t="s">
        <v>371</v>
      </c>
      <c r="AG170" s="5" t="s">
        <v>371</v>
      </c>
      <c r="AH170" s="5" t="s">
        <v>371</v>
      </c>
      <c r="AI170" s="5" t="s">
        <v>371</v>
      </c>
      <c r="AJ170" s="55">
        <v>651</v>
      </c>
      <c r="AK170" s="55">
        <v>651</v>
      </c>
      <c r="AL170" s="4">
        <f t="shared" si="77"/>
        <v>1</v>
      </c>
      <c r="AM170" s="11">
        <v>20</v>
      </c>
      <c r="AN170" s="5" t="s">
        <v>371</v>
      </c>
      <c r="AO170" s="5" t="s">
        <v>371</v>
      </c>
      <c r="AP170" s="5" t="s">
        <v>371</v>
      </c>
      <c r="AQ170" s="5" t="s">
        <v>371</v>
      </c>
      <c r="AR170" s="39">
        <v>56.1</v>
      </c>
      <c r="AS170" s="39">
        <v>49</v>
      </c>
      <c r="AT170" s="4">
        <f t="shared" si="78"/>
        <v>0.87344028520499106</v>
      </c>
      <c r="AU170" s="11">
        <v>10</v>
      </c>
      <c r="AV170" s="5" t="s">
        <v>371</v>
      </c>
      <c r="AW170" s="5" t="s">
        <v>371</v>
      </c>
      <c r="AX170" s="5" t="s">
        <v>371</v>
      </c>
      <c r="AY170" s="5" t="s">
        <v>371</v>
      </c>
      <c r="AZ170" s="5" t="s">
        <v>371</v>
      </c>
      <c r="BA170" s="5" t="s">
        <v>371</v>
      </c>
      <c r="BB170" s="5" t="s">
        <v>371</v>
      </c>
      <c r="BC170" s="5" t="s">
        <v>371</v>
      </c>
      <c r="BD170" s="54">
        <f t="shared" si="86"/>
        <v>1.1653130003012451</v>
      </c>
      <c r="BE170" s="54">
        <f t="shared" si="79"/>
        <v>1.1653130003012451</v>
      </c>
      <c r="BF170" s="55">
        <v>3713</v>
      </c>
      <c r="BG170" s="39">
        <f t="shared" si="80"/>
        <v>4326.8</v>
      </c>
      <c r="BH170" s="39">
        <f t="shared" si="81"/>
        <v>613.80000000000018</v>
      </c>
      <c r="BI170" s="39">
        <v>398.1</v>
      </c>
      <c r="BJ170" s="39">
        <v>431.2</v>
      </c>
      <c r="BK170" s="39">
        <v>339.4</v>
      </c>
      <c r="BL170" s="39">
        <v>405.7</v>
      </c>
      <c r="BM170" s="39">
        <v>415.7</v>
      </c>
      <c r="BN170" s="39">
        <v>389.3</v>
      </c>
      <c r="BO170" s="39">
        <v>281.60000000000002</v>
      </c>
      <c r="BP170" s="39">
        <v>418.6</v>
      </c>
      <c r="BQ170" s="39">
        <v>0</v>
      </c>
      <c r="BR170" s="39">
        <v>510.1</v>
      </c>
      <c r="BS170" s="39">
        <v>403.9</v>
      </c>
      <c r="BT170" s="39">
        <v>416.6</v>
      </c>
      <c r="BU170" s="39">
        <v>62.700000000000045</v>
      </c>
      <c r="BV170" s="39">
        <f t="shared" si="82"/>
        <v>-146.1</v>
      </c>
      <c r="BW170" s="11"/>
      <c r="BX170" s="39">
        <f t="shared" si="83"/>
        <v>-146.1</v>
      </c>
      <c r="BY170" s="39">
        <v>0</v>
      </c>
      <c r="BZ170" s="39">
        <f t="shared" si="84"/>
        <v>0</v>
      </c>
      <c r="CA170" s="39">
        <f t="shared" si="85"/>
        <v>-146.1</v>
      </c>
      <c r="CB170" s="84"/>
      <c r="CC170" s="9"/>
      <c r="CD170" s="9"/>
      <c r="CE170" s="9"/>
      <c r="CF170" s="9"/>
      <c r="CG170" s="9"/>
      <c r="CH170" s="9"/>
      <c r="CI170" s="9"/>
      <c r="CJ170" s="9"/>
      <c r="CK170" s="9"/>
      <c r="CL170" s="10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10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10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10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10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10"/>
      <c r="HW170" s="9"/>
      <c r="HX170" s="9"/>
    </row>
    <row r="171" spans="1:232" s="2" customFormat="1" ht="16.95" customHeight="1">
      <c r="A171" s="14" t="s">
        <v>169</v>
      </c>
      <c r="B171" s="39">
        <v>143392</v>
      </c>
      <c r="C171" s="39">
        <v>170720.5</v>
      </c>
      <c r="D171" s="4">
        <f t="shared" si="72"/>
        <v>1.1905859462173622</v>
      </c>
      <c r="E171" s="11">
        <v>10</v>
      </c>
      <c r="F171" s="5" t="s">
        <v>371</v>
      </c>
      <c r="G171" s="5" t="s">
        <v>371</v>
      </c>
      <c r="H171" s="5" t="s">
        <v>371</v>
      </c>
      <c r="I171" s="5" t="s">
        <v>371</v>
      </c>
      <c r="J171" s="5" t="s">
        <v>371</v>
      </c>
      <c r="K171" s="5" t="s">
        <v>371</v>
      </c>
      <c r="L171" s="5" t="s">
        <v>371</v>
      </c>
      <c r="M171" s="5" t="s">
        <v>371</v>
      </c>
      <c r="N171" s="39">
        <v>3551.8</v>
      </c>
      <c r="O171" s="39">
        <v>4399.8999999999996</v>
      </c>
      <c r="P171" s="4">
        <f t="shared" si="73"/>
        <v>1.2387803367306716</v>
      </c>
      <c r="Q171" s="11">
        <v>20</v>
      </c>
      <c r="R171" s="11">
        <v>1</v>
      </c>
      <c r="S171" s="11">
        <v>15</v>
      </c>
      <c r="T171" s="39">
        <v>636</v>
      </c>
      <c r="U171" s="39">
        <v>665.2</v>
      </c>
      <c r="V171" s="4">
        <f t="shared" si="74"/>
        <v>1.0459119496855347</v>
      </c>
      <c r="W171" s="11">
        <v>45</v>
      </c>
      <c r="X171" s="39">
        <v>6</v>
      </c>
      <c r="Y171" s="39">
        <v>6.6</v>
      </c>
      <c r="Z171" s="4">
        <f t="shared" si="75"/>
        <v>1.0999999999999999</v>
      </c>
      <c r="AA171" s="11">
        <v>5</v>
      </c>
      <c r="AB171" s="39">
        <v>112896</v>
      </c>
      <c r="AC171" s="39">
        <v>113117</v>
      </c>
      <c r="AD171" s="4">
        <f t="shared" si="76"/>
        <v>1.0019575538548753</v>
      </c>
      <c r="AE171" s="11">
        <v>5</v>
      </c>
      <c r="AF171" s="5" t="s">
        <v>371</v>
      </c>
      <c r="AG171" s="5" t="s">
        <v>371</v>
      </c>
      <c r="AH171" s="5" t="s">
        <v>371</v>
      </c>
      <c r="AI171" s="5" t="s">
        <v>371</v>
      </c>
      <c r="AJ171" s="55">
        <v>203</v>
      </c>
      <c r="AK171" s="55">
        <v>208</v>
      </c>
      <c r="AL171" s="4">
        <f t="shared" si="77"/>
        <v>1.0246305418719213</v>
      </c>
      <c r="AM171" s="11">
        <v>20</v>
      </c>
      <c r="AN171" s="5" t="s">
        <v>371</v>
      </c>
      <c r="AO171" s="5" t="s">
        <v>371</v>
      </c>
      <c r="AP171" s="5" t="s">
        <v>371</v>
      </c>
      <c r="AQ171" s="5" t="s">
        <v>371</v>
      </c>
      <c r="AR171" s="39">
        <v>53.1</v>
      </c>
      <c r="AS171" s="39">
        <v>55.4</v>
      </c>
      <c r="AT171" s="4">
        <f t="shared" si="78"/>
        <v>1.0433145009416196</v>
      </c>
      <c r="AU171" s="11">
        <v>10</v>
      </c>
      <c r="AV171" s="5" t="s">
        <v>371</v>
      </c>
      <c r="AW171" s="5" t="s">
        <v>371</v>
      </c>
      <c r="AX171" s="5" t="s">
        <v>371</v>
      </c>
      <c r="AY171" s="5" t="s">
        <v>371</v>
      </c>
      <c r="AZ171" s="5" t="s">
        <v>371</v>
      </c>
      <c r="BA171" s="5" t="s">
        <v>371</v>
      </c>
      <c r="BB171" s="5" t="s">
        <v>371</v>
      </c>
      <c r="BC171" s="5" t="s">
        <v>371</v>
      </c>
      <c r="BD171" s="54">
        <f t="shared" si="86"/>
        <v>1.0783311349905007</v>
      </c>
      <c r="BE171" s="54">
        <f t="shared" si="79"/>
        <v>1.0783311349905007</v>
      </c>
      <c r="BF171" s="55">
        <v>6620</v>
      </c>
      <c r="BG171" s="39">
        <f t="shared" si="80"/>
        <v>7138.6</v>
      </c>
      <c r="BH171" s="39">
        <f t="shared" si="81"/>
        <v>518.60000000000036</v>
      </c>
      <c r="BI171" s="39">
        <v>669.6</v>
      </c>
      <c r="BJ171" s="39">
        <v>694</v>
      </c>
      <c r="BK171" s="39">
        <v>461.2</v>
      </c>
      <c r="BL171" s="39">
        <v>610.1</v>
      </c>
      <c r="BM171" s="39">
        <v>689.1</v>
      </c>
      <c r="BN171" s="39">
        <v>695.7</v>
      </c>
      <c r="BO171" s="39">
        <v>604.4</v>
      </c>
      <c r="BP171" s="39">
        <v>723.2</v>
      </c>
      <c r="BQ171" s="39">
        <v>0</v>
      </c>
      <c r="BR171" s="39">
        <v>538.79999999999995</v>
      </c>
      <c r="BS171" s="39">
        <v>639.20000000000005</v>
      </c>
      <c r="BT171" s="39">
        <v>619.79999999999995</v>
      </c>
      <c r="BU171" s="39">
        <v>23.500000000000739</v>
      </c>
      <c r="BV171" s="39">
        <f t="shared" si="82"/>
        <v>170</v>
      </c>
      <c r="BW171" s="11"/>
      <c r="BX171" s="39">
        <f t="shared" si="83"/>
        <v>170</v>
      </c>
      <c r="BY171" s="39">
        <v>0</v>
      </c>
      <c r="BZ171" s="39">
        <f t="shared" si="84"/>
        <v>170</v>
      </c>
      <c r="CA171" s="39">
        <f t="shared" si="85"/>
        <v>0</v>
      </c>
      <c r="CB171" s="84"/>
      <c r="CC171" s="9"/>
      <c r="CD171" s="9"/>
      <c r="CE171" s="9"/>
      <c r="CF171" s="9"/>
      <c r="CG171" s="9"/>
      <c r="CH171" s="9"/>
      <c r="CI171" s="9"/>
      <c r="CJ171" s="9"/>
      <c r="CK171" s="9"/>
      <c r="CL171" s="10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10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10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10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10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10"/>
      <c r="HW171" s="9"/>
      <c r="HX171" s="9"/>
    </row>
    <row r="172" spans="1:232" s="2" customFormat="1" ht="16.95" customHeight="1">
      <c r="A172" s="14" t="s">
        <v>170</v>
      </c>
      <c r="B172" s="39">
        <v>20627</v>
      </c>
      <c r="C172" s="39">
        <v>20055.900000000001</v>
      </c>
      <c r="D172" s="4">
        <f t="shared" si="72"/>
        <v>0.97231298783148312</v>
      </c>
      <c r="E172" s="11">
        <v>10</v>
      </c>
      <c r="F172" s="5" t="s">
        <v>371</v>
      </c>
      <c r="G172" s="5" t="s">
        <v>371</v>
      </c>
      <c r="H172" s="5" t="s">
        <v>371</v>
      </c>
      <c r="I172" s="5" t="s">
        <v>371</v>
      </c>
      <c r="J172" s="5" t="s">
        <v>371</v>
      </c>
      <c r="K172" s="5" t="s">
        <v>371</v>
      </c>
      <c r="L172" s="5" t="s">
        <v>371</v>
      </c>
      <c r="M172" s="5" t="s">
        <v>371</v>
      </c>
      <c r="N172" s="39">
        <v>4584</v>
      </c>
      <c r="O172" s="39">
        <v>4498.3</v>
      </c>
      <c r="P172" s="4">
        <f t="shared" si="73"/>
        <v>0.98130453752181501</v>
      </c>
      <c r="Q172" s="11">
        <v>20</v>
      </c>
      <c r="R172" s="11">
        <v>1</v>
      </c>
      <c r="S172" s="11">
        <v>15</v>
      </c>
      <c r="T172" s="39">
        <v>0</v>
      </c>
      <c r="U172" s="39">
        <v>0</v>
      </c>
      <c r="V172" s="4">
        <f t="shared" si="74"/>
        <v>1</v>
      </c>
      <c r="W172" s="11">
        <v>45</v>
      </c>
      <c r="X172" s="39">
        <v>2</v>
      </c>
      <c r="Y172" s="39">
        <v>4</v>
      </c>
      <c r="Z172" s="4">
        <f t="shared" si="75"/>
        <v>2</v>
      </c>
      <c r="AA172" s="11">
        <v>5</v>
      </c>
      <c r="AB172" s="39">
        <v>13309</v>
      </c>
      <c r="AC172" s="39">
        <v>13174</v>
      </c>
      <c r="AD172" s="4">
        <f t="shared" si="76"/>
        <v>0.98985648809076565</v>
      </c>
      <c r="AE172" s="11">
        <v>5</v>
      </c>
      <c r="AF172" s="5" t="s">
        <v>371</v>
      </c>
      <c r="AG172" s="5" t="s">
        <v>371</v>
      </c>
      <c r="AH172" s="5" t="s">
        <v>371</v>
      </c>
      <c r="AI172" s="5" t="s">
        <v>371</v>
      </c>
      <c r="AJ172" s="55">
        <v>87</v>
      </c>
      <c r="AK172" s="55">
        <v>87</v>
      </c>
      <c r="AL172" s="4">
        <f t="shared" si="77"/>
        <v>1</v>
      </c>
      <c r="AM172" s="11">
        <v>20</v>
      </c>
      <c r="AN172" s="5" t="s">
        <v>371</v>
      </c>
      <c r="AO172" s="5" t="s">
        <v>371</v>
      </c>
      <c r="AP172" s="5" t="s">
        <v>371</v>
      </c>
      <c r="AQ172" s="5" t="s">
        <v>371</v>
      </c>
      <c r="AR172" s="39">
        <v>100</v>
      </c>
      <c r="AS172" s="39">
        <v>100</v>
      </c>
      <c r="AT172" s="4">
        <f t="shared" si="78"/>
        <v>1</v>
      </c>
      <c r="AU172" s="11">
        <v>10</v>
      </c>
      <c r="AV172" s="5" t="s">
        <v>371</v>
      </c>
      <c r="AW172" s="5" t="s">
        <v>371</v>
      </c>
      <c r="AX172" s="5" t="s">
        <v>371</v>
      </c>
      <c r="AY172" s="5" t="s">
        <v>371</v>
      </c>
      <c r="AZ172" s="5" t="s">
        <v>371</v>
      </c>
      <c r="BA172" s="5" t="s">
        <v>371</v>
      </c>
      <c r="BB172" s="5" t="s">
        <v>371</v>
      </c>
      <c r="BC172" s="5" t="s">
        <v>371</v>
      </c>
      <c r="BD172" s="54">
        <f t="shared" si="86"/>
        <v>1.0330654082246535</v>
      </c>
      <c r="BE172" s="54">
        <f t="shared" si="79"/>
        <v>1.0330654082246535</v>
      </c>
      <c r="BF172" s="55">
        <v>2373</v>
      </c>
      <c r="BG172" s="39">
        <f t="shared" si="80"/>
        <v>2451.5</v>
      </c>
      <c r="BH172" s="39">
        <f t="shared" si="81"/>
        <v>78.5</v>
      </c>
      <c r="BI172" s="39">
        <v>259.89999999999998</v>
      </c>
      <c r="BJ172" s="39">
        <v>201.8</v>
      </c>
      <c r="BK172" s="39">
        <v>189.7</v>
      </c>
      <c r="BL172" s="39">
        <v>252.4</v>
      </c>
      <c r="BM172" s="39">
        <v>259.89999999999998</v>
      </c>
      <c r="BN172" s="39">
        <v>245.6</v>
      </c>
      <c r="BO172" s="39">
        <v>212.2</v>
      </c>
      <c r="BP172" s="39">
        <v>198.4</v>
      </c>
      <c r="BQ172" s="39">
        <v>0</v>
      </c>
      <c r="BR172" s="39">
        <v>208.1</v>
      </c>
      <c r="BS172" s="39">
        <v>261.60000000000002</v>
      </c>
      <c r="BT172" s="39">
        <v>196.1</v>
      </c>
      <c r="BU172" s="39">
        <v>0</v>
      </c>
      <c r="BV172" s="39">
        <f t="shared" si="82"/>
        <v>-34.200000000000003</v>
      </c>
      <c r="BW172" s="11"/>
      <c r="BX172" s="39">
        <f t="shared" si="83"/>
        <v>-34.200000000000003</v>
      </c>
      <c r="BY172" s="39">
        <v>0</v>
      </c>
      <c r="BZ172" s="39">
        <f t="shared" si="84"/>
        <v>0</v>
      </c>
      <c r="CA172" s="39">
        <f t="shared" si="85"/>
        <v>-34.200000000000003</v>
      </c>
      <c r="CB172" s="84"/>
      <c r="CC172" s="9"/>
      <c r="CD172" s="9"/>
      <c r="CE172" s="9"/>
      <c r="CF172" s="9"/>
      <c r="CG172" s="9"/>
      <c r="CH172" s="9"/>
      <c r="CI172" s="9"/>
      <c r="CJ172" s="9"/>
      <c r="CK172" s="9"/>
      <c r="CL172" s="10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10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10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10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10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10"/>
      <c r="HW172" s="9"/>
      <c r="HX172" s="9"/>
    </row>
    <row r="173" spans="1:232" s="2" customFormat="1" ht="16.95" customHeight="1">
      <c r="A173" s="19" t="s">
        <v>171</v>
      </c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84"/>
      <c r="CC173" s="9"/>
      <c r="CD173" s="9"/>
      <c r="CE173" s="9"/>
      <c r="CF173" s="9"/>
      <c r="CG173" s="9"/>
      <c r="CH173" s="9"/>
      <c r="CI173" s="9"/>
      <c r="CJ173" s="9"/>
      <c r="CK173" s="9"/>
      <c r="CL173" s="10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10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10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10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10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10"/>
      <c r="HW173" s="9"/>
      <c r="HX173" s="9"/>
    </row>
    <row r="174" spans="1:232" s="2" customFormat="1" ht="16.95" customHeight="1">
      <c r="A174" s="14" t="s">
        <v>172</v>
      </c>
      <c r="B174" s="39">
        <v>0</v>
      </c>
      <c r="C174" s="39">
        <v>0</v>
      </c>
      <c r="D174" s="4">
        <f t="shared" si="72"/>
        <v>0</v>
      </c>
      <c r="E174" s="11">
        <v>0</v>
      </c>
      <c r="F174" s="5" t="s">
        <v>371</v>
      </c>
      <c r="G174" s="5" t="s">
        <v>371</v>
      </c>
      <c r="H174" s="5" t="s">
        <v>371</v>
      </c>
      <c r="I174" s="5" t="s">
        <v>371</v>
      </c>
      <c r="J174" s="5" t="s">
        <v>371</v>
      </c>
      <c r="K174" s="5" t="s">
        <v>371</v>
      </c>
      <c r="L174" s="5" t="s">
        <v>371</v>
      </c>
      <c r="M174" s="5" t="s">
        <v>371</v>
      </c>
      <c r="N174" s="39">
        <v>1213.2</v>
      </c>
      <c r="O174" s="39">
        <v>912.8</v>
      </c>
      <c r="P174" s="4">
        <f t="shared" si="73"/>
        <v>0.75239037256841401</v>
      </c>
      <c r="Q174" s="11">
        <v>20</v>
      </c>
      <c r="R174" s="11">
        <v>1</v>
      </c>
      <c r="S174" s="11">
        <v>15</v>
      </c>
      <c r="T174" s="39">
        <v>1474.6</v>
      </c>
      <c r="U174" s="39">
        <v>1032.0999999999999</v>
      </c>
      <c r="V174" s="4">
        <f t="shared" si="74"/>
        <v>0.6999186219991862</v>
      </c>
      <c r="W174" s="11">
        <v>35</v>
      </c>
      <c r="X174" s="39">
        <v>20.100000000000001</v>
      </c>
      <c r="Y174" s="39">
        <v>7.2</v>
      </c>
      <c r="Z174" s="4">
        <f t="shared" si="75"/>
        <v>0.35820895522388058</v>
      </c>
      <c r="AA174" s="11">
        <v>15</v>
      </c>
      <c r="AB174" s="39">
        <v>21986</v>
      </c>
      <c r="AC174" s="39">
        <v>19692</v>
      </c>
      <c r="AD174" s="4">
        <f t="shared" si="76"/>
        <v>0.89566087510233783</v>
      </c>
      <c r="AE174" s="11">
        <v>5</v>
      </c>
      <c r="AF174" s="5" t="s">
        <v>371</v>
      </c>
      <c r="AG174" s="5" t="s">
        <v>371</v>
      </c>
      <c r="AH174" s="5" t="s">
        <v>371</v>
      </c>
      <c r="AI174" s="5" t="s">
        <v>371</v>
      </c>
      <c r="AJ174" s="55">
        <v>500</v>
      </c>
      <c r="AK174" s="55">
        <v>527</v>
      </c>
      <c r="AL174" s="4">
        <f t="shared" si="77"/>
        <v>1.054</v>
      </c>
      <c r="AM174" s="11">
        <v>20</v>
      </c>
      <c r="AN174" s="5" t="s">
        <v>371</v>
      </c>
      <c r="AO174" s="5" t="s">
        <v>371</v>
      </c>
      <c r="AP174" s="5" t="s">
        <v>371</v>
      </c>
      <c r="AQ174" s="5" t="s">
        <v>371</v>
      </c>
      <c r="AR174" s="39">
        <v>40</v>
      </c>
      <c r="AS174" s="39">
        <v>0</v>
      </c>
      <c r="AT174" s="4">
        <f t="shared" si="78"/>
        <v>0</v>
      </c>
      <c r="AU174" s="11">
        <v>10</v>
      </c>
      <c r="AV174" s="5" t="s">
        <v>371</v>
      </c>
      <c r="AW174" s="5" t="s">
        <v>371</v>
      </c>
      <c r="AX174" s="5" t="s">
        <v>371</v>
      </c>
      <c r="AY174" s="5" t="s">
        <v>371</v>
      </c>
      <c r="AZ174" s="5" t="s">
        <v>371</v>
      </c>
      <c r="BA174" s="5" t="s">
        <v>371</v>
      </c>
      <c r="BB174" s="5" t="s">
        <v>371</v>
      </c>
      <c r="BC174" s="5" t="s">
        <v>371</v>
      </c>
      <c r="BD174" s="54">
        <f t="shared" si="86"/>
        <v>0.71230331604341401</v>
      </c>
      <c r="BE174" s="54">
        <f t="shared" si="79"/>
        <v>0.71230331604341401</v>
      </c>
      <c r="BF174" s="55">
        <v>1734</v>
      </c>
      <c r="BG174" s="39">
        <f t="shared" si="80"/>
        <v>1235.0999999999999</v>
      </c>
      <c r="BH174" s="39">
        <f t="shared" si="81"/>
        <v>-498.90000000000009</v>
      </c>
      <c r="BI174" s="39">
        <v>119</v>
      </c>
      <c r="BJ174" s="39">
        <v>121.4</v>
      </c>
      <c r="BK174" s="39">
        <v>77.2</v>
      </c>
      <c r="BL174" s="39">
        <v>72</v>
      </c>
      <c r="BM174" s="39">
        <v>150.69999999999999</v>
      </c>
      <c r="BN174" s="39">
        <v>162.1</v>
      </c>
      <c r="BO174" s="39">
        <v>96.3</v>
      </c>
      <c r="BP174" s="39">
        <v>101.5</v>
      </c>
      <c r="BQ174" s="39">
        <v>0</v>
      </c>
      <c r="BR174" s="39">
        <v>134.6</v>
      </c>
      <c r="BS174" s="39">
        <v>97.3</v>
      </c>
      <c r="BT174" s="39">
        <v>103.1</v>
      </c>
      <c r="BU174" s="39">
        <v>97.600000000000009</v>
      </c>
      <c r="BV174" s="39">
        <f t="shared" si="82"/>
        <v>-97.7</v>
      </c>
      <c r="BW174" s="11"/>
      <c r="BX174" s="39">
        <f t="shared" si="83"/>
        <v>-97.7</v>
      </c>
      <c r="BY174" s="39">
        <v>0</v>
      </c>
      <c r="BZ174" s="39">
        <f t="shared" si="84"/>
        <v>0</v>
      </c>
      <c r="CA174" s="39">
        <f t="shared" si="85"/>
        <v>-97.7</v>
      </c>
      <c r="CB174" s="84"/>
      <c r="CC174" s="9"/>
      <c r="CD174" s="9"/>
      <c r="CE174" s="9"/>
      <c r="CF174" s="9"/>
      <c r="CG174" s="9"/>
      <c r="CH174" s="9"/>
      <c r="CI174" s="9"/>
      <c r="CJ174" s="9"/>
      <c r="CK174" s="9"/>
      <c r="CL174" s="10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10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10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10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10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10"/>
      <c r="HW174" s="9"/>
      <c r="HX174" s="9"/>
    </row>
    <row r="175" spans="1:232" s="2" customFormat="1" ht="16.95" customHeight="1">
      <c r="A175" s="14" t="s">
        <v>173</v>
      </c>
      <c r="B175" s="39">
        <v>241727</v>
      </c>
      <c r="C175" s="39">
        <v>245089.5</v>
      </c>
      <c r="D175" s="4">
        <f t="shared" ref="D175:D238" si="87">IF(E175=0,0,IF(B175=0,1,IF(C175&lt;0,0,C175/B175)))</f>
        <v>1.0139103203200304</v>
      </c>
      <c r="E175" s="11">
        <v>10</v>
      </c>
      <c r="F175" s="5" t="s">
        <v>371</v>
      </c>
      <c r="G175" s="5" t="s">
        <v>371</v>
      </c>
      <c r="H175" s="5" t="s">
        <v>371</v>
      </c>
      <c r="I175" s="5" t="s">
        <v>371</v>
      </c>
      <c r="J175" s="5" t="s">
        <v>371</v>
      </c>
      <c r="K175" s="5" t="s">
        <v>371</v>
      </c>
      <c r="L175" s="5" t="s">
        <v>371</v>
      </c>
      <c r="M175" s="5" t="s">
        <v>371</v>
      </c>
      <c r="N175" s="39">
        <v>17792.2</v>
      </c>
      <c r="O175" s="39">
        <v>18140.400000000001</v>
      </c>
      <c r="P175" s="4">
        <f t="shared" ref="P175:P238" si="88">IF(Q175=0,0,IF(N175=0,1,IF(O175&lt;0,0,O175/N175)))</f>
        <v>1.0195703735344701</v>
      </c>
      <c r="Q175" s="11">
        <v>20</v>
      </c>
      <c r="R175" s="11">
        <v>1</v>
      </c>
      <c r="S175" s="11">
        <v>15</v>
      </c>
      <c r="T175" s="39">
        <v>390.5</v>
      </c>
      <c r="U175" s="39">
        <v>462.4</v>
      </c>
      <c r="V175" s="4">
        <f t="shared" ref="V175:V238" si="89">IF(W175=0,0,IF(T175=0,1,IF(U175&lt;0,0,U175/T175)))</f>
        <v>1.1841229193341869</v>
      </c>
      <c r="W175" s="11">
        <v>25</v>
      </c>
      <c r="X175" s="39">
        <v>33.200000000000003</v>
      </c>
      <c r="Y175" s="39">
        <v>54.4</v>
      </c>
      <c r="Z175" s="4">
        <f t="shared" ref="Z175:Z238" si="90">IF(AA175=0,0,IF(X175=0,1,IF(Y175&lt;0,0,Y175/X175)))</f>
        <v>1.6385542168674696</v>
      </c>
      <c r="AA175" s="11">
        <v>25</v>
      </c>
      <c r="AB175" s="39">
        <v>484987</v>
      </c>
      <c r="AC175" s="39">
        <v>529305</v>
      </c>
      <c r="AD175" s="4">
        <f t="shared" ref="AD175:AD238" si="91">IF(AE175=0,0,IF(AB175=0,1,IF(AC175&lt;0,0,AC175/AB175)))</f>
        <v>1.0913797689422604</v>
      </c>
      <c r="AE175" s="11">
        <v>5</v>
      </c>
      <c r="AF175" s="5" t="s">
        <v>371</v>
      </c>
      <c r="AG175" s="5" t="s">
        <v>371</v>
      </c>
      <c r="AH175" s="5" t="s">
        <v>371</v>
      </c>
      <c r="AI175" s="5" t="s">
        <v>371</v>
      </c>
      <c r="AJ175" s="55">
        <v>211</v>
      </c>
      <c r="AK175" s="55">
        <v>259</v>
      </c>
      <c r="AL175" s="4">
        <f t="shared" ref="AL175:AL238" si="92">IF(AM175=0,0,IF(AJ175=0,1,IF(AK175&lt;0,0,AK175/AJ175)))</f>
        <v>1.2274881516587677</v>
      </c>
      <c r="AM175" s="11">
        <v>20</v>
      </c>
      <c r="AN175" s="5" t="s">
        <v>371</v>
      </c>
      <c r="AO175" s="5" t="s">
        <v>371</v>
      </c>
      <c r="AP175" s="5" t="s">
        <v>371</v>
      </c>
      <c r="AQ175" s="5" t="s">
        <v>371</v>
      </c>
      <c r="AR175" s="39">
        <v>40</v>
      </c>
      <c r="AS175" s="39">
        <v>43.1</v>
      </c>
      <c r="AT175" s="4">
        <f t="shared" ref="AT175:AT238" si="93">IF(AU175=0,0,IF(AR175=0,1,IF(AS175&lt;0,0,AS175/AR175)))</f>
        <v>1.0775000000000001</v>
      </c>
      <c r="AU175" s="11">
        <v>10</v>
      </c>
      <c r="AV175" s="5" t="s">
        <v>371</v>
      </c>
      <c r="AW175" s="5" t="s">
        <v>371</v>
      </c>
      <c r="AX175" s="5" t="s">
        <v>371</v>
      </c>
      <c r="AY175" s="5" t="s">
        <v>371</v>
      </c>
      <c r="AZ175" s="5" t="s">
        <v>371</v>
      </c>
      <c r="BA175" s="5" t="s">
        <v>371</v>
      </c>
      <c r="BB175" s="5" t="s">
        <v>371</v>
      </c>
      <c r="BC175" s="5" t="s">
        <v>371</v>
      </c>
      <c r="BD175" s="54">
        <f t="shared" si="86"/>
        <v>1.2067623150524445</v>
      </c>
      <c r="BE175" s="54">
        <f t="shared" ref="BE175:BE238" si="94">IF(BD175&gt;1.2,IF((BD175-1.2)*0.1+1.2&gt;1.3,1.3,(BD175-1.2)*0.1+1.2),BD175)</f>
        <v>1.2006762315052444</v>
      </c>
      <c r="BF175" s="55">
        <v>2437</v>
      </c>
      <c r="BG175" s="39">
        <f t="shared" ref="BG175:BG238" si="95">ROUND(BE175*BF175,1)</f>
        <v>2926</v>
      </c>
      <c r="BH175" s="39">
        <f t="shared" ref="BH175:BH238" si="96">BG175-BF175</f>
        <v>489</v>
      </c>
      <c r="BI175" s="39">
        <v>204.2</v>
      </c>
      <c r="BJ175" s="39">
        <v>230</v>
      </c>
      <c r="BK175" s="39">
        <v>163.4</v>
      </c>
      <c r="BL175" s="39">
        <v>175.8</v>
      </c>
      <c r="BM175" s="39">
        <v>251.1</v>
      </c>
      <c r="BN175" s="39">
        <v>245.8</v>
      </c>
      <c r="BO175" s="39">
        <v>260.89999999999998</v>
      </c>
      <c r="BP175" s="39">
        <v>269</v>
      </c>
      <c r="BQ175" s="39">
        <v>0</v>
      </c>
      <c r="BR175" s="39">
        <v>406</v>
      </c>
      <c r="BS175" s="39">
        <v>267.39999999999998</v>
      </c>
      <c r="BT175" s="39">
        <v>253.7</v>
      </c>
      <c r="BU175" s="39">
        <v>168.39999999999972</v>
      </c>
      <c r="BV175" s="39">
        <f t="shared" ref="BV175:BV238" si="97">ROUND(BG175-SUM(BI175:BU175),1)</f>
        <v>30.3</v>
      </c>
      <c r="BW175" s="11"/>
      <c r="BX175" s="39">
        <f t="shared" ref="BX175:BX238" si="98">IF(AND(BV175&gt;0,BW175="+"),0,BV175)</f>
        <v>30.3</v>
      </c>
      <c r="BY175" s="39">
        <v>0</v>
      </c>
      <c r="BZ175" s="39">
        <f t="shared" ref="BZ175:BZ238" si="99">IF((BX175+BY175)&lt;0,0,BX175+BY175)</f>
        <v>30.3</v>
      </c>
      <c r="CA175" s="39">
        <f t="shared" ref="CA175:CA238" si="100">IF((BX175+BY175)&lt;0,ROUND(BX175+BY175,1),0)</f>
        <v>0</v>
      </c>
      <c r="CB175" s="84"/>
      <c r="CC175" s="9"/>
      <c r="CD175" s="9"/>
      <c r="CE175" s="9"/>
      <c r="CF175" s="9"/>
      <c r="CG175" s="9"/>
      <c r="CH175" s="9"/>
      <c r="CI175" s="9"/>
      <c r="CJ175" s="9"/>
      <c r="CK175" s="9"/>
      <c r="CL175" s="10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10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10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10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10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10"/>
      <c r="HW175" s="9"/>
      <c r="HX175" s="9"/>
    </row>
    <row r="176" spans="1:232" s="2" customFormat="1" ht="16.95" customHeight="1">
      <c r="A176" s="14" t="s">
        <v>174</v>
      </c>
      <c r="B176" s="39">
        <v>0</v>
      </c>
      <c r="C176" s="39">
        <v>0</v>
      </c>
      <c r="D176" s="4">
        <f t="shared" si="87"/>
        <v>0</v>
      </c>
      <c r="E176" s="11">
        <v>0</v>
      </c>
      <c r="F176" s="5" t="s">
        <v>371</v>
      </c>
      <c r="G176" s="5" t="s">
        <v>371</v>
      </c>
      <c r="H176" s="5" t="s">
        <v>371</v>
      </c>
      <c r="I176" s="5" t="s">
        <v>371</v>
      </c>
      <c r="J176" s="5" t="s">
        <v>371</v>
      </c>
      <c r="K176" s="5" t="s">
        <v>371</v>
      </c>
      <c r="L176" s="5" t="s">
        <v>371</v>
      </c>
      <c r="M176" s="5" t="s">
        <v>371</v>
      </c>
      <c r="N176" s="39">
        <v>456.4</v>
      </c>
      <c r="O176" s="39">
        <v>544.29999999999995</v>
      </c>
      <c r="P176" s="4">
        <f t="shared" si="88"/>
        <v>1.1925942156003506</v>
      </c>
      <c r="Q176" s="11">
        <v>20</v>
      </c>
      <c r="R176" s="11">
        <v>1</v>
      </c>
      <c r="S176" s="11">
        <v>15</v>
      </c>
      <c r="T176" s="39">
        <v>0</v>
      </c>
      <c r="U176" s="39">
        <v>0</v>
      </c>
      <c r="V176" s="4">
        <f t="shared" si="89"/>
        <v>1</v>
      </c>
      <c r="W176" s="11">
        <v>20</v>
      </c>
      <c r="X176" s="39">
        <v>5.6</v>
      </c>
      <c r="Y176" s="39">
        <v>3.9</v>
      </c>
      <c r="Z176" s="4">
        <f t="shared" si="90"/>
        <v>0.69642857142857151</v>
      </c>
      <c r="AA176" s="11">
        <v>30</v>
      </c>
      <c r="AB176" s="39">
        <v>5727</v>
      </c>
      <c r="AC176" s="39">
        <v>5042</v>
      </c>
      <c r="AD176" s="4">
        <f t="shared" si="91"/>
        <v>0.8803911297363366</v>
      </c>
      <c r="AE176" s="11">
        <v>5</v>
      </c>
      <c r="AF176" s="5" t="s">
        <v>371</v>
      </c>
      <c r="AG176" s="5" t="s">
        <v>371</v>
      </c>
      <c r="AH176" s="5" t="s">
        <v>371</v>
      </c>
      <c r="AI176" s="5" t="s">
        <v>371</v>
      </c>
      <c r="AJ176" s="55">
        <v>64</v>
      </c>
      <c r="AK176" s="55">
        <v>45</v>
      </c>
      <c r="AL176" s="4">
        <f t="shared" si="92"/>
        <v>0.703125</v>
      </c>
      <c r="AM176" s="11">
        <v>20</v>
      </c>
      <c r="AN176" s="5" t="s">
        <v>371</v>
      </c>
      <c r="AO176" s="5" t="s">
        <v>371</v>
      </c>
      <c r="AP176" s="5" t="s">
        <v>371</v>
      </c>
      <c r="AQ176" s="5" t="s">
        <v>371</v>
      </c>
      <c r="AR176" s="39">
        <v>0</v>
      </c>
      <c r="AS176" s="39">
        <v>0</v>
      </c>
      <c r="AT176" s="4">
        <f t="shared" si="93"/>
        <v>0</v>
      </c>
      <c r="AU176" s="11">
        <v>0</v>
      </c>
      <c r="AV176" s="5" t="s">
        <v>371</v>
      </c>
      <c r="AW176" s="5" t="s">
        <v>371</v>
      </c>
      <c r="AX176" s="5" t="s">
        <v>371</v>
      </c>
      <c r="AY176" s="5" t="s">
        <v>371</v>
      </c>
      <c r="AZ176" s="5" t="s">
        <v>371</v>
      </c>
      <c r="BA176" s="5" t="s">
        <v>371</v>
      </c>
      <c r="BB176" s="5" t="s">
        <v>371</v>
      </c>
      <c r="BC176" s="5" t="s">
        <v>371</v>
      </c>
      <c r="BD176" s="54">
        <f t="shared" ref="BD176:BD239" si="101">(D176*E176+P176*Q176+R176*S176+V176*W176+Z176*AA176+AD176*AE176+AL176*AM176+AT176*AU176)/(E176+Q176+S176+W176+AA176+AE176+AM176+AU176)</f>
        <v>0.89281088275950771</v>
      </c>
      <c r="BE176" s="54">
        <f t="shared" si="94"/>
        <v>0.89281088275950771</v>
      </c>
      <c r="BF176" s="55">
        <v>626</v>
      </c>
      <c r="BG176" s="39">
        <f t="shared" si="95"/>
        <v>558.9</v>
      </c>
      <c r="BH176" s="39">
        <f t="shared" si="96"/>
        <v>-67.100000000000023</v>
      </c>
      <c r="BI176" s="39">
        <v>69.400000000000006</v>
      </c>
      <c r="BJ176" s="39">
        <v>54.8</v>
      </c>
      <c r="BK176" s="39">
        <v>0</v>
      </c>
      <c r="BL176" s="39">
        <v>21.5</v>
      </c>
      <c r="BM176" s="39">
        <v>22.8</v>
      </c>
      <c r="BN176" s="39">
        <v>23.3</v>
      </c>
      <c r="BO176" s="39">
        <v>72.099999999999994</v>
      </c>
      <c r="BP176" s="39">
        <v>74</v>
      </c>
      <c r="BQ176" s="39">
        <v>0</v>
      </c>
      <c r="BR176" s="39">
        <v>13.7</v>
      </c>
      <c r="BS176" s="39">
        <v>71.8</v>
      </c>
      <c r="BT176" s="39">
        <v>70.8</v>
      </c>
      <c r="BU176" s="39">
        <v>71.2</v>
      </c>
      <c r="BV176" s="39">
        <f t="shared" si="97"/>
        <v>-6.5</v>
      </c>
      <c r="BW176" s="11"/>
      <c r="BX176" s="39">
        <f t="shared" si="98"/>
        <v>-6.5</v>
      </c>
      <c r="BY176" s="39">
        <v>0</v>
      </c>
      <c r="BZ176" s="39">
        <f t="shared" si="99"/>
        <v>0</v>
      </c>
      <c r="CA176" s="39">
        <f t="shared" si="100"/>
        <v>-6.5</v>
      </c>
      <c r="CB176" s="84"/>
      <c r="CC176" s="9"/>
      <c r="CD176" s="9"/>
      <c r="CE176" s="9"/>
      <c r="CF176" s="9"/>
      <c r="CG176" s="9"/>
      <c r="CH176" s="9"/>
      <c r="CI176" s="9"/>
      <c r="CJ176" s="9"/>
      <c r="CK176" s="9"/>
      <c r="CL176" s="10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10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10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10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10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10"/>
      <c r="HW176" s="9"/>
      <c r="HX176" s="9"/>
    </row>
    <row r="177" spans="1:232" s="2" customFormat="1" ht="16.95" customHeight="1">
      <c r="A177" s="14" t="s">
        <v>175</v>
      </c>
      <c r="B177" s="39">
        <v>0</v>
      </c>
      <c r="C177" s="39">
        <v>0</v>
      </c>
      <c r="D177" s="4">
        <f t="shared" si="87"/>
        <v>0</v>
      </c>
      <c r="E177" s="11">
        <v>0</v>
      </c>
      <c r="F177" s="5" t="s">
        <v>371</v>
      </c>
      <c r="G177" s="5" t="s">
        <v>371</v>
      </c>
      <c r="H177" s="5" t="s">
        <v>371</v>
      </c>
      <c r="I177" s="5" t="s">
        <v>371</v>
      </c>
      <c r="J177" s="5" t="s">
        <v>371</v>
      </c>
      <c r="K177" s="5" t="s">
        <v>371</v>
      </c>
      <c r="L177" s="5" t="s">
        <v>371</v>
      </c>
      <c r="M177" s="5" t="s">
        <v>371</v>
      </c>
      <c r="N177" s="39">
        <v>833.1</v>
      </c>
      <c r="O177" s="39">
        <v>549.9</v>
      </c>
      <c r="P177" s="4">
        <f t="shared" si="88"/>
        <v>0.66006481814908169</v>
      </c>
      <c r="Q177" s="11">
        <v>20</v>
      </c>
      <c r="R177" s="11">
        <v>1</v>
      </c>
      <c r="S177" s="11">
        <v>15</v>
      </c>
      <c r="T177" s="39">
        <v>0</v>
      </c>
      <c r="U177" s="39">
        <v>16.8</v>
      </c>
      <c r="V177" s="4">
        <f t="shared" si="89"/>
        <v>1</v>
      </c>
      <c r="W177" s="11">
        <v>25</v>
      </c>
      <c r="X177" s="39">
        <v>4.7</v>
      </c>
      <c r="Y177" s="39">
        <v>12.9</v>
      </c>
      <c r="Z177" s="4">
        <f t="shared" si="90"/>
        <v>2.7446808510638299</v>
      </c>
      <c r="AA177" s="11">
        <v>25</v>
      </c>
      <c r="AB177" s="39">
        <v>37430</v>
      </c>
      <c r="AC177" s="39">
        <v>8846</v>
      </c>
      <c r="AD177" s="4">
        <f t="shared" si="91"/>
        <v>0.23633449104995993</v>
      </c>
      <c r="AE177" s="11">
        <v>5</v>
      </c>
      <c r="AF177" s="5" t="s">
        <v>371</v>
      </c>
      <c r="AG177" s="5" t="s">
        <v>371</v>
      </c>
      <c r="AH177" s="5" t="s">
        <v>371</v>
      </c>
      <c r="AI177" s="5" t="s">
        <v>371</v>
      </c>
      <c r="AJ177" s="55">
        <v>72</v>
      </c>
      <c r="AK177" s="55">
        <v>52</v>
      </c>
      <c r="AL177" s="4">
        <f t="shared" si="92"/>
        <v>0.72222222222222221</v>
      </c>
      <c r="AM177" s="11">
        <v>20</v>
      </c>
      <c r="AN177" s="5" t="s">
        <v>371</v>
      </c>
      <c r="AO177" s="5" t="s">
        <v>371</v>
      </c>
      <c r="AP177" s="5" t="s">
        <v>371</v>
      </c>
      <c r="AQ177" s="5" t="s">
        <v>371</v>
      </c>
      <c r="AR177" s="39">
        <v>0</v>
      </c>
      <c r="AS177" s="39">
        <v>0</v>
      </c>
      <c r="AT177" s="4">
        <f t="shared" si="93"/>
        <v>0</v>
      </c>
      <c r="AU177" s="11">
        <v>0</v>
      </c>
      <c r="AV177" s="5" t="s">
        <v>371</v>
      </c>
      <c r="AW177" s="5" t="s">
        <v>371</v>
      </c>
      <c r="AX177" s="5" t="s">
        <v>371</v>
      </c>
      <c r="AY177" s="5" t="s">
        <v>371</v>
      </c>
      <c r="AZ177" s="5" t="s">
        <v>371</v>
      </c>
      <c r="BA177" s="5" t="s">
        <v>371</v>
      </c>
      <c r="BB177" s="5" t="s">
        <v>371</v>
      </c>
      <c r="BC177" s="5" t="s">
        <v>371</v>
      </c>
      <c r="BD177" s="54">
        <f t="shared" si="101"/>
        <v>1.249494859447924</v>
      </c>
      <c r="BE177" s="54">
        <f t="shared" si="94"/>
        <v>1.2049494859447925</v>
      </c>
      <c r="BF177" s="55">
        <v>775</v>
      </c>
      <c r="BG177" s="39">
        <f t="shared" si="95"/>
        <v>933.8</v>
      </c>
      <c r="BH177" s="39">
        <f t="shared" si="96"/>
        <v>158.79999999999995</v>
      </c>
      <c r="BI177" s="39">
        <v>84.9</v>
      </c>
      <c r="BJ177" s="39">
        <v>67.5</v>
      </c>
      <c r="BK177" s="39">
        <v>0</v>
      </c>
      <c r="BL177" s="39">
        <v>44.6</v>
      </c>
      <c r="BM177" s="39">
        <v>58.7</v>
      </c>
      <c r="BN177" s="39">
        <v>110.7</v>
      </c>
      <c r="BO177" s="39">
        <v>78.7</v>
      </c>
      <c r="BP177" s="39">
        <v>91.6</v>
      </c>
      <c r="BQ177" s="39">
        <v>0</v>
      </c>
      <c r="BR177" s="39">
        <v>191.2</v>
      </c>
      <c r="BS177" s="39">
        <v>61.9</v>
      </c>
      <c r="BT177" s="39">
        <v>84.6</v>
      </c>
      <c r="BU177" s="39">
        <v>18.199999999999985</v>
      </c>
      <c r="BV177" s="39">
        <f t="shared" si="97"/>
        <v>41.2</v>
      </c>
      <c r="BW177" s="11"/>
      <c r="BX177" s="39">
        <f t="shared" si="98"/>
        <v>41.2</v>
      </c>
      <c r="BY177" s="39">
        <v>0</v>
      </c>
      <c r="BZ177" s="39">
        <f t="shared" si="99"/>
        <v>41.2</v>
      </c>
      <c r="CA177" s="39">
        <f t="shared" si="100"/>
        <v>0</v>
      </c>
      <c r="CB177" s="84"/>
      <c r="CC177" s="9"/>
      <c r="CD177" s="9"/>
      <c r="CE177" s="9"/>
      <c r="CF177" s="9"/>
      <c r="CG177" s="9"/>
      <c r="CH177" s="9"/>
      <c r="CI177" s="9"/>
      <c r="CJ177" s="9"/>
      <c r="CK177" s="9"/>
      <c r="CL177" s="10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10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10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10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10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10"/>
      <c r="HW177" s="9"/>
      <c r="HX177" s="9"/>
    </row>
    <row r="178" spans="1:232" s="2" customFormat="1" ht="16.95" customHeight="1">
      <c r="A178" s="14" t="s">
        <v>176</v>
      </c>
      <c r="B178" s="39">
        <v>0</v>
      </c>
      <c r="C178" s="39">
        <v>0</v>
      </c>
      <c r="D178" s="4">
        <f t="shared" si="87"/>
        <v>0</v>
      </c>
      <c r="E178" s="11">
        <v>0</v>
      </c>
      <c r="F178" s="5" t="s">
        <v>371</v>
      </c>
      <c r="G178" s="5" t="s">
        <v>371</v>
      </c>
      <c r="H178" s="5" t="s">
        <v>371</v>
      </c>
      <c r="I178" s="5" t="s">
        <v>371</v>
      </c>
      <c r="J178" s="5" t="s">
        <v>371</v>
      </c>
      <c r="K178" s="5" t="s">
        <v>371</v>
      </c>
      <c r="L178" s="5" t="s">
        <v>371</v>
      </c>
      <c r="M178" s="5" t="s">
        <v>371</v>
      </c>
      <c r="N178" s="39">
        <v>862.8</v>
      </c>
      <c r="O178" s="39">
        <v>561.79999999999995</v>
      </c>
      <c r="P178" s="4">
        <f t="shared" si="88"/>
        <v>0.65113583681038478</v>
      </c>
      <c r="Q178" s="11">
        <v>20</v>
      </c>
      <c r="R178" s="11">
        <v>1</v>
      </c>
      <c r="S178" s="11">
        <v>15</v>
      </c>
      <c r="T178" s="39">
        <v>0</v>
      </c>
      <c r="U178" s="39">
        <v>0</v>
      </c>
      <c r="V178" s="4">
        <f t="shared" si="89"/>
        <v>1</v>
      </c>
      <c r="W178" s="11">
        <v>20</v>
      </c>
      <c r="X178" s="39">
        <v>7.4</v>
      </c>
      <c r="Y178" s="39">
        <v>0.3</v>
      </c>
      <c r="Z178" s="4">
        <f t="shared" si="90"/>
        <v>4.0540540540540536E-2</v>
      </c>
      <c r="AA178" s="11">
        <v>30</v>
      </c>
      <c r="AB178" s="39">
        <v>8990</v>
      </c>
      <c r="AC178" s="39">
        <v>5070</v>
      </c>
      <c r="AD178" s="4">
        <f t="shared" si="91"/>
        <v>0.56395995550611788</v>
      </c>
      <c r="AE178" s="11">
        <v>5</v>
      </c>
      <c r="AF178" s="5" t="s">
        <v>371</v>
      </c>
      <c r="AG178" s="5" t="s">
        <v>371</v>
      </c>
      <c r="AH178" s="5" t="s">
        <v>371</v>
      </c>
      <c r="AI178" s="5" t="s">
        <v>371</v>
      </c>
      <c r="AJ178" s="55">
        <v>55</v>
      </c>
      <c r="AK178" s="55">
        <v>60</v>
      </c>
      <c r="AL178" s="4">
        <f t="shared" si="92"/>
        <v>1.0909090909090908</v>
      </c>
      <c r="AM178" s="11">
        <v>20</v>
      </c>
      <c r="AN178" s="5" t="s">
        <v>371</v>
      </c>
      <c r="AO178" s="5" t="s">
        <v>371</v>
      </c>
      <c r="AP178" s="5" t="s">
        <v>371</v>
      </c>
      <c r="AQ178" s="5" t="s">
        <v>371</v>
      </c>
      <c r="AR178" s="39">
        <v>0</v>
      </c>
      <c r="AS178" s="39">
        <v>0</v>
      </c>
      <c r="AT178" s="4">
        <f t="shared" si="93"/>
        <v>0</v>
      </c>
      <c r="AU178" s="11">
        <v>0</v>
      </c>
      <c r="AV178" s="5" t="s">
        <v>371</v>
      </c>
      <c r="AW178" s="5" t="s">
        <v>371</v>
      </c>
      <c r="AX178" s="5" t="s">
        <v>371</v>
      </c>
      <c r="AY178" s="5" t="s">
        <v>371</v>
      </c>
      <c r="AZ178" s="5" t="s">
        <v>371</v>
      </c>
      <c r="BA178" s="5" t="s">
        <v>371</v>
      </c>
      <c r="BB178" s="5" t="s">
        <v>371</v>
      </c>
      <c r="BC178" s="5" t="s">
        <v>371</v>
      </c>
      <c r="BD178" s="54">
        <f t="shared" si="101"/>
        <v>0.67160831407396659</v>
      </c>
      <c r="BE178" s="54">
        <f t="shared" si="94"/>
        <v>0.67160831407396659</v>
      </c>
      <c r="BF178" s="55">
        <v>805</v>
      </c>
      <c r="BG178" s="39">
        <f t="shared" si="95"/>
        <v>540.6</v>
      </c>
      <c r="BH178" s="39">
        <f t="shared" si="96"/>
        <v>-264.39999999999998</v>
      </c>
      <c r="BI178" s="39">
        <v>55.1</v>
      </c>
      <c r="BJ178" s="39">
        <v>89.1</v>
      </c>
      <c r="BK178" s="39">
        <v>0</v>
      </c>
      <c r="BL178" s="39">
        <v>13</v>
      </c>
      <c r="BM178" s="39">
        <v>58.3</v>
      </c>
      <c r="BN178" s="39">
        <v>21.8</v>
      </c>
      <c r="BO178" s="39">
        <v>71.099999999999994</v>
      </c>
      <c r="BP178" s="39">
        <v>41.7</v>
      </c>
      <c r="BQ178" s="39">
        <v>0</v>
      </c>
      <c r="BR178" s="39">
        <v>50.7</v>
      </c>
      <c r="BS178" s="39">
        <v>46.7</v>
      </c>
      <c r="BT178" s="39">
        <v>39.799999999999997</v>
      </c>
      <c r="BU178" s="39">
        <v>51.399999999999991</v>
      </c>
      <c r="BV178" s="39">
        <f t="shared" si="97"/>
        <v>1.9</v>
      </c>
      <c r="BW178" s="11"/>
      <c r="BX178" s="39">
        <f t="shared" si="98"/>
        <v>1.9</v>
      </c>
      <c r="BY178" s="39">
        <v>0</v>
      </c>
      <c r="BZ178" s="39">
        <f t="shared" si="99"/>
        <v>1.9</v>
      </c>
      <c r="CA178" s="39">
        <f t="shared" si="100"/>
        <v>0</v>
      </c>
      <c r="CB178" s="84"/>
      <c r="CC178" s="9"/>
      <c r="CD178" s="9"/>
      <c r="CE178" s="9"/>
      <c r="CF178" s="9"/>
      <c r="CG178" s="9"/>
      <c r="CH178" s="9"/>
      <c r="CI178" s="9"/>
      <c r="CJ178" s="9"/>
      <c r="CK178" s="9"/>
      <c r="CL178" s="10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10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10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10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10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10"/>
      <c r="HW178" s="9"/>
      <c r="HX178" s="9"/>
    </row>
    <row r="179" spans="1:232" s="2" customFormat="1" ht="16.95" customHeight="1">
      <c r="A179" s="14" t="s">
        <v>177</v>
      </c>
      <c r="B179" s="39">
        <v>0</v>
      </c>
      <c r="C179" s="39">
        <v>0</v>
      </c>
      <c r="D179" s="4">
        <f t="shared" si="87"/>
        <v>0</v>
      </c>
      <c r="E179" s="11">
        <v>0</v>
      </c>
      <c r="F179" s="5" t="s">
        <v>371</v>
      </c>
      <c r="G179" s="5" t="s">
        <v>371</v>
      </c>
      <c r="H179" s="5" t="s">
        <v>371</v>
      </c>
      <c r="I179" s="5" t="s">
        <v>371</v>
      </c>
      <c r="J179" s="5" t="s">
        <v>371</v>
      </c>
      <c r="K179" s="5" t="s">
        <v>371</v>
      </c>
      <c r="L179" s="5" t="s">
        <v>371</v>
      </c>
      <c r="M179" s="5" t="s">
        <v>371</v>
      </c>
      <c r="N179" s="39">
        <v>1334.1</v>
      </c>
      <c r="O179" s="39">
        <v>1253.4000000000001</v>
      </c>
      <c r="P179" s="4">
        <f t="shared" si="88"/>
        <v>0.93950978187542178</v>
      </c>
      <c r="Q179" s="11">
        <v>20</v>
      </c>
      <c r="R179" s="11">
        <v>1</v>
      </c>
      <c r="S179" s="11">
        <v>15</v>
      </c>
      <c r="T179" s="39">
        <v>923.3</v>
      </c>
      <c r="U179" s="39">
        <v>711.4</v>
      </c>
      <c r="V179" s="4">
        <f t="shared" si="89"/>
        <v>0.77049712986028374</v>
      </c>
      <c r="W179" s="11">
        <v>35</v>
      </c>
      <c r="X179" s="39">
        <v>12.9</v>
      </c>
      <c r="Y179" s="39">
        <v>2.4</v>
      </c>
      <c r="Z179" s="4">
        <f t="shared" si="90"/>
        <v>0.18604651162790697</v>
      </c>
      <c r="AA179" s="11">
        <v>15</v>
      </c>
      <c r="AB179" s="39">
        <v>10532</v>
      </c>
      <c r="AC179" s="39">
        <v>11538</v>
      </c>
      <c r="AD179" s="4">
        <f t="shared" si="91"/>
        <v>1.0955184200531713</v>
      </c>
      <c r="AE179" s="11">
        <v>5</v>
      </c>
      <c r="AF179" s="5" t="s">
        <v>371</v>
      </c>
      <c r="AG179" s="5" t="s">
        <v>371</v>
      </c>
      <c r="AH179" s="5" t="s">
        <v>371</v>
      </c>
      <c r="AI179" s="5" t="s">
        <v>371</v>
      </c>
      <c r="AJ179" s="55">
        <v>344</v>
      </c>
      <c r="AK179" s="55">
        <v>311</v>
      </c>
      <c r="AL179" s="4">
        <f t="shared" si="92"/>
        <v>0.90406976744186052</v>
      </c>
      <c r="AM179" s="11">
        <v>20</v>
      </c>
      <c r="AN179" s="5" t="s">
        <v>371</v>
      </c>
      <c r="AO179" s="5" t="s">
        <v>371</v>
      </c>
      <c r="AP179" s="5" t="s">
        <v>371</v>
      </c>
      <c r="AQ179" s="5" t="s">
        <v>371</v>
      </c>
      <c r="AR179" s="39">
        <v>0</v>
      </c>
      <c r="AS179" s="39">
        <v>0</v>
      </c>
      <c r="AT179" s="4">
        <f t="shared" si="93"/>
        <v>0</v>
      </c>
      <c r="AU179" s="11">
        <v>0</v>
      </c>
      <c r="AV179" s="5" t="s">
        <v>371</v>
      </c>
      <c r="AW179" s="5" t="s">
        <v>371</v>
      </c>
      <c r="AX179" s="5" t="s">
        <v>371</v>
      </c>
      <c r="AY179" s="5" t="s">
        <v>371</v>
      </c>
      <c r="AZ179" s="5" t="s">
        <v>371</v>
      </c>
      <c r="BA179" s="5" t="s">
        <v>371</v>
      </c>
      <c r="BB179" s="5" t="s">
        <v>371</v>
      </c>
      <c r="BC179" s="5" t="s">
        <v>371</v>
      </c>
      <c r="BD179" s="54">
        <f t="shared" si="101"/>
        <v>0.79188436641945492</v>
      </c>
      <c r="BE179" s="54">
        <f t="shared" si="94"/>
        <v>0.79188436641945492</v>
      </c>
      <c r="BF179" s="55">
        <v>1091</v>
      </c>
      <c r="BG179" s="39">
        <f t="shared" si="95"/>
        <v>863.9</v>
      </c>
      <c r="BH179" s="39">
        <f t="shared" si="96"/>
        <v>-227.10000000000002</v>
      </c>
      <c r="BI179" s="39">
        <v>128.9</v>
      </c>
      <c r="BJ179" s="39">
        <v>128.1</v>
      </c>
      <c r="BK179" s="39">
        <v>70.900000000000006</v>
      </c>
      <c r="BL179" s="39">
        <v>94.7</v>
      </c>
      <c r="BM179" s="39">
        <v>118</v>
      </c>
      <c r="BN179" s="39">
        <v>0</v>
      </c>
      <c r="BO179" s="39">
        <v>70.5</v>
      </c>
      <c r="BP179" s="39">
        <v>60.6</v>
      </c>
      <c r="BQ179" s="39">
        <v>0</v>
      </c>
      <c r="BR179" s="39">
        <v>12.5</v>
      </c>
      <c r="BS179" s="39">
        <v>76.400000000000006</v>
      </c>
      <c r="BT179" s="39">
        <v>122.7</v>
      </c>
      <c r="BU179" s="39">
        <v>35.700000000000003</v>
      </c>
      <c r="BV179" s="39">
        <f t="shared" si="97"/>
        <v>-55.1</v>
      </c>
      <c r="BW179" s="11"/>
      <c r="BX179" s="39">
        <f t="shared" si="98"/>
        <v>-55.1</v>
      </c>
      <c r="BY179" s="39">
        <v>0</v>
      </c>
      <c r="BZ179" s="39">
        <f t="shared" si="99"/>
        <v>0</v>
      </c>
      <c r="CA179" s="39">
        <f t="shared" si="100"/>
        <v>-55.1</v>
      </c>
      <c r="CB179" s="84"/>
      <c r="CC179" s="9"/>
      <c r="CD179" s="9"/>
      <c r="CE179" s="9"/>
      <c r="CF179" s="9"/>
      <c r="CG179" s="9"/>
      <c r="CH179" s="9"/>
      <c r="CI179" s="9"/>
      <c r="CJ179" s="9"/>
      <c r="CK179" s="9"/>
      <c r="CL179" s="10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10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10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10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10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10"/>
      <c r="HW179" s="9"/>
      <c r="HX179" s="9"/>
    </row>
    <row r="180" spans="1:232" s="2" customFormat="1" ht="16.95" customHeight="1">
      <c r="A180" s="14" t="s">
        <v>178</v>
      </c>
      <c r="B180" s="39">
        <v>0</v>
      </c>
      <c r="C180" s="39">
        <v>0</v>
      </c>
      <c r="D180" s="4">
        <f t="shared" si="87"/>
        <v>0</v>
      </c>
      <c r="E180" s="11">
        <v>0</v>
      </c>
      <c r="F180" s="5" t="s">
        <v>371</v>
      </c>
      <c r="G180" s="5" t="s">
        <v>371</v>
      </c>
      <c r="H180" s="5" t="s">
        <v>371</v>
      </c>
      <c r="I180" s="5" t="s">
        <v>371</v>
      </c>
      <c r="J180" s="5" t="s">
        <v>371</v>
      </c>
      <c r="K180" s="5" t="s">
        <v>371</v>
      </c>
      <c r="L180" s="5" t="s">
        <v>371</v>
      </c>
      <c r="M180" s="5" t="s">
        <v>371</v>
      </c>
      <c r="N180" s="39">
        <v>249.9</v>
      </c>
      <c r="O180" s="39">
        <v>442</v>
      </c>
      <c r="P180" s="4">
        <f t="shared" si="88"/>
        <v>1.7687074829931972</v>
      </c>
      <c r="Q180" s="11">
        <v>20</v>
      </c>
      <c r="R180" s="11">
        <v>1</v>
      </c>
      <c r="S180" s="11">
        <v>15</v>
      </c>
      <c r="T180" s="39">
        <v>0</v>
      </c>
      <c r="U180" s="39">
        <v>0</v>
      </c>
      <c r="V180" s="4">
        <f t="shared" si="89"/>
        <v>1</v>
      </c>
      <c r="W180" s="11">
        <v>20</v>
      </c>
      <c r="X180" s="39">
        <v>1.2</v>
      </c>
      <c r="Y180" s="39">
        <v>2.9</v>
      </c>
      <c r="Z180" s="4">
        <f t="shared" si="90"/>
        <v>2.4166666666666665</v>
      </c>
      <c r="AA180" s="11">
        <v>30</v>
      </c>
      <c r="AB180" s="39">
        <v>4248</v>
      </c>
      <c r="AC180" s="39">
        <v>3324</v>
      </c>
      <c r="AD180" s="4">
        <f t="shared" si="91"/>
        <v>0.78248587570621464</v>
      </c>
      <c r="AE180" s="11">
        <v>5</v>
      </c>
      <c r="AF180" s="5" t="s">
        <v>371</v>
      </c>
      <c r="AG180" s="5" t="s">
        <v>371</v>
      </c>
      <c r="AH180" s="5" t="s">
        <v>371</v>
      </c>
      <c r="AI180" s="5" t="s">
        <v>371</v>
      </c>
      <c r="AJ180" s="55">
        <v>49</v>
      </c>
      <c r="AK180" s="55">
        <v>35</v>
      </c>
      <c r="AL180" s="4">
        <f t="shared" si="92"/>
        <v>0.7142857142857143</v>
      </c>
      <c r="AM180" s="11">
        <v>20</v>
      </c>
      <c r="AN180" s="5" t="s">
        <v>371</v>
      </c>
      <c r="AO180" s="5" t="s">
        <v>371</v>
      </c>
      <c r="AP180" s="5" t="s">
        <v>371</v>
      </c>
      <c r="AQ180" s="5" t="s">
        <v>371</v>
      </c>
      <c r="AR180" s="39">
        <v>0</v>
      </c>
      <c r="AS180" s="39">
        <v>0</v>
      </c>
      <c r="AT180" s="4">
        <f t="shared" si="93"/>
        <v>0</v>
      </c>
      <c r="AU180" s="11">
        <v>0</v>
      </c>
      <c r="AV180" s="5" t="s">
        <v>371</v>
      </c>
      <c r="AW180" s="5" t="s">
        <v>371</v>
      </c>
      <c r="AX180" s="5" t="s">
        <v>371</v>
      </c>
      <c r="AY180" s="5" t="s">
        <v>371</v>
      </c>
      <c r="AZ180" s="5" t="s">
        <v>371</v>
      </c>
      <c r="BA180" s="5" t="s">
        <v>371</v>
      </c>
      <c r="BB180" s="5" t="s">
        <v>371</v>
      </c>
      <c r="BC180" s="5" t="s">
        <v>371</v>
      </c>
      <c r="BD180" s="54">
        <f t="shared" si="101"/>
        <v>1.464293575673721</v>
      </c>
      <c r="BE180" s="54">
        <f t="shared" si="94"/>
        <v>1.2264293575673721</v>
      </c>
      <c r="BF180" s="55">
        <v>460</v>
      </c>
      <c r="BG180" s="39">
        <f t="shared" si="95"/>
        <v>564.20000000000005</v>
      </c>
      <c r="BH180" s="39">
        <f t="shared" si="96"/>
        <v>104.20000000000005</v>
      </c>
      <c r="BI180" s="39">
        <v>49.4</v>
      </c>
      <c r="BJ180" s="39">
        <v>50.8</v>
      </c>
      <c r="BK180" s="39">
        <v>41</v>
      </c>
      <c r="BL180" s="39">
        <v>34.799999999999997</v>
      </c>
      <c r="BM180" s="39">
        <v>51.2</v>
      </c>
      <c r="BN180" s="39">
        <v>75.8</v>
      </c>
      <c r="BO180" s="39">
        <v>50.9</v>
      </c>
      <c r="BP180" s="39">
        <v>54.4</v>
      </c>
      <c r="BQ180" s="39">
        <v>0</v>
      </c>
      <c r="BR180" s="39">
        <v>50.1</v>
      </c>
      <c r="BS180" s="39">
        <v>42.7</v>
      </c>
      <c r="BT180" s="39">
        <v>21</v>
      </c>
      <c r="BU180" s="39">
        <v>23.199999999999989</v>
      </c>
      <c r="BV180" s="39">
        <f t="shared" si="97"/>
        <v>18.899999999999999</v>
      </c>
      <c r="BW180" s="11"/>
      <c r="BX180" s="39">
        <f t="shared" si="98"/>
        <v>18.899999999999999</v>
      </c>
      <c r="BY180" s="39">
        <v>0</v>
      </c>
      <c r="BZ180" s="39">
        <f t="shared" si="99"/>
        <v>18.899999999999999</v>
      </c>
      <c r="CA180" s="39">
        <f t="shared" si="100"/>
        <v>0</v>
      </c>
      <c r="CB180" s="84"/>
      <c r="CC180" s="9"/>
      <c r="CD180" s="9"/>
      <c r="CE180" s="9"/>
      <c r="CF180" s="9"/>
      <c r="CG180" s="9"/>
      <c r="CH180" s="9"/>
      <c r="CI180" s="9"/>
      <c r="CJ180" s="9"/>
      <c r="CK180" s="9"/>
      <c r="CL180" s="10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10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10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10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10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10"/>
      <c r="HW180" s="9"/>
      <c r="HX180" s="9"/>
    </row>
    <row r="181" spans="1:232" s="2" customFormat="1" ht="16.95" customHeight="1">
      <c r="A181" s="14" t="s">
        <v>179</v>
      </c>
      <c r="B181" s="39">
        <v>0</v>
      </c>
      <c r="C181" s="39">
        <v>0</v>
      </c>
      <c r="D181" s="4">
        <f t="shared" si="87"/>
        <v>0</v>
      </c>
      <c r="E181" s="11">
        <v>0</v>
      </c>
      <c r="F181" s="5" t="s">
        <v>371</v>
      </c>
      <c r="G181" s="5" t="s">
        <v>371</v>
      </c>
      <c r="H181" s="5" t="s">
        <v>371</v>
      </c>
      <c r="I181" s="5" t="s">
        <v>371</v>
      </c>
      <c r="J181" s="5" t="s">
        <v>371</v>
      </c>
      <c r="K181" s="5" t="s">
        <v>371</v>
      </c>
      <c r="L181" s="5" t="s">
        <v>371</v>
      </c>
      <c r="M181" s="5" t="s">
        <v>371</v>
      </c>
      <c r="N181" s="39">
        <v>1141.4000000000001</v>
      </c>
      <c r="O181" s="39">
        <v>658.9</v>
      </c>
      <c r="P181" s="4">
        <f t="shared" si="88"/>
        <v>0.57727352374277197</v>
      </c>
      <c r="Q181" s="11">
        <v>20</v>
      </c>
      <c r="R181" s="11">
        <v>1</v>
      </c>
      <c r="S181" s="11">
        <v>15</v>
      </c>
      <c r="T181" s="39">
        <v>0</v>
      </c>
      <c r="U181" s="39">
        <v>0</v>
      </c>
      <c r="V181" s="4">
        <f t="shared" si="89"/>
        <v>1</v>
      </c>
      <c r="W181" s="11">
        <v>20</v>
      </c>
      <c r="X181" s="39">
        <v>0</v>
      </c>
      <c r="Y181" s="39">
        <v>0.7</v>
      </c>
      <c r="Z181" s="4">
        <f t="shared" si="90"/>
        <v>1</v>
      </c>
      <c r="AA181" s="11">
        <v>30</v>
      </c>
      <c r="AB181" s="39">
        <v>370</v>
      </c>
      <c r="AC181" s="39">
        <v>735</v>
      </c>
      <c r="AD181" s="4">
        <f t="shared" si="91"/>
        <v>1.9864864864864864</v>
      </c>
      <c r="AE181" s="11">
        <v>5</v>
      </c>
      <c r="AF181" s="5" t="s">
        <v>371</v>
      </c>
      <c r="AG181" s="5" t="s">
        <v>371</v>
      </c>
      <c r="AH181" s="5" t="s">
        <v>371</v>
      </c>
      <c r="AI181" s="5" t="s">
        <v>371</v>
      </c>
      <c r="AJ181" s="55">
        <v>10</v>
      </c>
      <c r="AK181" s="55">
        <v>7</v>
      </c>
      <c r="AL181" s="4">
        <f t="shared" si="92"/>
        <v>0.7</v>
      </c>
      <c r="AM181" s="11">
        <v>20</v>
      </c>
      <c r="AN181" s="5" t="s">
        <v>371</v>
      </c>
      <c r="AO181" s="5" t="s">
        <v>371</v>
      </c>
      <c r="AP181" s="5" t="s">
        <v>371</v>
      </c>
      <c r="AQ181" s="5" t="s">
        <v>371</v>
      </c>
      <c r="AR181" s="39">
        <v>0</v>
      </c>
      <c r="AS181" s="39">
        <v>0</v>
      </c>
      <c r="AT181" s="4">
        <f t="shared" si="93"/>
        <v>0</v>
      </c>
      <c r="AU181" s="11">
        <v>0</v>
      </c>
      <c r="AV181" s="5" t="s">
        <v>371</v>
      </c>
      <c r="AW181" s="5" t="s">
        <v>371</v>
      </c>
      <c r="AX181" s="5" t="s">
        <v>371</v>
      </c>
      <c r="AY181" s="5" t="s">
        <v>371</v>
      </c>
      <c r="AZ181" s="5" t="s">
        <v>371</v>
      </c>
      <c r="BA181" s="5" t="s">
        <v>371</v>
      </c>
      <c r="BB181" s="5" t="s">
        <v>371</v>
      </c>
      <c r="BC181" s="5" t="s">
        <v>371</v>
      </c>
      <c r="BD181" s="54">
        <f t="shared" si="101"/>
        <v>0.91343548097534433</v>
      </c>
      <c r="BE181" s="54">
        <f t="shared" si="94"/>
        <v>0.91343548097534433</v>
      </c>
      <c r="BF181" s="55">
        <v>144</v>
      </c>
      <c r="BG181" s="39">
        <f t="shared" si="95"/>
        <v>131.5</v>
      </c>
      <c r="BH181" s="39">
        <f t="shared" si="96"/>
        <v>-12.5</v>
      </c>
      <c r="BI181" s="39">
        <v>13.6</v>
      </c>
      <c r="BJ181" s="39">
        <v>12.2</v>
      </c>
      <c r="BK181" s="39">
        <v>8.1</v>
      </c>
      <c r="BL181" s="39">
        <v>12.9</v>
      </c>
      <c r="BM181" s="39">
        <v>14.6</v>
      </c>
      <c r="BN181" s="39">
        <v>12.8</v>
      </c>
      <c r="BO181" s="39">
        <v>12.3</v>
      </c>
      <c r="BP181" s="39">
        <v>12.3</v>
      </c>
      <c r="BQ181" s="39">
        <v>0</v>
      </c>
      <c r="BR181" s="39">
        <v>5.5</v>
      </c>
      <c r="BS181" s="39">
        <v>14.4</v>
      </c>
      <c r="BT181" s="39">
        <v>10.199999999999999</v>
      </c>
      <c r="BU181" s="39">
        <v>0</v>
      </c>
      <c r="BV181" s="39">
        <f t="shared" si="97"/>
        <v>2.6</v>
      </c>
      <c r="BW181" s="11"/>
      <c r="BX181" s="39">
        <f t="shared" si="98"/>
        <v>2.6</v>
      </c>
      <c r="BY181" s="39">
        <v>0</v>
      </c>
      <c r="BZ181" s="39">
        <f t="shared" si="99"/>
        <v>2.6</v>
      </c>
      <c r="CA181" s="39">
        <f t="shared" si="100"/>
        <v>0</v>
      </c>
      <c r="CB181" s="84"/>
      <c r="CC181" s="9"/>
      <c r="CD181" s="9"/>
      <c r="CE181" s="9"/>
      <c r="CF181" s="9"/>
      <c r="CG181" s="9"/>
      <c r="CH181" s="9"/>
      <c r="CI181" s="9"/>
      <c r="CJ181" s="9"/>
      <c r="CK181" s="9"/>
      <c r="CL181" s="10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10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10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10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10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10"/>
      <c r="HW181" s="9"/>
      <c r="HX181" s="9"/>
    </row>
    <row r="182" spans="1:232" s="2" customFormat="1" ht="16.95" customHeight="1">
      <c r="A182" s="14" t="s">
        <v>180</v>
      </c>
      <c r="B182" s="39">
        <v>0</v>
      </c>
      <c r="C182" s="39">
        <v>0</v>
      </c>
      <c r="D182" s="4">
        <f t="shared" si="87"/>
        <v>0</v>
      </c>
      <c r="E182" s="11">
        <v>0</v>
      </c>
      <c r="F182" s="5" t="s">
        <v>371</v>
      </c>
      <c r="G182" s="5" t="s">
        <v>371</v>
      </c>
      <c r="H182" s="5" t="s">
        <v>371</v>
      </c>
      <c r="I182" s="5" t="s">
        <v>371</v>
      </c>
      <c r="J182" s="5" t="s">
        <v>371</v>
      </c>
      <c r="K182" s="5" t="s">
        <v>371</v>
      </c>
      <c r="L182" s="5" t="s">
        <v>371</v>
      </c>
      <c r="M182" s="5" t="s">
        <v>371</v>
      </c>
      <c r="N182" s="39">
        <v>4579.1000000000004</v>
      </c>
      <c r="O182" s="39">
        <v>3570.6</v>
      </c>
      <c r="P182" s="4">
        <f t="shared" si="88"/>
        <v>0.77976021488938863</v>
      </c>
      <c r="Q182" s="11">
        <v>20</v>
      </c>
      <c r="R182" s="11">
        <v>1</v>
      </c>
      <c r="S182" s="11">
        <v>15</v>
      </c>
      <c r="T182" s="39">
        <v>0</v>
      </c>
      <c r="U182" s="39">
        <v>15.7</v>
      </c>
      <c r="V182" s="4">
        <f t="shared" si="89"/>
        <v>1</v>
      </c>
      <c r="W182" s="11">
        <v>20</v>
      </c>
      <c r="X182" s="39">
        <v>7.4</v>
      </c>
      <c r="Y182" s="39">
        <v>3.5</v>
      </c>
      <c r="Z182" s="4">
        <f t="shared" si="90"/>
        <v>0.47297297297297297</v>
      </c>
      <c r="AA182" s="11">
        <v>30</v>
      </c>
      <c r="AB182" s="39">
        <v>13548</v>
      </c>
      <c r="AC182" s="39">
        <v>13553</v>
      </c>
      <c r="AD182" s="4">
        <f t="shared" si="91"/>
        <v>1.0003690581635665</v>
      </c>
      <c r="AE182" s="11">
        <v>5</v>
      </c>
      <c r="AF182" s="5" t="s">
        <v>371</v>
      </c>
      <c r="AG182" s="5" t="s">
        <v>371</v>
      </c>
      <c r="AH182" s="5" t="s">
        <v>371</v>
      </c>
      <c r="AI182" s="5" t="s">
        <v>371</v>
      </c>
      <c r="AJ182" s="55">
        <v>98</v>
      </c>
      <c r="AK182" s="55">
        <v>60</v>
      </c>
      <c r="AL182" s="4">
        <f t="shared" si="92"/>
        <v>0.61224489795918369</v>
      </c>
      <c r="AM182" s="11">
        <v>20</v>
      </c>
      <c r="AN182" s="5" t="s">
        <v>371</v>
      </c>
      <c r="AO182" s="5" t="s">
        <v>371</v>
      </c>
      <c r="AP182" s="5" t="s">
        <v>371</v>
      </c>
      <c r="AQ182" s="5" t="s">
        <v>371</v>
      </c>
      <c r="AR182" s="39">
        <v>40</v>
      </c>
      <c r="AS182" s="39">
        <v>50</v>
      </c>
      <c r="AT182" s="4">
        <f t="shared" si="93"/>
        <v>1.25</v>
      </c>
      <c r="AU182" s="11">
        <v>10</v>
      </c>
      <c r="AV182" s="5" t="s">
        <v>371</v>
      </c>
      <c r="AW182" s="5" t="s">
        <v>371</v>
      </c>
      <c r="AX182" s="5" t="s">
        <v>371</v>
      </c>
      <c r="AY182" s="5" t="s">
        <v>371</v>
      </c>
      <c r="AZ182" s="5" t="s">
        <v>371</v>
      </c>
      <c r="BA182" s="5" t="s">
        <v>371</v>
      </c>
      <c r="BB182" s="5" t="s">
        <v>371</v>
      </c>
      <c r="BC182" s="5" t="s">
        <v>371</v>
      </c>
      <c r="BD182" s="54">
        <f t="shared" si="101"/>
        <v>0.78775947280815395</v>
      </c>
      <c r="BE182" s="54">
        <f t="shared" si="94"/>
        <v>0.78775947280815395</v>
      </c>
      <c r="BF182" s="55">
        <v>465</v>
      </c>
      <c r="BG182" s="39">
        <f t="shared" si="95"/>
        <v>366.3</v>
      </c>
      <c r="BH182" s="39">
        <f t="shared" si="96"/>
        <v>-98.699999999999989</v>
      </c>
      <c r="BI182" s="39">
        <v>51.6</v>
      </c>
      <c r="BJ182" s="39">
        <v>19</v>
      </c>
      <c r="BK182" s="39">
        <v>0</v>
      </c>
      <c r="BL182" s="39">
        <v>28.1</v>
      </c>
      <c r="BM182" s="39">
        <v>18.7</v>
      </c>
      <c r="BN182" s="39">
        <v>77.3</v>
      </c>
      <c r="BO182" s="39">
        <v>45.1</v>
      </c>
      <c r="BP182" s="39">
        <v>34.4</v>
      </c>
      <c r="BQ182" s="39">
        <v>0</v>
      </c>
      <c r="BR182" s="39">
        <v>0</v>
      </c>
      <c r="BS182" s="39">
        <v>26.1</v>
      </c>
      <c r="BT182" s="39">
        <v>28.3</v>
      </c>
      <c r="BU182" s="39">
        <v>59.300000000000026</v>
      </c>
      <c r="BV182" s="39">
        <f t="shared" si="97"/>
        <v>-21.6</v>
      </c>
      <c r="BW182" s="11"/>
      <c r="BX182" s="39">
        <f t="shared" si="98"/>
        <v>-21.6</v>
      </c>
      <c r="BY182" s="39">
        <v>0</v>
      </c>
      <c r="BZ182" s="39">
        <f t="shared" si="99"/>
        <v>0</v>
      </c>
      <c r="CA182" s="39">
        <f t="shared" si="100"/>
        <v>-21.6</v>
      </c>
      <c r="CB182" s="84"/>
      <c r="CC182" s="9"/>
      <c r="CD182" s="9"/>
      <c r="CE182" s="9"/>
      <c r="CF182" s="9"/>
      <c r="CG182" s="9"/>
      <c r="CH182" s="9"/>
      <c r="CI182" s="9"/>
      <c r="CJ182" s="9"/>
      <c r="CK182" s="9"/>
      <c r="CL182" s="10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10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10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10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10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10"/>
      <c r="HW182" s="9"/>
      <c r="HX182" s="9"/>
    </row>
    <row r="183" spans="1:232" s="2" customFormat="1" ht="16.95" customHeight="1">
      <c r="A183" s="14" t="s">
        <v>181</v>
      </c>
      <c r="B183" s="39">
        <v>0</v>
      </c>
      <c r="C183" s="39">
        <v>0</v>
      </c>
      <c r="D183" s="4">
        <f t="shared" si="87"/>
        <v>0</v>
      </c>
      <c r="E183" s="11">
        <v>0</v>
      </c>
      <c r="F183" s="5" t="s">
        <v>371</v>
      </c>
      <c r="G183" s="5" t="s">
        <v>371</v>
      </c>
      <c r="H183" s="5" t="s">
        <v>371</v>
      </c>
      <c r="I183" s="5" t="s">
        <v>371</v>
      </c>
      <c r="J183" s="5" t="s">
        <v>371</v>
      </c>
      <c r="K183" s="5" t="s">
        <v>371</v>
      </c>
      <c r="L183" s="5" t="s">
        <v>371</v>
      </c>
      <c r="M183" s="5" t="s">
        <v>371</v>
      </c>
      <c r="N183" s="39">
        <v>736.7</v>
      </c>
      <c r="O183" s="39">
        <v>985.4</v>
      </c>
      <c r="P183" s="4">
        <f t="shared" si="88"/>
        <v>1.3375865345459481</v>
      </c>
      <c r="Q183" s="11">
        <v>20</v>
      </c>
      <c r="R183" s="11">
        <v>1</v>
      </c>
      <c r="S183" s="11">
        <v>15</v>
      </c>
      <c r="T183" s="39">
        <v>124.6</v>
      </c>
      <c r="U183" s="39">
        <v>733.8</v>
      </c>
      <c r="V183" s="4">
        <f t="shared" si="89"/>
        <v>5.8892455858747992</v>
      </c>
      <c r="W183" s="11">
        <v>25</v>
      </c>
      <c r="X183" s="39">
        <v>22.9</v>
      </c>
      <c r="Y183" s="39">
        <v>34.799999999999997</v>
      </c>
      <c r="Z183" s="4">
        <f t="shared" si="90"/>
        <v>1.5196506550218341</v>
      </c>
      <c r="AA183" s="11">
        <v>25</v>
      </c>
      <c r="AB183" s="39">
        <v>16504</v>
      </c>
      <c r="AC183" s="39">
        <v>16475</v>
      </c>
      <c r="AD183" s="4">
        <f t="shared" si="91"/>
        <v>0.99824285021812897</v>
      </c>
      <c r="AE183" s="11">
        <v>5</v>
      </c>
      <c r="AF183" s="5" t="s">
        <v>371</v>
      </c>
      <c r="AG183" s="5" t="s">
        <v>371</v>
      </c>
      <c r="AH183" s="5" t="s">
        <v>371</v>
      </c>
      <c r="AI183" s="5" t="s">
        <v>371</v>
      </c>
      <c r="AJ183" s="55">
        <v>159</v>
      </c>
      <c r="AK183" s="55">
        <v>195</v>
      </c>
      <c r="AL183" s="4">
        <f t="shared" si="92"/>
        <v>1.2264150943396226</v>
      </c>
      <c r="AM183" s="11">
        <v>20</v>
      </c>
      <c r="AN183" s="5" t="s">
        <v>371</v>
      </c>
      <c r="AO183" s="5" t="s">
        <v>371</v>
      </c>
      <c r="AP183" s="5" t="s">
        <v>371</v>
      </c>
      <c r="AQ183" s="5" t="s">
        <v>371</v>
      </c>
      <c r="AR183" s="39">
        <v>0</v>
      </c>
      <c r="AS183" s="39">
        <v>0</v>
      </c>
      <c r="AT183" s="4">
        <f t="shared" si="93"/>
        <v>0</v>
      </c>
      <c r="AU183" s="11">
        <v>0</v>
      </c>
      <c r="AV183" s="5" t="s">
        <v>371</v>
      </c>
      <c r="AW183" s="5" t="s">
        <v>371</v>
      </c>
      <c r="AX183" s="5" t="s">
        <v>371</v>
      </c>
      <c r="AY183" s="5" t="s">
        <v>371</v>
      </c>
      <c r="AZ183" s="5" t="s">
        <v>371</v>
      </c>
      <c r="BA183" s="5" t="s">
        <v>371</v>
      </c>
      <c r="BB183" s="5" t="s">
        <v>371</v>
      </c>
      <c r="BC183" s="5" t="s">
        <v>371</v>
      </c>
      <c r="BD183" s="54">
        <f t="shared" si="101"/>
        <v>2.3317604804656171</v>
      </c>
      <c r="BE183" s="54">
        <f t="shared" si="94"/>
        <v>1.3</v>
      </c>
      <c r="BF183" s="55">
        <v>1749</v>
      </c>
      <c r="BG183" s="39">
        <f t="shared" si="95"/>
        <v>2273.6999999999998</v>
      </c>
      <c r="BH183" s="39">
        <f t="shared" si="96"/>
        <v>524.69999999999982</v>
      </c>
      <c r="BI183" s="39">
        <v>154.1</v>
      </c>
      <c r="BJ183" s="39">
        <v>152.19999999999999</v>
      </c>
      <c r="BK183" s="39">
        <v>73</v>
      </c>
      <c r="BL183" s="39">
        <v>160.4</v>
      </c>
      <c r="BM183" s="39">
        <v>115.6</v>
      </c>
      <c r="BN183" s="39">
        <v>203.4</v>
      </c>
      <c r="BO183" s="39">
        <v>195.8</v>
      </c>
      <c r="BP183" s="39">
        <v>191.7</v>
      </c>
      <c r="BQ183" s="39">
        <v>0</v>
      </c>
      <c r="BR183" s="39">
        <v>453.1</v>
      </c>
      <c r="BS183" s="39">
        <v>191.1</v>
      </c>
      <c r="BT183" s="39">
        <v>206.7</v>
      </c>
      <c r="BU183" s="39">
        <v>42.800000000000111</v>
      </c>
      <c r="BV183" s="39">
        <f t="shared" si="97"/>
        <v>133.80000000000001</v>
      </c>
      <c r="BW183" s="11"/>
      <c r="BX183" s="39">
        <f t="shared" si="98"/>
        <v>133.80000000000001</v>
      </c>
      <c r="BY183" s="39">
        <v>0</v>
      </c>
      <c r="BZ183" s="39">
        <f t="shared" si="99"/>
        <v>133.80000000000001</v>
      </c>
      <c r="CA183" s="39">
        <f t="shared" si="100"/>
        <v>0</v>
      </c>
      <c r="CB183" s="84"/>
      <c r="CC183" s="9"/>
      <c r="CD183" s="9"/>
      <c r="CE183" s="9"/>
      <c r="CF183" s="9"/>
      <c r="CG183" s="9"/>
      <c r="CH183" s="9"/>
      <c r="CI183" s="9"/>
      <c r="CJ183" s="9"/>
      <c r="CK183" s="9"/>
      <c r="CL183" s="10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10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10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10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10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10"/>
      <c r="HW183" s="9"/>
      <c r="HX183" s="9"/>
    </row>
    <row r="184" spans="1:232" s="2" customFormat="1" ht="16.95" customHeight="1">
      <c r="A184" s="14" t="s">
        <v>182</v>
      </c>
      <c r="B184" s="39">
        <v>0</v>
      </c>
      <c r="C184" s="39">
        <v>0</v>
      </c>
      <c r="D184" s="4">
        <f t="shared" si="87"/>
        <v>0</v>
      </c>
      <c r="E184" s="11">
        <v>0</v>
      </c>
      <c r="F184" s="5" t="s">
        <v>371</v>
      </c>
      <c r="G184" s="5" t="s">
        <v>371</v>
      </c>
      <c r="H184" s="5" t="s">
        <v>371</v>
      </c>
      <c r="I184" s="5" t="s">
        <v>371</v>
      </c>
      <c r="J184" s="5" t="s">
        <v>371</v>
      </c>
      <c r="K184" s="5" t="s">
        <v>371</v>
      </c>
      <c r="L184" s="5" t="s">
        <v>371</v>
      </c>
      <c r="M184" s="5" t="s">
        <v>371</v>
      </c>
      <c r="N184" s="39">
        <v>1327.8</v>
      </c>
      <c r="O184" s="39">
        <v>1032.5999999999999</v>
      </c>
      <c r="P184" s="4">
        <f t="shared" si="88"/>
        <v>0.77767736104835061</v>
      </c>
      <c r="Q184" s="11">
        <v>20</v>
      </c>
      <c r="R184" s="11">
        <v>1</v>
      </c>
      <c r="S184" s="11">
        <v>15</v>
      </c>
      <c r="T184" s="39">
        <v>79</v>
      </c>
      <c r="U184" s="39">
        <v>41.3</v>
      </c>
      <c r="V184" s="4">
        <f t="shared" si="89"/>
        <v>0.52278481012658229</v>
      </c>
      <c r="W184" s="11">
        <v>20</v>
      </c>
      <c r="X184" s="39">
        <v>10.3</v>
      </c>
      <c r="Y184" s="39">
        <v>3.3</v>
      </c>
      <c r="Z184" s="4">
        <f t="shared" si="90"/>
        <v>0.32038834951456308</v>
      </c>
      <c r="AA184" s="11">
        <v>30</v>
      </c>
      <c r="AB184" s="39">
        <v>11517</v>
      </c>
      <c r="AC184" s="39">
        <v>14249</v>
      </c>
      <c r="AD184" s="4">
        <f t="shared" si="91"/>
        <v>1.2372145524007989</v>
      </c>
      <c r="AE184" s="11">
        <v>5</v>
      </c>
      <c r="AF184" s="5" t="s">
        <v>371</v>
      </c>
      <c r="AG184" s="5" t="s">
        <v>371</v>
      </c>
      <c r="AH184" s="5" t="s">
        <v>371</v>
      </c>
      <c r="AI184" s="5" t="s">
        <v>371</v>
      </c>
      <c r="AJ184" s="55">
        <v>69</v>
      </c>
      <c r="AK184" s="55">
        <v>92</v>
      </c>
      <c r="AL184" s="4">
        <f t="shared" si="92"/>
        <v>1.3333333333333333</v>
      </c>
      <c r="AM184" s="11">
        <v>20</v>
      </c>
      <c r="AN184" s="5" t="s">
        <v>371</v>
      </c>
      <c r="AO184" s="5" t="s">
        <v>371</v>
      </c>
      <c r="AP184" s="5" t="s">
        <v>371</v>
      </c>
      <c r="AQ184" s="5" t="s">
        <v>371</v>
      </c>
      <c r="AR184" s="39">
        <v>0</v>
      </c>
      <c r="AS184" s="39">
        <v>0</v>
      </c>
      <c r="AT184" s="4">
        <f t="shared" si="93"/>
        <v>0</v>
      </c>
      <c r="AU184" s="11">
        <v>0</v>
      </c>
      <c r="AV184" s="5" t="s">
        <v>371</v>
      </c>
      <c r="AW184" s="5" t="s">
        <v>371</v>
      </c>
      <c r="AX184" s="5" t="s">
        <v>371</v>
      </c>
      <c r="AY184" s="5" t="s">
        <v>371</v>
      </c>
      <c r="AZ184" s="5" t="s">
        <v>371</v>
      </c>
      <c r="BA184" s="5" t="s">
        <v>371</v>
      </c>
      <c r="BB184" s="5" t="s">
        <v>371</v>
      </c>
      <c r="BC184" s="5" t="s">
        <v>371</v>
      </c>
      <c r="BD184" s="54">
        <f t="shared" si="101"/>
        <v>0.75885121216005635</v>
      </c>
      <c r="BE184" s="54">
        <f t="shared" si="94"/>
        <v>0.75885121216005635</v>
      </c>
      <c r="BF184" s="55">
        <v>864</v>
      </c>
      <c r="BG184" s="39">
        <f t="shared" si="95"/>
        <v>655.6</v>
      </c>
      <c r="BH184" s="39">
        <f t="shared" si="96"/>
        <v>-208.39999999999998</v>
      </c>
      <c r="BI184" s="39">
        <v>73.5</v>
      </c>
      <c r="BJ184" s="39">
        <v>44.3</v>
      </c>
      <c r="BK184" s="39">
        <v>17.3</v>
      </c>
      <c r="BL184" s="39">
        <v>0</v>
      </c>
      <c r="BM184" s="39">
        <v>47.5</v>
      </c>
      <c r="BN184" s="39">
        <v>97</v>
      </c>
      <c r="BO184" s="39">
        <v>71</v>
      </c>
      <c r="BP184" s="39">
        <v>29.4</v>
      </c>
      <c r="BQ184" s="39">
        <v>0</v>
      </c>
      <c r="BR184" s="39">
        <v>4.2</v>
      </c>
      <c r="BS184" s="39">
        <v>49.1</v>
      </c>
      <c r="BT184" s="39">
        <v>45</v>
      </c>
      <c r="BU184" s="39">
        <v>183.9375</v>
      </c>
      <c r="BV184" s="39">
        <f t="shared" si="97"/>
        <v>-6.6</v>
      </c>
      <c r="BW184" s="11"/>
      <c r="BX184" s="39">
        <f t="shared" si="98"/>
        <v>-6.6</v>
      </c>
      <c r="BY184" s="39">
        <v>0</v>
      </c>
      <c r="BZ184" s="39">
        <f t="shared" si="99"/>
        <v>0</v>
      </c>
      <c r="CA184" s="39">
        <f t="shared" si="100"/>
        <v>-6.6</v>
      </c>
      <c r="CB184" s="84"/>
      <c r="CC184" s="9"/>
      <c r="CD184" s="9"/>
      <c r="CE184" s="9"/>
      <c r="CF184" s="9"/>
      <c r="CG184" s="9"/>
      <c r="CH184" s="9"/>
      <c r="CI184" s="9"/>
      <c r="CJ184" s="9"/>
      <c r="CK184" s="9"/>
      <c r="CL184" s="10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10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10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10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10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10"/>
      <c r="HW184" s="9"/>
      <c r="HX184" s="9"/>
    </row>
    <row r="185" spans="1:232" s="2" customFormat="1" ht="16.95" customHeight="1">
      <c r="A185" s="19" t="s">
        <v>183</v>
      </c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84"/>
      <c r="CC185" s="9"/>
      <c r="CD185" s="9"/>
      <c r="CE185" s="9"/>
      <c r="CF185" s="9"/>
      <c r="CG185" s="9"/>
      <c r="CH185" s="9"/>
      <c r="CI185" s="9"/>
      <c r="CJ185" s="9"/>
      <c r="CK185" s="9"/>
      <c r="CL185" s="10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10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10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10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10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10"/>
      <c r="HW185" s="9"/>
      <c r="HX185" s="9"/>
    </row>
    <row r="186" spans="1:232" s="2" customFormat="1" ht="16.95" customHeight="1">
      <c r="A186" s="14" t="s">
        <v>184</v>
      </c>
      <c r="B186" s="39">
        <v>0</v>
      </c>
      <c r="C186" s="39">
        <v>0</v>
      </c>
      <c r="D186" s="4">
        <f t="shared" si="87"/>
        <v>0</v>
      </c>
      <c r="E186" s="11">
        <v>0</v>
      </c>
      <c r="F186" s="5" t="s">
        <v>371</v>
      </c>
      <c r="G186" s="5" t="s">
        <v>371</v>
      </c>
      <c r="H186" s="5" t="s">
        <v>371</v>
      </c>
      <c r="I186" s="5" t="s">
        <v>371</v>
      </c>
      <c r="J186" s="5" t="s">
        <v>371</v>
      </c>
      <c r="K186" s="5" t="s">
        <v>371</v>
      </c>
      <c r="L186" s="5" t="s">
        <v>371</v>
      </c>
      <c r="M186" s="5" t="s">
        <v>371</v>
      </c>
      <c r="N186" s="39">
        <v>1054.3</v>
      </c>
      <c r="O186" s="39">
        <v>389.7</v>
      </c>
      <c r="P186" s="4">
        <f t="shared" si="88"/>
        <v>0.36962913781656076</v>
      </c>
      <c r="Q186" s="11">
        <v>20</v>
      </c>
      <c r="R186" s="11">
        <v>1</v>
      </c>
      <c r="S186" s="11">
        <v>15</v>
      </c>
      <c r="T186" s="39">
        <v>138</v>
      </c>
      <c r="U186" s="39">
        <v>269.60000000000002</v>
      </c>
      <c r="V186" s="4">
        <f t="shared" si="89"/>
        <v>1.9536231884057973</v>
      </c>
      <c r="W186" s="11">
        <v>25</v>
      </c>
      <c r="X186" s="39">
        <v>7</v>
      </c>
      <c r="Y186" s="39">
        <v>7.9</v>
      </c>
      <c r="Z186" s="4">
        <f t="shared" si="90"/>
        <v>1.1285714285714286</v>
      </c>
      <c r="AA186" s="11">
        <v>25</v>
      </c>
      <c r="AB186" s="39">
        <v>18342</v>
      </c>
      <c r="AC186" s="39">
        <v>14235</v>
      </c>
      <c r="AD186" s="4">
        <f t="shared" si="91"/>
        <v>0.77608766764802095</v>
      </c>
      <c r="AE186" s="11">
        <v>5</v>
      </c>
      <c r="AF186" s="5" t="s">
        <v>371</v>
      </c>
      <c r="AG186" s="5" t="s">
        <v>371</v>
      </c>
      <c r="AH186" s="5" t="s">
        <v>371</v>
      </c>
      <c r="AI186" s="5" t="s">
        <v>371</v>
      </c>
      <c r="AJ186" s="55">
        <v>135</v>
      </c>
      <c r="AK186" s="55">
        <v>145</v>
      </c>
      <c r="AL186" s="4">
        <f t="shared" si="92"/>
        <v>1.0740740740740742</v>
      </c>
      <c r="AM186" s="11">
        <v>20</v>
      </c>
      <c r="AN186" s="5" t="s">
        <v>371</v>
      </c>
      <c r="AO186" s="5" t="s">
        <v>371</v>
      </c>
      <c r="AP186" s="5" t="s">
        <v>371</v>
      </c>
      <c r="AQ186" s="5" t="s">
        <v>371</v>
      </c>
      <c r="AR186" s="39">
        <v>0</v>
      </c>
      <c r="AS186" s="39">
        <v>0</v>
      </c>
      <c r="AT186" s="4">
        <f t="shared" si="93"/>
        <v>0</v>
      </c>
      <c r="AU186" s="11">
        <v>0</v>
      </c>
      <c r="AV186" s="5" t="s">
        <v>371</v>
      </c>
      <c r="AW186" s="5" t="s">
        <v>371</v>
      </c>
      <c r="AX186" s="5" t="s">
        <v>371</v>
      </c>
      <c r="AY186" s="5" t="s">
        <v>371</v>
      </c>
      <c r="AZ186" s="5" t="s">
        <v>371</v>
      </c>
      <c r="BA186" s="5" t="s">
        <v>371</v>
      </c>
      <c r="BB186" s="5" t="s">
        <v>371</v>
      </c>
      <c r="BC186" s="5" t="s">
        <v>371</v>
      </c>
      <c r="BD186" s="54">
        <f t="shared" si="101"/>
        <v>1.1346306181862131</v>
      </c>
      <c r="BE186" s="54">
        <f t="shared" si="94"/>
        <v>1.1346306181862131</v>
      </c>
      <c r="BF186" s="55">
        <v>150</v>
      </c>
      <c r="BG186" s="39">
        <f t="shared" si="95"/>
        <v>170.2</v>
      </c>
      <c r="BH186" s="39">
        <f t="shared" si="96"/>
        <v>20.199999999999989</v>
      </c>
      <c r="BI186" s="39">
        <v>12.9</v>
      </c>
      <c r="BJ186" s="39">
        <v>11.6</v>
      </c>
      <c r="BK186" s="39">
        <v>12.5</v>
      </c>
      <c r="BL186" s="39">
        <v>13.7</v>
      </c>
      <c r="BM186" s="39">
        <v>16.3</v>
      </c>
      <c r="BN186" s="39">
        <v>22.9</v>
      </c>
      <c r="BO186" s="39">
        <v>15.6</v>
      </c>
      <c r="BP186" s="39">
        <v>16.7</v>
      </c>
      <c r="BQ186" s="39">
        <v>0</v>
      </c>
      <c r="BR186" s="39">
        <v>22.7</v>
      </c>
      <c r="BS186" s="39">
        <v>14.6</v>
      </c>
      <c r="BT186" s="39">
        <v>13.4</v>
      </c>
      <c r="BU186" s="39">
        <v>0</v>
      </c>
      <c r="BV186" s="39">
        <f t="shared" si="97"/>
        <v>-2.7</v>
      </c>
      <c r="BW186" s="11"/>
      <c r="BX186" s="39">
        <f t="shared" si="98"/>
        <v>-2.7</v>
      </c>
      <c r="BY186" s="39">
        <v>0</v>
      </c>
      <c r="BZ186" s="39">
        <f t="shared" si="99"/>
        <v>0</v>
      </c>
      <c r="CA186" s="39">
        <f t="shared" si="100"/>
        <v>-2.7</v>
      </c>
      <c r="CB186" s="84"/>
      <c r="CC186" s="9"/>
      <c r="CD186" s="9"/>
      <c r="CE186" s="9"/>
      <c r="CF186" s="9"/>
      <c r="CG186" s="9"/>
      <c r="CH186" s="9"/>
      <c r="CI186" s="9"/>
      <c r="CJ186" s="9"/>
      <c r="CK186" s="9"/>
      <c r="CL186" s="10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10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10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10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10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10"/>
      <c r="HW186" s="9"/>
      <c r="HX186" s="9"/>
    </row>
    <row r="187" spans="1:232" s="2" customFormat="1" ht="16.95" customHeight="1">
      <c r="A187" s="14" t="s">
        <v>185</v>
      </c>
      <c r="B187" s="39">
        <v>0</v>
      </c>
      <c r="C187" s="39">
        <v>0</v>
      </c>
      <c r="D187" s="4">
        <f t="shared" si="87"/>
        <v>0</v>
      </c>
      <c r="E187" s="11">
        <v>0</v>
      </c>
      <c r="F187" s="5" t="s">
        <v>371</v>
      </c>
      <c r="G187" s="5" t="s">
        <v>371</v>
      </c>
      <c r="H187" s="5" t="s">
        <v>371</v>
      </c>
      <c r="I187" s="5" t="s">
        <v>371</v>
      </c>
      <c r="J187" s="5" t="s">
        <v>371</v>
      </c>
      <c r="K187" s="5" t="s">
        <v>371</v>
      </c>
      <c r="L187" s="5" t="s">
        <v>371</v>
      </c>
      <c r="M187" s="5" t="s">
        <v>371</v>
      </c>
      <c r="N187" s="39">
        <v>3049.3</v>
      </c>
      <c r="O187" s="39">
        <v>2401</v>
      </c>
      <c r="P187" s="4">
        <f t="shared" si="88"/>
        <v>0.78739382809169312</v>
      </c>
      <c r="Q187" s="11">
        <v>20</v>
      </c>
      <c r="R187" s="11">
        <v>1</v>
      </c>
      <c r="S187" s="11">
        <v>15</v>
      </c>
      <c r="T187" s="39">
        <v>98</v>
      </c>
      <c r="U187" s="39">
        <v>138.69999999999999</v>
      </c>
      <c r="V187" s="4">
        <f t="shared" si="89"/>
        <v>1.4153061224489796</v>
      </c>
      <c r="W187" s="11">
        <v>20</v>
      </c>
      <c r="X187" s="39">
        <v>10</v>
      </c>
      <c r="Y187" s="39">
        <v>12.7</v>
      </c>
      <c r="Z187" s="4">
        <f t="shared" si="90"/>
        <v>1.27</v>
      </c>
      <c r="AA187" s="11">
        <v>30</v>
      </c>
      <c r="AB187" s="39">
        <v>31682</v>
      </c>
      <c r="AC187" s="39">
        <v>31486</v>
      </c>
      <c r="AD187" s="4">
        <f t="shared" si="91"/>
        <v>0.99381352187361904</v>
      </c>
      <c r="AE187" s="11">
        <v>5</v>
      </c>
      <c r="AF187" s="5" t="s">
        <v>371</v>
      </c>
      <c r="AG187" s="5" t="s">
        <v>371</v>
      </c>
      <c r="AH187" s="5" t="s">
        <v>371</v>
      </c>
      <c r="AI187" s="5" t="s">
        <v>371</v>
      </c>
      <c r="AJ187" s="55">
        <v>90</v>
      </c>
      <c r="AK187" s="55">
        <v>97</v>
      </c>
      <c r="AL187" s="4">
        <f t="shared" si="92"/>
        <v>1.0777777777777777</v>
      </c>
      <c r="AM187" s="11">
        <v>20</v>
      </c>
      <c r="AN187" s="5" t="s">
        <v>371</v>
      </c>
      <c r="AO187" s="5" t="s">
        <v>371</v>
      </c>
      <c r="AP187" s="5" t="s">
        <v>371</v>
      </c>
      <c r="AQ187" s="5" t="s">
        <v>371</v>
      </c>
      <c r="AR187" s="39">
        <v>0</v>
      </c>
      <c r="AS187" s="39">
        <v>0</v>
      </c>
      <c r="AT187" s="4">
        <f t="shared" si="93"/>
        <v>0</v>
      </c>
      <c r="AU187" s="11">
        <v>0</v>
      </c>
      <c r="AV187" s="5" t="s">
        <v>371</v>
      </c>
      <c r="AW187" s="5" t="s">
        <v>371</v>
      </c>
      <c r="AX187" s="5" t="s">
        <v>371</v>
      </c>
      <c r="AY187" s="5" t="s">
        <v>371</v>
      </c>
      <c r="AZ187" s="5" t="s">
        <v>371</v>
      </c>
      <c r="BA187" s="5" t="s">
        <v>371</v>
      </c>
      <c r="BB187" s="5" t="s">
        <v>371</v>
      </c>
      <c r="BC187" s="5" t="s">
        <v>371</v>
      </c>
      <c r="BD187" s="54">
        <f t="shared" si="101"/>
        <v>1.1243511106885193</v>
      </c>
      <c r="BE187" s="54">
        <f t="shared" si="94"/>
        <v>1.1243511106885193</v>
      </c>
      <c r="BF187" s="55">
        <v>105</v>
      </c>
      <c r="BG187" s="39">
        <f t="shared" si="95"/>
        <v>118.1</v>
      </c>
      <c r="BH187" s="39">
        <f t="shared" si="96"/>
        <v>13.099999999999994</v>
      </c>
      <c r="BI187" s="39">
        <v>11.5</v>
      </c>
      <c r="BJ187" s="39">
        <v>9.8000000000000007</v>
      </c>
      <c r="BK187" s="39">
        <v>7</v>
      </c>
      <c r="BL187" s="39">
        <v>8</v>
      </c>
      <c r="BM187" s="39">
        <v>11.6</v>
      </c>
      <c r="BN187" s="39">
        <v>15.8</v>
      </c>
      <c r="BO187" s="39">
        <v>11</v>
      </c>
      <c r="BP187" s="39">
        <v>10.6</v>
      </c>
      <c r="BQ187" s="39">
        <v>0</v>
      </c>
      <c r="BR187" s="39">
        <v>11.2</v>
      </c>
      <c r="BS187" s="39">
        <v>8.8000000000000007</v>
      </c>
      <c r="BT187" s="39">
        <v>10</v>
      </c>
      <c r="BU187" s="39">
        <v>0</v>
      </c>
      <c r="BV187" s="39">
        <f t="shared" si="97"/>
        <v>2.8</v>
      </c>
      <c r="BW187" s="11"/>
      <c r="BX187" s="39">
        <f t="shared" si="98"/>
        <v>2.8</v>
      </c>
      <c r="BY187" s="39">
        <v>0</v>
      </c>
      <c r="BZ187" s="39">
        <f t="shared" si="99"/>
        <v>2.8</v>
      </c>
      <c r="CA187" s="39">
        <f t="shared" si="100"/>
        <v>0</v>
      </c>
      <c r="CB187" s="84"/>
      <c r="CC187" s="9"/>
      <c r="CD187" s="9"/>
      <c r="CE187" s="9"/>
      <c r="CF187" s="9"/>
      <c r="CG187" s="9"/>
      <c r="CH187" s="9"/>
      <c r="CI187" s="9"/>
      <c r="CJ187" s="9"/>
      <c r="CK187" s="9"/>
      <c r="CL187" s="10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10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10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10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10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10"/>
      <c r="HW187" s="9"/>
      <c r="HX187" s="9"/>
    </row>
    <row r="188" spans="1:232" s="2" customFormat="1" ht="16.95" customHeight="1">
      <c r="A188" s="14" t="s">
        <v>186</v>
      </c>
      <c r="B188" s="39">
        <v>0</v>
      </c>
      <c r="C188" s="39">
        <v>0</v>
      </c>
      <c r="D188" s="4">
        <f t="shared" si="87"/>
        <v>0</v>
      </c>
      <c r="E188" s="11">
        <v>0</v>
      </c>
      <c r="F188" s="5" t="s">
        <v>371</v>
      </c>
      <c r="G188" s="5" t="s">
        <v>371</v>
      </c>
      <c r="H188" s="5" t="s">
        <v>371</v>
      </c>
      <c r="I188" s="5" t="s">
        <v>371</v>
      </c>
      <c r="J188" s="5" t="s">
        <v>371</v>
      </c>
      <c r="K188" s="5" t="s">
        <v>371</v>
      </c>
      <c r="L188" s="5" t="s">
        <v>371</v>
      </c>
      <c r="M188" s="5" t="s">
        <v>371</v>
      </c>
      <c r="N188" s="39">
        <v>2050.5</v>
      </c>
      <c r="O188" s="39">
        <v>686</v>
      </c>
      <c r="P188" s="4">
        <f t="shared" si="88"/>
        <v>0.33455254815898561</v>
      </c>
      <c r="Q188" s="11">
        <v>20</v>
      </c>
      <c r="R188" s="11">
        <v>1</v>
      </c>
      <c r="S188" s="11">
        <v>15</v>
      </c>
      <c r="T188" s="39">
        <v>1310</v>
      </c>
      <c r="U188" s="39">
        <v>1051.2</v>
      </c>
      <c r="V188" s="4">
        <f t="shared" si="89"/>
        <v>0.8024427480916031</v>
      </c>
      <c r="W188" s="11">
        <v>30</v>
      </c>
      <c r="X188" s="39">
        <v>18</v>
      </c>
      <c r="Y188" s="39">
        <v>37.4</v>
      </c>
      <c r="Z188" s="4">
        <f t="shared" si="90"/>
        <v>2.0777777777777775</v>
      </c>
      <c r="AA188" s="11">
        <v>20</v>
      </c>
      <c r="AB188" s="39">
        <v>40020</v>
      </c>
      <c r="AC188" s="39">
        <v>38155</v>
      </c>
      <c r="AD188" s="4">
        <f t="shared" si="91"/>
        <v>0.95339830084957522</v>
      </c>
      <c r="AE188" s="11">
        <v>5</v>
      </c>
      <c r="AF188" s="5" t="s">
        <v>371</v>
      </c>
      <c r="AG188" s="5" t="s">
        <v>371</v>
      </c>
      <c r="AH188" s="5" t="s">
        <v>371</v>
      </c>
      <c r="AI188" s="5" t="s">
        <v>371</v>
      </c>
      <c r="AJ188" s="55">
        <v>627</v>
      </c>
      <c r="AK188" s="55">
        <v>434</v>
      </c>
      <c r="AL188" s="4">
        <f t="shared" si="92"/>
        <v>0.69218500797448168</v>
      </c>
      <c r="AM188" s="11">
        <v>20</v>
      </c>
      <c r="AN188" s="5" t="s">
        <v>371</v>
      </c>
      <c r="AO188" s="5" t="s">
        <v>371</v>
      </c>
      <c r="AP188" s="5" t="s">
        <v>371</v>
      </c>
      <c r="AQ188" s="5" t="s">
        <v>371</v>
      </c>
      <c r="AR188" s="39">
        <v>0</v>
      </c>
      <c r="AS188" s="39">
        <v>0</v>
      </c>
      <c r="AT188" s="4">
        <f t="shared" si="93"/>
        <v>0</v>
      </c>
      <c r="AU188" s="11">
        <v>0</v>
      </c>
      <c r="AV188" s="5" t="s">
        <v>371</v>
      </c>
      <c r="AW188" s="5" t="s">
        <v>371</v>
      </c>
      <c r="AX188" s="5" t="s">
        <v>371</v>
      </c>
      <c r="AY188" s="5" t="s">
        <v>371</v>
      </c>
      <c r="AZ188" s="5" t="s">
        <v>371</v>
      </c>
      <c r="BA188" s="5" t="s">
        <v>371</v>
      </c>
      <c r="BB188" s="5" t="s">
        <v>371</v>
      </c>
      <c r="BC188" s="5" t="s">
        <v>371</v>
      </c>
      <c r="BD188" s="54">
        <f t="shared" si="101"/>
        <v>0.96300527841109851</v>
      </c>
      <c r="BE188" s="54">
        <f t="shared" si="94"/>
        <v>0.96300527841109851</v>
      </c>
      <c r="BF188" s="55">
        <v>988</v>
      </c>
      <c r="BG188" s="39">
        <f t="shared" si="95"/>
        <v>951.4</v>
      </c>
      <c r="BH188" s="39">
        <f t="shared" si="96"/>
        <v>-36.600000000000023</v>
      </c>
      <c r="BI188" s="39">
        <v>82.4</v>
      </c>
      <c r="BJ188" s="39">
        <v>93.9</v>
      </c>
      <c r="BK188" s="39">
        <v>148</v>
      </c>
      <c r="BL188" s="39">
        <v>73</v>
      </c>
      <c r="BM188" s="39">
        <v>116.8</v>
      </c>
      <c r="BN188" s="39">
        <v>120</v>
      </c>
      <c r="BO188" s="39">
        <v>78.099999999999994</v>
      </c>
      <c r="BP188" s="39">
        <v>63.2</v>
      </c>
      <c r="BQ188" s="39">
        <v>0</v>
      </c>
      <c r="BR188" s="39">
        <v>78.8</v>
      </c>
      <c r="BS188" s="39">
        <v>61.1</v>
      </c>
      <c r="BT188" s="39">
        <v>67.599999999999994</v>
      </c>
      <c r="BU188" s="39">
        <v>0</v>
      </c>
      <c r="BV188" s="39">
        <f t="shared" si="97"/>
        <v>-31.5</v>
      </c>
      <c r="BW188" s="11"/>
      <c r="BX188" s="39">
        <f t="shared" si="98"/>
        <v>-31.5</v>
      </c>
      <c r="BY188" s="39">
        <v>0</v>
      </c>
      <c r="BZ188" s="39">
        <f t="shared" si="99"/>
        <v>0</v>
      </c>
      <c r="CA188" s="39">
        <f t="shared" si="100"/>
        <v>-31.5</v>
      </c>
      <c r="CB188" s="84"/>
      <c r="CC188" s="9"/>
      <c r="CD188" s="9"/>
      <c r="CE188" s="9"/>
      <c r="CF188" s="9"/>
      <c r="CG188" s="9"/>
      <c r="CH188" s="9"/>
      <c r="CI188" s="9"/>
      <c r="CJ188" s="9"/>
      <c r="CK188" s="9"/>
      <c r="CL188" s="10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10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10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10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10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10"/>
      <c r="HW188" s="9"/>
      <c r="HX188" s="9"/>
    </row>
    <row r="189" spans="1:232" s="2" customFormat="1" ht="16.95" customHeight="1">
      <c r="A189" s="14" t="s">
        <v>187</v>
      </c>
      <c r="B189" s="39">
        <v>1082590</v>
      </c>
      <c r="C189" s="39">
        <v>1354854</v>
      </c>
      <c r="D189" s="4">
        <f t="shared" si="87"/>
        <v>1.2514931783962535</v>
      </c>
      <c r="E189" s="11">
        <v>10</v>
      </c>
      <c r="F189" s="5" t="s">
        <v>371</v>
      </c>
      <c r="G189" s="5" t="s">
        <v>371</v>
      </c>
      <c r="H189" s="5" t="s">
        <v>371</v>
      </c>
      <c r="I189" s="5" t="s">
        <v>371</v>
      </c>
      <c r="J189" s="5" t="s">
        <v>371</v>
      </c>
      <c r="K189" s="5" t="s">
        <v>371</v>
      </c>
      <c r="L189" s="5" t="s">
        <v>371</v>
      </c>
      <c r="M189" s="5" t="s">
        <v>371</v>
      </c>
      <c r="N189" s="39">
        <v>15836.1</v>
      </c>
      <c r="O189" s="39">
        <v>15220.1</v>
      </c>
      <c r="P189" s="4">
        <f t="shared" si="88"/>
        <v>0.96110153383724528</v>
      </c>
      <c r="Q189" s="11">
        <v>20</v>
      </c>
      <c r="R189" s="11">
        <v>1</v>
      </c>
      <c r="S189" s="11">
        <v>15</v>
      </c>
      <c r="T189" s="39">
        <v>65</v>
      </c>
      <c r="U189" s="39">
        <v>69.400000000000006</v>
      </c>
      <c r="V189" s="4">
        <f t="shared" si="89"/>
        <v>1.0676923076923077</v>
      </c>
      <c r="W189" s="11">
        <v>10</v>
      </c>
      <c r="X189" s="39">
        <v>45</v>
      </c>
      <c r="Y189" s="39">
        <v>109.5</v>
      </c>
      <c r="Z189" s="4">
        <f t="shared" si="90"/>
        <v>2.4333333333333331</v>
      </c>
      <c r="AA189" s="11">
        <v>40</v>
      </c>
      <c r="AB189" s="39">
        <v>970475</v>
      </c>
      <c r="AC189" s="39">
        <v>962263</v>
      </c>
      <c r="AD189" s="4">
        <f t="shared" si="91"/>
        <v>0.99153816430098662</v>
      </c>
      <c r="AE189" s="11">
        <v>5</v>
      </c>
      <c r="AF189" s="5" t="s">
        <v>371</v>
      </c>
      <c r="AG189" s="5" t="s">
        <v>371</v>
      </c>
      <c r="AH189" s="5" t="s">
        <v>371</v>
      </c>
      <c r="AI189" s="5" t="s">
        <v>371</v>
      </c>
      <c r="AJ189" s="55">
        <v>60</v>
      </c>
      <c r="AK189" s="55">
        <v>55</v>
      </c>
      <c r="AL189" s="4">
        <f t="shared" si="92"/>
        <v>0.91666666666666663</v>
      </c>
      <c r="AM189" s="11">
        <v>20</v>
      </c>
      <c r="AN189" s="5" t="s">
        <v>371</v>
      </c>
      <c r="AO189" s="5" t="s">
        <v>371</v>
      </c>
      <c r="AP189" s="5" t="s">
        <v>371</v>
      </c>
      <c r="AQ189" s="5" t="s">
        <v>371</v>
      </c>
      <c r="AR189" s="39">
        <v>100</v>
      </c>
      <c r="AS189" s="39">
        <v>100</v>
      </c>
      <c r="AT189" s="4">
        <f t="shared" si="93"/>
        <v>1</v>
      </c>
      <c r="AU189" s="11">
        <v>10</v>
      </c>
      <c r="AV189" s="5" t="s">
        <v>371</v>
      </c>
      <c r="AW189" s="5" t="s">
        <v>371</v>
      </c>
      <c r="AX189" s="5" t="s">
        <v>371</v>
      </c>
      <c r="AY189" s="5" t="s">
        <v>371</v>
      </c>
      <c r="AZ189" s="5" t="s">
        <v>371</v>
      </c>
      <c r="BA189" s="5" t="s">
        <v>371</v>
      </c>
      <c r="BB189" s="5" t="s">
        <v>371</v>
      </c>
      <c r="BC189" s="5" t="s">
        <v>371</v>
      </c>
      <c r="BD189" s="54">
        <f t="shared" si="101"/>
        <v>1.4464480232754011</v>
      </c>
      <c r="BE189" s="54">
        <f t="shared" si="94"/>
        <v>1.22464480232754</v>
      </c>
      <c r="BF189" s="55">
        <v>3724</v>
      </c>
      <c r="BG189" s="39">
        <f t="shared" si="95"/>
        <v>4560.6000000000004</v>
      </c>
      <c r="BH189" s="39">
        <f t="shared" si="96"/>
        <v>836.60000000000036</v>
      </c>
      <c r="BI189" s="39">
        <v>421.1</v>
      </c>
      <c r="BJ189" s="39">
        <v>408.2</v>
      </c>
      <c r="BK189" s="39">
        <v>349.1</v>
      </c>
      <c r="BL189" s="39">
        <v>352.1</v>
      </c>
      <c r="BM189" s="39">
        <v>429.8</v>
      </c>
      <c r="BN189" s="39">
        <v>496.1</v>
      </c>
      <c r="BO189" s="39">
        <v>423.6</v>
      </c>
      <c r="BP189" s="39">
        <v>427.9</v>
      </c>
      <c r="BQ189" s="39">
        <v>0</v>
      </c>
      <c r="BR189" s="39">
        <v>424</v>
      </c>
      <c r="BS189" s="39">
        <v>421.9</v>
      </c>
      <c r="BT189" s="39">
        <v>424.3</v>
      </c>
      <c r="BU189" s="39">
        <v>0</v>
      </c>
      <c r="BV189" s="39">
        <f t="shared" si="97"/>
        <v>-17.5</v>
      </c>
      <c r="BW189" s="11"/>
      <c r="BX189" s="39">
        <f t="shared" si="98"/>
        <v>-17.5</v>
      </c>
      <c r="BY189" s="39">
        <v>0</v>
      </c>
      <c r="BZ189" s="39">
        <f t="shared" si="99"/>
        <v>0</v>
      </c>
      <c r="CA189" s="39">
        <f t="shared" si="100"/>
        <v>-17.5</v>
      </c>
      <c r="CB189" s="84"/>
      <c r="CC189" s="9"/>
      <c r="CD189" s="9"/>
      <c r="CE189" s="9"/>
      <c r="CF189" s="9"/>
      <c r="CG189" s="9"/>
      <c r="CH189" s="9"/>
      <c r="CI189" s="9"/>
      <c r="CJ189" s="9"/>
      <c r="CK189" s="9"/>
      <c r="CL189" s="10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10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10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10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10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10"/>
      <c r="HW189" s="9"/>
      <c r="HX189" s="9"/>
    </row>
    <row r="190" spans="1:232" s="2" customFormat="1" ht="16.95" customHeight="1">
      <c r="A190" s="14" t="s">
        <v>188</v>
      </c>
      <c r="B190" s="39">
        <v>0</v>
      </c>
      <c r="C190" s="39">
        <v>0</v>
      </c>
      <c r="D190" s="4">
        <f t="shared" si="87"/>
        <v>0</v>
      </c>
      <c r="E190" s="11">
        <v>0</v>
      </c>
      <c r="F190" s="5" t="s">
        <v>371</v>
      </c>
      <c r="G190" s="5" t="s">
        <v>371</v>
      </c>
      <c r="H190" s="5" t="s">
        <v>371</v>
      </c>
      <c r="I190" s="5" t="s">
        <v>371</v>
      </c>
      <c r="J190" s="5" t="s">
        <v>371</v>
      </c>
      <c r="K190" s="5" t="s">
        <v>371</v>
      </c>
      <c r="L190" s="5" t="s">
        <v>371</v>
      </c>
      <c r="M190" s="5" t="s">
        <v>371</v>
      </c>
      <c r="N190" s="39">
        <v>4841.3999999999996</v>
      </c>
      <c r="O190" s="39">
        <v>10014</v>
      </c>
      <c r="P190" s="4">
        <f t="shared" si="88"/>
        <v>2.0684099640599829</v>
      </c>
      <c r="Q190" s="11">
        <v>20</v>
      </c>
      <c r="R190" s="11">
        <v>1</v>
      </c>
      <c r="S190" s="11">
        <v>15</v>
      </c>
      <c r="T190" s="39">
        <v>1865</v>
      </c>
      <c r="U190" s="39">
        <v>2457</v>
      </c>
      <c r="V190" s="4">
        <f t="shared" si="89"/>
        <v>1.317426273458445</v>
      </c>
      <c r="W190" s="11">
        <v>35</v>
      </c>
      <c r="X190" s="39">
        <v>90</v>
      </c>
      <c r="Y190" s="39">
        <v>187.9</v>
      </c>
      <c r="Z190" s="4">
        <f t="shared" si="90"/>
        <v>2.0877777777777777</v>
      </c>
      <c r="AA190" s="11">
        <v>15</v>
      </c>
      <c r="AB190" s="39">
        <v>108387</v>
      </c>
      <c r="AC190" s="39">
        <v>68941</v>
      </c>
      <c r="AD190" s="4">
        <f t="shared" si="91"/>
        <v>0.63606336553276688</v>
      </c>
      <c r="AE190" s="11">
        <v>5</v>
      </c>
      <c r="AF190" s="5" t="s">
        <v>371</v>
      </c>
      <c r="AG190" s="5" t="s">
        <v>371</v>
      </c>
      <c r="AH190" s="5" t="s">
        <v>371</v>
      </c>
      <c r="AI190" s="5" t="s">
        <v>371</v>
      </c>
      <c r="AJ190" s="55">
        <v>760</v>
      </c>
      <c r="AK190" s="55">
        <v>970</v>
      </c>
      <c r="AL190" s="4">
        <f t="shared" si="92"/>
        <v>1.2763157894736843</v>
      </c>
      <c r="AM190" s="11">
        <v>20</v>
      </c>
      <c r="AN190" s="5" t="s">
        <v>371</v>
      </c>
      <c r="AO190" s="5" t="s">
        <v>371</v>
      </c>
      <c r="AP190" s="5" t="s">
        <v>371</v>
      </c>
      <c r="AQ190" s="5" t="s">
        <v>371</v>
      </c>
      <c r="AR190" s="39">
        <v>52.5</v>
      </c>
      <c r="AS190" s="39">
        <v>100</v>
      </c>
      <c r="AT190" s="4">
        <f t="shared" si="93"/>
        <v>1.9047619047619047</v>
      </c>
      <c r="AU190" s="11">
        <v>10</v>
      </c>
      <c r="AV190" s="5" t="s">
        <v>371</v>
      </c>
      <c r="AW190" s="5" t="s">
        <v>371</v>
      </c>
      <c r="AX190" s="5" t="s">
        <v>371</v>
      </c>
      <c r="AY190" s="5" t="s">
        <v>371</v>
      </c>
      <c r="AZ190" s="5" t="s">
        <v>371</v>
      </c>
      <c r="BA190" s="5" t="s">
        <v>371</v>
      </c>
      <c r="BB190" s="5" t="s">
        <v>371</v>
      </c>
      <c r="BC190" s="5" t="s">
        <v>371</v>
      </c>
      <c r="BD190" s="54">
        <f t="shared" si="101"/>
        <v>1.5129086431972374</v>
      </c>
      <c r="BE190" s="54">
        <f t="shared" si="94"/>
        <v>1.2312908643197238</v>
      </c>
      <c r="BF190" s="55">
        <v>928</v>
      </c>
      <c r="BG190" s="39">
        <f t="shared" si="95"/>
        <v>1142.5999999999999</v>
      </c>
      <c r="BH190" s="39">
        <f t="shared" si="96"/>
        <v>214.59999999999991</v>
      </c>
      <c r="BI190" s="39">
        <v>94.7</v>
      </c>
      <c r="BJ190" s="39">
        <v>79.8</v>
      </c>
      <c r="BK190" s="39">
        <v>21.5</v>
      </c>
      <c r="BL190" s="39">
        <v>60.2</v>
      </c>
      <c r="BM190" s="39">
        <v>97.1</v>
      </c>
      <c r="BN190" s="39">
        <v>172</v>
      </c>
      <c r="BO190" s="39">
        <v>100.9</v>
      </c>
      <c r="BP190" s="39">
        <v>109.7</v>
      </c>
      <c r="BQ190" s="39">
        <v>0</v>
      </c>
      <c r="BR190" s="39">
        <v>104</v>
      </c>
      <c r="BS190" s="39">
        <v>102.4</v>
      </c>
      <c r="BT190" s="39">
        <v>102</v>
      </c>
      <c r="BU190" s="39">
        <v>83.100000000000009</v>
      </c>
      <c r="BV190" s="39">
        <f t="shared" si="97"/>
        <v>15.2</v>
      </c>
      <c r="BW190" s="11"/>
      <c r="BX190" s="39">
        <f t="shared" si="98"/>
        <v>15.2</v>
      </c>
      <c r="BY190" s="39">
        <v>0</v>
      </c>
      <c r="BZ190" s="39">
        <f t="shared" si="99"/>
        <v>15.2</v>
      </c>
      <c r="CA190" s="39">
        <f t="shared" si="100"/>
        <v>0</v>
      </c>
      <c r="CB190" s="84"/>
      <c r="CC190" s="9"/>
      <c r="CD190" s="9"/>
      <c r="CE190" s="9"/>
      <c r="CF190" s="9"/>
      <c r="CG190" s="9"/>
      <c r="CH190" s="9"/>
      <c r="CI190" s="9"/>
      <c r="CJ190" s="9"/>
      <c r="CK190" s="9"/>
      <c r="CL190" s="10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10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10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10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10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10"/>
      <c r="HW190" s="9"/>
      <c r="HX190" s="9"/>
    </row>
    <row r="191" spans="1:232" s="2" customFormat="1" ht="16.95" customHeight="1">
      <c r="A191" s="14" t="s">
        <v>189</v>
      </c>
      <c r="B191" s="39">
        <v>0</v>
      </c>
      <c r="C191" s="39">
        <v>0</v>
      </c>
      <c r="D191" s="4">
        <f t="shared" si="87"/>
        <v>0</v>
      </c>
      <c r="E191" s="11">
        <v>0</v>
      </c>
      <c r="F191" s="5" t="s">
        <v>371</v>
      </c>
      <c r="G191" s="5" t="s">
        <v>371</v>
      </c>
      <c r="H191" s="5" t="s">
        <v>371</v>
      </c>
      <c r="I191" s="5" t="s">
        <v>371</v>
      </c>
      <c r="J191" s="5" t="s">
        <v>371</v>
      </c>
      <c r="K191" s="5" t="s">
        <v>371</v>
      </c>
      <c r="L191" s="5" t="s">
        <v>371</v>
      </c>
      <c r="M191" s="5" t="s">
        <v>371</v>
      </c>
      <c r="N191" s="39">
        <v>2335.6</v>
      </c>
      <c r="O191" s="39">
        <v>7774.6</v>
      </c>
      <c r="P191" s="4">
        <f t="shared" si="88"/>
        <v>3.3287377975680772</v>
      </c>
      <c r="Q191" s="11">
        <v>20</v>
      </c>
      <c r="R191" s="11">
        <v>1</v>
      </c>
      <c r="S191" s="11">
        <v>15</v>
      </c>
      <c r="T191" s="39">
        <v>450</v>
      </c>
      <c r="U191" s="39">
        <v>730.9</v>
      </c>
      <c r="V191" s="4">
        <f t="shared" si="89"/>
        <v>1.6242222222222222</v>
      </c>
      <c r="W191" s="11">
        <v>25</v>
      </c>
      <c r="X191" s="39">
        <v>20</v>
      </c>
      <c r="Y191" s="39">
        <v>22.2</v>
      </c>
      <c r="Z191" s="4">
        <f t="shared" si="90"/>
        <v>1.1099999999999999</v>
      </c>
      <c r="AA191" s="11">
        <v>25</v>
      </c>
      <c r="AB191" s="39">
        <v>41687</v>
      </c>
      <c r="AC191" s="39">
        <v>43129</v>
      </c>
      <c r="AD191" s="4">
        <f t="shared" si="91"/>
        <v>1.0345911195336677</v>
      </c>
      <c r="AE191" s="11">
        <v>5</v>
      </c>
      <c r="AF191" s="5" t="s">
        <v>371</v>
      </c>
      <c r="AG191" s="5" t="s">
        <v>371</v>
      </c>
      <c r="AH191" s="5" t="s">
        <v>371</v>
      </c>
      <c r="AI191" s="5" t="s">
        <v>371</v>
      </c>
      <c r="AJ191" s="55">
        <v>305</v>
      </c>
      <c r="AK191" s="55">
        <v>305</v>
      </c>
      <c r="AL191" s="4">
        <f t="shared" si="92"/>
        <v>1</v>
      </c>
      <c r="AM191" s="11">
        <v>20</v>
      </c>
      <c r="AN191" s="5" t="s">
        <v>371</v>
      </c>
      <c r="AO191" s="5" t="s">
        <v>371</v>
      </c>
      <c r="AP191" s="5" t="s">
        <v>371</v>
      </c>
      <c r="AQ191" s="5" t="s">
        <v>371</v>
      </c>
      <c r="AR191" s="39">
        <v>0</v>
      </c>
      <c r="AS191" s="39">
        <v>0</v>
      </c>
      <c r="AT191" s="4">
        <f t="shared" si="93"/>
        <v>0</v>
      </c>
      <c r="AU191" s="11">
        <v>0</v>
      </c>
      <c r="AV191" s="5" t="s">
        <v>371</v>
      </c>
      <c r="AW191" s="5" t="s">
        <v>371</v>
      </c>
      <c r="AX191" s="5" t="s">
        <v>371</v>
      </c>
      <c r="AY191" s="5" t="s">
        <v>371</v>
      </c>
      <c r="AZ191" s="5" t="s">
        <v>371</v>
      </c>
      <c r="BA191" s="5" t="s">
        <v>371</v>
      </c>
      <c r="BB191" s="5" t="s">
        <v>371</v>
      </c>
      <c r="BC191" s="5" t="s">
        <v>371</v>
      </c>
      <c r="BD191" s="54">
        <f t="shared" si="101"/>
        <v>1.5918478827689584</v>
      </c>
      <c r="BE191" s="54">
        <f t="shared" si="94"/>
        <v>1.2391847882768958</v>
      </c>
      <c r="BF191" s="55">
        <v>691</v>
      </c>
      <c r="BG191" s="39">
        <f t="shared" si="95"/>
        <v>856.3</v>
      </c>
      <c r="BH191" s="39">
        <f t="shared" si="96"/>
        <v>165.29999999999995</v>
      </c>
      <c r="BI191" s="39">
        <v>71.7</v>
      </c>
      <c r="BJ191" s="39">
        <v>62.2</v>
      </c>
      <c r="BK191" s="39">
        <v>54</v>
      </c>
      <c r="BL191" s="39">
        <v>79.8</v>
      </c>
      <c r="BM191" s="39">
        <v>73.2</v>
      </c>
      <c r="BN191" s="39">
        <v>119.9</v>
      </c>
      <c r="BO191" s="39">
        <v>81</v>
      </c>
      <c r="BP191" s="39">
        <v>78.099999999999994</v>
      </c>
      <c r="BQ191" s="39">
        <v>0</v>
      </c>
      <c r="BR191" s="39">
        <v>84.4</v>
      </c>
      <c r="BS191" s="39">
        <v>70.7</v>
      </c>
      <c r="BT191" s="39">
        <v>54.8</v>
      </c>
      <c r="BU191" s="39">
        <v>0</v>
      </c>
      <c r="BV191" s="39">
        <f t="shared" si="97"/>
        <v>26.5</v>
      </c>
      <c r="BW191" s="11"/>
      <c r="BX191" s="39">
        <f t="shared" si="98"/>
        <v>26.5</v>
      </c>
      <c r="BY191" s="39">
        <v>0</v>
      </c>
      <c r="BZ191" s="39">
        <f t="shared" si="99"/>
        <v>26.5</v>
      </c>
      <c r="CA191" s="39">
        <f t="shared" si="100"/>
        <v>0</v>
      </c>
      <c r="CB191" s="84"/>
      <c r="CC191" s="9"/>
      <c r="CD191" s="9"/>
      <c r="CE191" s="9"/>
      <c r="CF191" s="9"/>
      <c r="CG191" s="9"/>
      <c r="CH191" s="9"/>
      <c r="CI191" s="9"/>
      <c r="CJ191" s="9"/>
      <c r="CK191" s="9"/>
      <c r="CL191" s="10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10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10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10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10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10"/>
      <c r="HW191" s="9"/>
      <c r="HX191" s="9"/>
    </row>
    <row r="192" spans="1:232" s="2" customFormat="1" ht="16.95" customHeight="1">
      <c r="A192" s="14" t="s">
        <v>190</v>
      </c>
      <c r="B192" s="39">
        <v>0</v>
      </c>
      <c r="C192" s="39">
        <v>0</v>
      </c>
      <c r="D192" s="4">
        <f t="shared" si="87"/>
        <v>0</v>
      </c>
      <c r="E192" s="11">
        <v>0</v>
      </c>
      <c r="F192" s="5" t="s">
        <v>371</v>
      </c>
      <c r="G192" s="5" t="s">
        <v>371</v>
      </c>
      <c r="H192" s="5" t="s">
        <v>371</v>
      </c>
      <c r="I192" s="5" t="s">
        <v>371</v>
      </c>
      <c r="J192" s="5" t="s">
        <v>371</v>
      </c>
      <c r="K192" s="5" t="s">
        <v>371</v>
      </c>
      <c r="L192" s="5" t="s">
        <v>371</v>
      </c>
      <c r="M192" s="5" t="s">
        <v>371</v>
      </c>
      <c r="N192" s="39">
        <v>8355.5</v>
      </c>
      <c r="O192" s="39">
        <v>1190.8</v>
      </c>
      <c r="P192" s="4">
        <f t="shared" si="88"/>
        <v>0.14251690503261324</v>
      </c>
      <c r="Q192" s="11">
        <v>20</v>
      </c>
      <c r="R192" s="11">
        <v>1</v>
      </c>
      <c r="S192" s="11">
        <v>15</v>
      </c>
      <c r="T192" s="39">
        <v>456</v>
      </c>
      <c r="U192" s="39">
        <v>968.8</v>
      </c>
      <c r="V192" s="4">
        <f t="shared" si="89"/>
        <v>2.1245614035087717</v>
      </c>
      <c r="W192" s="11">
        <v>25</v>
      </c>
      <c r="X192" s="39">
        <v>20</v>
      </c>
      <c r="Y192" s="39">
        <v>22</v>
      </c>
      <c r="Z192" s="4">
        <f t="shared" si="90"/>
        <v>1.1000000000000001</v>
      </c>
      <c r="AA192" s="11">
        <v>25</v>
      </c>
      <c r="AB192" s="39">
        <v>58362</v>
      </c>
      <c r="AC192" s="39">
        <v>58226</v>
      </c>
      <c r="AD192" s="4">
        <f t="shared" si="91"/>
        <v>0.99766971659641546</v>
      </c>
      <c r="AE192" s="11">
        <v>5</v>
      </c>
      <c r="AF192" s="5" t="s">
        <v>371</v>
      </c>
      <c r="AG192" s="5" t="s">
        <v>371</v>
      </c>
      <c r="AH192" s="5" t="s">
        <v>371</v>
      </c>
      <c r="AI192" s="5" t="s">
        <v>371</v>
      </c>
      <c r="AJ192" s="55">
        <v>373</v>
      </c>
      <c r="AK192" s="55">
        <v>428</v>
      </c>
      <c r="AL192" s="4">
        <f t="shared" si="92"/>
        <v>1.1474530831099197</v>
      </c>
      <c r="AM192" s="11">
        <v>20</v>
      </c>
      <c r="AN192" s="5" t="s">
        <v>371</v>
      </c>
      <c r="AO192" s="5" t="s">
        <v>371</v>
      </c>
      <c r="AP192" s="5" t="s">
        <v>371</v>
      </c>
      <c r="AQ192" s="5" t="s">
        <v>371</v>
      </c>
      <c r="AR192" s="39">
        <v>0</v>
      </c>
      <c r="AS192" s="39">
        <v>0</v>
      </c>
      <c r="AT192" s="4">
        <f t="shared" si="93"/>
        <v>0</v>
      </c>
      <c r="AU192" s="11">
        <v>0</v>
      </c>
      <c r="AV192" s="5" t="s">
        <v>371</v>
      </c>
      <c r="AW192" s="5" t="s">
        <v>371</v>
      </c>
      <c r="AX192" s="5" t="s">
        <v>371</v>
      </c>
      <c r="AY192" s="5" t="s">
        <v>371</v>
      </c>
      <c r="AZ192" s="5" t="s">
        <v>371</v>
      </c>
      <c r="BA192" s="5" t="s">
        <v>371</v>
      </c>
      <c r="BB192" s="5" t="s">
        <v>371</v>
      </c>
      <c r="BC192" s="5" t="s">
        <v>371</v>
      </c>
      <c r="BD192" s="54">
        <f t="shared" si="101"/>
        <v>1.1491071221232001</v>
      </c>
      <c r="BE192" s="54">
        <f t="shared" si="94"/>
        <v>1.1491071221232001</v>
      </c>
      <c r="BF192" s="55">
        <v>375</v>
      </c>
      <c r="BG192" s="39">
        <f t="shared" si="95"/>
        <v>430.9</v>
      </c>
      <c r="BH192" s="39">
        <f t="shared" si="96"/>
        <v>55.899999999999977</v>
      </c>
      <c r="BI192" s="39">
        <v>30.9</v>
      </c>
      <c r="BJ192" s="39">
        <v>32.4</v>
      </c>
      <c r="BK192" s="39">
        <v>33.9</v>
      </c>
      <c r="BL192" s="39">
        <v>35.700000000000003</v>
      </c>
      <c r="BM192" s="39">
        <v>39.1</v>
      </c>
      <c r="BN192" s="39">
        <v>43.1</v>
      </c>
      <c r="BO192" s="39">
        <v>39.6</v>
      </c>
      <c r="BP192" s="39">
        <v>41.6</v>
      </c>
      <c r="BQ192" s="39">
        <v>0</v>
      </c>
      <c r="BR192" s="39">
        <v>52</v>
      </c>
      <c r="BS192" s="39">
        <v>41.1</v>
      </c>
      <c r="BT192" s="39">
        <v>38.799999999999997</v>
      </c>
      <c r="BU192" s="39">
        <v>5.3999999999996362</v>
      </c>
      <c r="BV192" s="39">
        <f t="shared" si="97"/>
        <v>-2.7</v>
      </c>
      <c r="BW192" s="11"/>
      <c r="BX192" s="39">
        <f t="shared" si="98"/>
        <v>-2.7</v>
      </c>
      <c r="BY192" s="39">
        <v>0</v>
      </c>
      <c r="BZ192" s="39">
        <f t="shared" si="99"/>
        <v>0</v>
      </c>
      <c r="CA192" s="39">
        <f t="shared" si="100"/>
        <v>-2.7</v>
      </c>
      <c r="CB192" s="84"/>
      <c r="CC192" s="9"/>
      <c r="CD192" s="9"/>
      <c r="CE192" s="9"/>
      <c r="CF192" s="9"/>
      <c r="CG192" s="9"/>
      <c r="CH192" s="9"/>
      <c r="CI192" s="9"/>
      <c r="CJ192" s="9"/>
      <c r="CK192" s="9"/>
      <c r="CL192" s="10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10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10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10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10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10"/>
      <c r="HW192" s="9"/>
      <c r="HX192" s="9"/>
    </row>
    <row r="193" spans="1:232" s="2" customFormat="1" ht="16.95" customHeight="1">
      <c r="A193" s="14" t="s">
        <v>191</v>
      </c>
      <c r="B193" s="39">
        <v>123775</v>
      </c>
      <c r="C193" s="39">
        <v>143272</v>
      </c>
      <c r="D193" s="4">
        <f t="shared" si="87"/>
        <v>1.157519692991315</v>
      </c>
      <c r="E193" s="11">
        <v>10</v>
      </c>
      <c r="F193" s="5" t="s">
        <v>371</v>
      </c>
      <c r="G193" s="5" t="s">
        <v>371</v>
      </c>
      <c r="H193" s="5" t="s">
        <v>371</v>
      </c>
      <c r="I193" s="5" t="s">
        <v>371</v>
      </c>
      <c r="J193" s="5" t="s">
        <v>371</v>
      </c>
      <c r="K193" s="5" t="s">
        <v>371</v>
      </c>
      <c r="L193" s="5" t="s">
        <v>371</v>
      </c>
      <c r="M193" s="5" t="s">
        <v>371</v>
      </c>
      <c r="N193" s="39">
        <v>2640.2</v>
      </c>
      <c r="O193" s="39">
        <v>2736.4</v>
      </c>
      <c r="P193" s="4">
        <f t="shared" si="88"/>
        <v>1.0364366335883646</v>
      </c>
      <c r="Q193" s="11">
        <v>20</v>
      </c>
      <c r="R193" s="11">
        <v>1</v>
      </c>
      <c r="S193" s="11">
        <v>15</v>
      </c>
      <c r="T193" s="39">
        <v>3745</v>
      </c>
      <c r="U193" s="39">
        <v>3822.8</v>
      </c>
      <c r="V193" s="4">
        <f t="shared" si="89"/>
        <v>1.0207743658210948</v>
      </c>
      <c r="W193" s="11">
        <v>35</v>
      </c>
      <c r="X193" s="39">
        <v>215</v>
      </c>
      <c r="Y193" s="39">
        <v>232.4</v>
      </c>
      <c r="Z193" s="4">
        <f t="shared" si="90"/>
        <v>1.0809302325581396</v>
      </c>
      <c r="AA193" s="11">
        <v>15</v>
      </c>
      <c r="AB193" s="39">
        <v>163413</v>
      </c>
      <c r="AC193" s="39">
        <v>176357</v>
      </c>
      <c r="AD193" s="4">
        <f t="shared" si="91"/>
        <v>1.0792103443422494</v>
      </c>
      <c r="AE193" s="11">
        <v>5</v>
      </c>
      <c r="AF193" s="5" t="s">
        <v>371</v>
      </c>
      <c r="AG193" s="5" t="s">
        <v>371</v>
      </c>
      <c r="AH193" s="5" t="s">
        <v>371</v>
      </c>
      <c r="AI193" s="5" t="s">
        <v>371</v>
      </c>
      <c r="AJ193" s="55">
        <v>750</v>
      </c>
      <c r="AK193" s="55">
        <v>775</v>
      </c>
      <c r="AL193" s="4">
        <f t="shared" si="92"/>
        <v>1.0333333333333334</v>
      </c>
      <c r="AM193" s="11">
        <v>20</v>
      </c>
      <c r="AN193" s="5" t="s">
        <v>371</v>
      </c>
      <c r="AO193" s="5" t="s">
        <v>371</v>
      </c>
      <c r="AP193" s="5" t="s">
        <v>371</v>
      </c>
      <c r="AQ193" s="5" t="s">
        <v>371</v>
      </c>
      <c r="AR193" s="39">
        <v>52.5</v>
      </c>
      <c r="AS193" s="39">
        <v>100</v>
      </c>
      <c r="AT193" s="4">
        <f t="shared" si="93"/>
        <v>1.9047619047619047</v>
      </c>
      <c r="AU193" s="11">
        <v>10</v>
      </c>
      <c r="AV193" s="5" t="s">
        <v>371</v>
      </c>
      <c r="AW193" s="5" t="s">
        <v>371</v>
      </c>
      <c r="AX193" s="5" t="s">
        <v>371</v>
      </c>
      <c r="AY193" s="5" t="s">
        <v>371</v>
      </c>
      <c r="AZ193" s="5" t="s">
        <v>371</v>
      </c>
      <c r="BA193" s="5" t="s">
        <v>371</v>
      </c>
      <c r="BB193" s="5" t="s">
        <v>371</v>
      </c>
      <c r="BC193" s="5" t="s">
        <v>371</v>
      </c>
      <c r="BD193" s="54">
        <f t="shared" si="101"/>
        <v>1.1104255640752909</v>
      </c>
      <c r="BE193" s="54">
        <f t="shared" si="94"/>
        <v>1.1104255640752909</v>
      </c>
      <c r="BF193" s="55">
        <v>1049</v>
      </c>
      <c r="BG193" s="39">
        <f t="shared" si="95"/>
        <v>1164.8</v>
      </c>
      <c r="BH193" s="39">
        <f t="shared" si="96"/>
        <v>115.79999999999995</v>
      </c>
      <c r="BI193" s="39">
        <v>102.3</v>
      </c>
      <c r="BJ193" s="39">
        <v>86.2</v>
      </c>
      <c r="BK193" s="39">
        <v>52</v>
      </c>
      <c r="BL193" s="39">
        <v>100.2</v>
      </c>
      <c r="BM193" s="39">
        <v>103</v>
      </c>
      <c r="BN193" s="39">
        <v>131.5</v>
      </c>
      <c r="BO193" s="39">
        <v>114</v>
      </c>
      <c r="BP193" s="39">
        <v>99.4</v>
      </c>
      <c r="BQ193" s="39">
        <v>0</v>
      </c>
      <c r="BR193" s="39">
        <v>107.4</v>
      </c>
      <c r="BS193" s="39">
        <v>121.2</v>
      </c>
      <c r="BT193" s="39">
        <v>90.7</v>
      </c>
      <c r="BU193" s="39">
        <v>31.200000000000244</v>
      </c>
      <c r="BV193" s="39">
        <f t="shared" si="97"/>
        <v>25.7</v>
      </c>
      <c r="BW193" s="11"/>
      <c r="BX193" s="39">
        <f t="shared" si="98"/>
        <v>25.7</v>
      </c>
      <c r="BY193" s="39">
        <v>0</v>
      </c>
      <c r="BZ193" s="39">
        <f t="shared" si="99"/>
        <v>25.7</v>
      </c>
      <c r="CA193" s="39">
        <f t="shared" si="100"/>
        <v>0</v>
      </c>
      <c r="CB193" s="84"/>
      <c r="CC193" s="9"/>
      <c r="CD193" s="9"/>
      <c r="CE193" s="9"/>
      <c r="CF193" s="9"/>
      <c r="CG193" s="9"/>
      <c r="CH193" s="9"/>
      <c r="CI193" s="9"/>
      <c r="CJ193" s="9"/>
      <c r="CK193" s="9"/>
      <c r="CL193" s="10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10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10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10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10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10"/>
      <c r="HW193" s="9"/>
      <c r="HX193" s="9"/>
    </row>
    <row r="194" spans="1:232" s="2" customFormat="1" ht="16.95" customHeight="1">
      <c r="A194" s="14" t="s">
        <v>192</v>
      </c>
      <c r="B194" s="39">
        <v>0</v>
      </c>
      <c r="C194" s="39">
        <v>0</v>
      </c>
      <c r="D194" s="4">
        <f t="shared" si="87"/>
        <v>0</v>
      </c>
      <c r="E194" s="11">
        <v>0</v>
      </c>
      <c r="F194" s="5" t="s">
        <v>371</v>
      </c>
      <c r="G194" s="5" t="s">
        <v>371</v>
      </c>
      <c r="H194" s="5" t="s">
        <v>371</v>
      </c>
      <c r="I194" s="5" t="s">
        <v>371</v>
      </c>
      <c r="J194" s="5" t="s">
        <v>371</v>
      </c>
      <c r="K194" s="5" t="s">
        <v>371</v>
      </c>
      <c r="L194" s="5" t="s">
        <v>371</v>
      </c>
      <c r="M194" s="5" t="s">
        <v>371</v>
      </c>
      <c r="N194" s="39">
        <v>3466.1</v>
      </c>
      <c r="O194" s="39">
        <v>5755.9</v>
      </c>
      <c r="P194" s="4">
        <f t="shared" si="88"/>
        <v>1.6606272179106198</v>
      </c>
      <c r="Q194" s="11">
        <v>20</v>
      </c>
      <c r="R194" s="11">
        <v>1</v>
      </c>
      <c r="S194" s="11">
        <v>15</v>
      </c>
      <c r="T194" s="39">
        <v>1405</v>
      </c>
      <c r="U194" s="39">
        <v>1742.4</v>
      </c>
      <c r="V194" s="4">
        <f t="shared" si="89"/>
        <v>1.2401423487544485</v>
      </c>
      <c r="W194" s="11">
        <v>30</v>
      </c>
      <c r="X194" s="39">
        <v>90</v>
      </c>
      <c r="Y194" s="39">
        <v>104.3</v>
      </c>
      <c r="Z194" s="4">
        <f t="shared" si="90"/>
        <v>1.1588888888888889</v>
      </c>
      <c r="AA194" s="11">
        <v>20</v>
      </c>
      <c r="AB194" s="39">
        <v>46690</v>
      </c>
      <c r="AC194" s="39">
        <v>45662</v>
      </c>
      <c r="AD194" s="4">
        <f t="shared" si="91"/>
        <v>0.97798243735275214</v>
      </c>
      <c r="AE194" s="11">
        <v>5</v>
      </c>
      <c r="AF194" s="5" t="s">
        <v>371</v>
      </c>
      <c r="AG194" s="5" t="s">
        <v>371</v>
      </c>
      <c r="AH194" s="5" t="s">
        <v>371</v>
      </c>
      <c r="AI194" s="5" t="s">
        <v>371</v>
      </c>
      <c r="AJ194" s="55">
        <v>710</v>
      </c>
      <c r="AK194" s="55">
        <v>645</v>
      </c>
      <c r="AL194" s="4">
        <f t="shared" si="92"/>
        <v>0.90845070422535212</v>
      </c>
      <c r="AM194" s="11">
        <v>20</v>
      </c>
      <c r="AN194" s="5" t="s">
        <v>371</v>
      </c>
      <c r="AO194" s="5" t="s">
        <v>371</v>
      </c>
      <c r="AP194" s="5" t="s">
        <v>371</v>
      </c>
      <c r="AQ194" s="5" t="s">
        <v>371</v>
      </c>
      <c r="AR194" s="39">
        <v>0</v>
      </c>
      <c r="AS194" s="39">
        <v>0</v>
      </c>
      <c r="AT194" s="4">
        <f t="shared" si="93"/>
        <v>0</v>
      </c>
      <c r="AU194" s="11">
        <v>0</v>
      </c>
      <c r="AV194" s="5" t="s">
        <v>371</v>
      </c>
      <c r="AW194" s="5" t="s">
        <v>371</v>
      </c>
      <c r="AX194" s="5" t="s">
        <v>371</v>
      </c>
      <c r="AY194" s="5" t="s">
        <v>371</v>
      </c>
      <c r="AZ194" s="5" t="s">
        <v>371</v>
      </c>
      <c r="BA194" s="5" t="s">
        <v>371</v>
      </c>
      <c r="BB194" s="5" t="s">
        <v>371</v>
      </c>
      <c r="BC194" s="5" t="s">
        <v>371</v>
      </c>
      <c r="BD194" s="54">
        <f t="shared" si="101"/>
        <v>1.196850171544495</v>
      </c>
      <c r="BE194" s="54">
        <f t="shared" si="94"/>
        <v>1.196850171544495</v>
      </c>
      <c r="BF194" s="55">
        <v>1855</v>
      </c>
      <c r="BG194" s="39">
        <f t="shared" si="95"/>
        <v>2220.1999999999998</v>
      </c>
      <c r="BH194" s="39">
        <f t="shared" si="96"/>
        <v>365.19999999999982</v>
      </c>
      <c r="BI194" s="39">
        <v>155.6</v>
      </c>
      <c r="BJ194" s="39">
        <v>150</v>
      </c>
      <c r="BK194" s="39">
        <v>129.69999999999999</v>
      </c>
      <c r="BL194" s="39">
        <v>215.8</v>
      </c>
      <c r="BM194" s="39">
        <v>178.2</v>
      </c>
      <c r="BN194" s="39">
        <v>264.7</v>
      </c>
      <c r="BO194" s="39">
        <v>169.7</v>
      </c>
      <c r="BP194" s="39">
        <v>202.7</v>
      </c>
      <c r="BQ194" s="39">
        <v>0</v>
      </c>
      <c r="BR194" s="39">
        <v>248.2</v>
      </c>
      <c r="BS194" s="39">
        <v>169.8</v>
      </c>
      <c r="BT194" s="39">
        <v>149.9</v>
      </c>
      <c r="BU194" s="39">
        <v>0</v>
      </c>
      <c r="BV194" s="39">
        <f t="shared" si="97"/>
        <v>185.9</v>
      </c>
      <c r="BW194" s="11"/>
      <c r="BX194" s="39">
        <f t="shared" si="98"/>
        <v>185.9</v>
      </c>
      <c r="BY194" s="39">
        <v>0</v>
      </c>
      <c r="BZ194" s="39">
        <f t="shared" si="99"/>
        <v>185.9</v>
      </c>
      <c r="CA194" s="39">
        <f t="shared" si="100"/>
        <v>0</v>
      </c>
      <c r="CB194" s="84"/>
      <c r="CC194" s="9"/>
      <c r="CD194" s="9"/>
      <c r="CE194" s="9"/>
      <c r="CF194" s="9"/>
      <c r="CG194" s="9"/>
      <c r="CH194" s="9"/>
      <c r="CI194" s="9"/>
      <c r="CJ194" s="9"/>
      <c r="CK194" s="9"/>
      <c r="CL194" s="10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10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10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10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10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10"/>
      <c r="HW194" s="9"/>
      <c r="HX194" s="9"/>
    </row>
    <row r="195" spans="1:232" s="2" customFormat="1" ht="16.95" customHeight="1">
      <c r="A195" s="14" t="s">
        <v>193</v>
      </c>
      <c r="B195" s="39">
        <v>0</v>
      </c>
      <c r="C195" s="39">
        <v>0</v>
      </c>
      <c r="D195" s="4">
        <f t="shared" si="87"/>
        <v>0</v>
      </c>
      <c r="E195" s="11">
        <v>0</v>
      </c>
      <c r="F195" s="5" t="s">
        <v>371</v>
      </c>
      <c r="G195" s="5" t="s">
        <v>371</v>
      </c>
      <c r="H195" s="5" t="s">
        <v>371</v>
      </c>
      <c r="I195" s="5" t="s">
        <v>371</v>
      </c>
      <c r="J195" s="5" t="s">
        <v>371</v>
      </c>
      <c r="K195" s="5" t="s">
        <v>371</v>
      </c>
      <c r="L195" s="5" t="s">
        <v>371</v>
      </c>
      <c r="M195" s="5" t="s">
        <v>371</v>
      </c>
      <c r="N195" s="39">
        <v>583.5</v>
      </c>
      <c r="O195" s="39">
        <v>663.1</v>
      </c>
      <c r="P195" s="4">
        <f t="shared" si="88"/>
        <v>1.1364181662382178</v>
      </c>
      <c r="Q195" s="11">
        <v>20</v>
      </c>
      <c r="R195" s="11">
        <v>1</v>
      </c>
      <c r="S195" s="11">
        <v>15</v>
      </c>
      <c r="T195" s="39">
        <v>1523</v>
      </c>
      <c r="U195" s="39">
        <v>2050.6</v>
      </c>
      <c r="V195" s="4">
        <f t="shared" si="89"/>
        <v>1.3464215364412344</v>
      </c>
      <c r="W195" s="11">
        <v>30</v>
      </c>
      <c r="X195" s="39">
        <v>90</v>
      </c>
      <c r="Y195" s="39">
        <v>97</v>
      </c>
      <c r="Z195" s="4">
        <f t="shared" si="90"/>
        <v>1.0777777777777777</v>
      </c>
      <c r="AA195" s="11">
        <v>20</v>
      </c>
      <c r="AB195" s="39">
        <v>38352</v>
      </c>
      <c r="AC195" s="39">
        <v>39796</v>
      </c>
      <c r="AD195" s="4">
        <f t="shared" si="91"/>
        <v>1.0376512307050481</v>
      </c>
      <c r="AE195" s="11">
        <v>5</v>
      </c>
      <c r="AF195" s="5" t="s">
        <v>371</v>
      </c>
      <c r="AG195" s="5" t="s">
        <v>371</v>
      </c>
      <c r="AH195" s="5" t="s">
        <v>371</v>
      </c>
      <c r="AI195" s="5" t="s">
        <v>371</v>
      </c>
      <c r="AJ195" s="55">
        <v>470</v>
      </c>
      <c r="AK195" s="55">
        <v>470</v>
      </c>
      <c r="AL195" s="4">
        <f t="shared" si="92"/>
        <v>1</v>
      </c>
      <c r="AM195" s="11">
        <v>20</v>
      </c>
      <c r="AN195" s="5" t="s">
        <v>371</v>
      </c>
      <c r="AO195" s="5" t="s">
        <v>371</v>
      </c>
      <c r="AP195" s="5" t="s">
        <v>371</v>
      </c>
      <c r="AQ195" s="5" t="s">
        <v>371</v>
      </c>
      <c r="AR195" s="39">
        <v>0</v>
      </c>
      <c r="AS195" s="39">
        <v>0</v>
      </c>
      <c r="AT195" s="4">
        <f t="shared" si="93"/>
        <v>0</v>
      </c>
      <c r="AU195" s="11">
        <v>0</v>
      </c>
      <c r="AV195" s="5" t="s">
        <v>371</v>
      </c>
      <c r="AW195" s="5" t="s">
        <v>371</v>
      </c>
      <c r="AX195" s="5" t="s">
        <v>371</v>
      </c>
      <c r="AY195" s="5" t="s">
        <v>371</v>
      </c>
      <c r="AZ195" s="5" t="s">
        <v>371</v>
      </c>
      <c r="BA195" s="5" t="s">
        <v>371</v>
      </c>
      <c r="BB195" s="5" t="s">
        <v>371</v>
      </c>
      <c r="BC195" s="5" t="s">
        <v>371</v>
      </c>
      <c r="BD195" s="54">
        <f t="shared" si="101"/>
        <v>1.1351347375189291</v>
      </c>
      <c r="BE195" s="54">
        <f t="shared" si="94"/>
        <v>1.1351347375189291</v>
      </c>
      <c r="BF195" s="55">
        <v>1185</v>
      </c>
      <c r="BG195" s="39">
        <f t="shared" si="95"/>
        <v>1345.1</v>
      </c>
      <c r="BH195" s="39">
        <f t="shared" si="96"/>
        <v>160.09999999999991</v>
      </c>
      <c r="BI195" s="39">
        <v>129.1</v>
      </c>
      <c r="BJ195" s="39">
        <v>113.2</v>
      </c>
      <c r="BK195" s="39">
        <v>55.7</v>
      </c>
      <c r="BL195" s="39">
        <v>103.7</v>
      </c>
      <c r="BM195" s="39">
        <v>134.4</v>
      </c>
      <c r="BN195" s="39">
        <v>214.7</v>
      </c>
      <c r="BO195" s="39">
        <v>116.7</v>
      </c>
      <c r="BP195" s="39">
        <v>119.3</v>
      </c>
      <c r="BQ195" s="39">
        <v>0</v>
      </c>
      <c r="BR195" s="39">
        <v>134.69999999999999</v>
      </c>
      <c r="BS195" s="39">
        <v>123.3</v>
      </c>
      <c r="BT195" s="39">
        <v>114.9</v>
      </c>
      <c r="BU195" s="39">
        <v>0</v>
      </c>
      <c r="BV195" s="39">
        <f t="shared" si="97"/>
        <v>-14.6</v>
      </c>
      <c r="BW195" s="11"/>
      <c r="BX195" s="39">
        <f t="shared" si="98"/>
        <v>-14.6</v>
      </c>
      <c r="BY195" s="39">
        <v>0</v>
      </c>
      <c r="BZ195" s="39">
        <f t="shared" si="99"/>
        <v>0</v>
      </c>
      <c r="CA195" s="39">
        <f t="shared" si="100"/>
        <v>-14.6</v>
      </c>
      <c r="CB195" s="84"/>
      <c r="CC195" s="9"/>
      <c r="CD195" s="9"/>
      <c r="CE195" s="9"/>
      <c r="CF195" s="9"/>
      <c r="CG195" s="9"/>
      <c r="CH195" s="9"/>
      <c r="CI195" s="9"/>
      <c r="CJ195" s="9"/>
      <c r="CK195" s="9"/>
      <c r="CL195" s="10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10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10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10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10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10"/>
      <c r="HW195" s="9"/>
      <c r="HX195" s="9"/>
    </row>
    <row r="196" spans="1:232" s="2" customFormat="1" ht="16.95" customHeight="1">
      <c r="A196" s="14" t="s">
        <v>194</v>
      </c>
      <c r="B196" s="39">
        <v>0</v>
      </c>
      <c r="C196" s="39">
        <v>0</v>
      </c>
      <c r="D196" s="4">
        <f t="shared" si="87"/>
        <v>0</v>
      </c>
      <c r="E196" s="11">
        <v>0</v>
      </c>
      <c r="F196" s="5" t="s">
        <v>371</v>
      </c>
      <c r="G196" s="5" t="s">
        <v>371</v>
      </c>
      <c r="H196" s="5" t="s">
        <v>371</v>
      </c>
      <c r="I196" s="5" t="s">
        <v>371</v>
      </c>
      <c r="J196" s="5" t="s">
        <v>371</v>
      </c>
      <c r="K196" s="5" t="s">
        <v>371</v>
      </c>
      <c r="L196" s="5" t="s">
        <v>371</v>
      </c>
      <c r="M196" s="5" t="s">
        <v>371</v>
      </c>
      <c r="N196" s="39">
        <v>1345.6</v>
      </c>
      <c r="O196" s="39">
        <v>558</v>
      </c>
      <c r="P196" s="4">
        <f t="shared" si="88"/>
        <v>0.41468489892984545</v>
      </c>
      <c r="Q196" s="11">
        <v>20</v>
      </c>
      <c r="R196" s="11">
        <v>1</v>
      </c>
      <c r="S196" s="11">
        <v>15</v>
      </c>
      <c r="T196" s="39">
        <v>210</v>
      </c>
      <c r="U196" s="39">
        <v>355.8</v>
      </c>
      <c r="V196" s="4">
        <f t="shared" si="89"/>
        <v>1.6942857142857144</v>
      </c>
      <c r="W196" s="11">
        <v>25</v>
      </c>
      <c r="X196" s="39">
        <v>45</v>
      </c>
      <c r="Y196" s="39">
        <v>48</v>
      </c>
      <c r="Z196" s="4">
        <f t="shared" si="90"/>
        <v>1.0666666666666667</v>
      </c>
      <c r="AA196" s="11">
        <v>25</v>
      </c>
      <c r="AB196" s="39">
        <v>25012</v>
      </c>
      <c r="AC196" s="39">
        <v>23664</v>
      </c>
      <c r="AD196" s="4">
        <f t="shared" si="91"/>
        <v>0.94610586918279227</v>
      </c>
      <c r="AE196" s="11">
        <v>5</v>
      </c>
      <c r="AF196" s="5" t="s">
        <v>371</v>
      </c>
      <c r="AG196" s="5" t="s">
        <v>371</v>
      </c>
      <c r="AH196" s="5" t="s">
        <v>371</v>
      </c>
      <c r="AI196" s="5" t="s">
        <v>371</v>
      </c>
      <c r="AJ196" s="55">
        <v>230</v>
      </c>
      <c r="AK196" s="55">
        <v>314</v>
      </c>
      <c r="AL196" s="4">
        <f t="shared" si="92"/>
        <v>1.3652173913043477</v>
      </c>
      <c r="AM196" s="11">
        <v>20</v>
      </c>
      <c r="AN196" s="5" t="s">
        <v>371</v>
      </c>
      <c r="AO196" s="5" t="s">
        <v>371</v>
      </c>
      <c r="AP196" s="5" t="s">
        <v>371</v>
      </c>
      <c r="AQ196" s="5" t="s">
        <v>371</v>
      </c>
      <c r="AR196" s="39">
        <v>0</v>
      </c>
      <c r="AS196" s="39">
        <v>0</v>
      </c>
      <c r="AT196" s="4">
        <f t="shared" si="93"/>
        <v>0</v>
      </c>
      <c r="AU196" s="11">
        <v>0</v>
      </c>
      <c r="AV196" s="5" t="s">
        <v>371</v>
      </c>
      <c r="AW196" s="5" t="s">
        <v>371</v>
      </c>
      <c r="AX196" s="5" t="s">
        <v>371</v>
      </c>
      <c r="AY196" s="5" t="s">
        <v>371</v>
      </c>
      <c r="AZ196" s="5" t="s">
        <v>371</v>
      </c>
      <c r="BA196" s="5" t="s">
        <v>371</v>
      </c>
      <c r="BB196" s="5" t="s">
        <v>371</v>
      </c>
      <c r="BC196" s="5" t="s">
        <v>371</v>
      </c>
      <c r="BD196" s="54">
        <f t="shared" si="101"/>
        <v>1.1304762243127942</v>
      </c>
      <c r="BE196" s="54">
        <f t="shared" si="94"/>
        <v>1.1304762243127942</v>
      </c>
      <c r="BF196" s="55">
        <v>192</v>
      </c>
      <c r="BG196" s="39">
        <f t="shared" si="95"/>
        <v>217.1</v>
      </c>
      <c r="BH196" s="39">
        <f t="shared" si="96"/>
        <v>25.099999999999994</v>
      </c>
      <c r="BI196" s="39">
        <v>14.9</v>
      </c>
      <c r="BJ196" s="39">
        <v>14.9</v>
      </c>
      <c r="BK196" s="39">
        <v>18.7</v>
      </c>
      <c r="BL196" s="39">
        <v>16.100000000000001</v>
      </c>
      <c r="BM196" s="39">
        <v>20.2</v>
      </c>
      <c r="BN196" s="39">
        <v>26.6</v>
      </c>
      <c r="BO196" s="39">
        <v>20.2</v>
      </c>
      <c r="BP196" s="39">
        <v>21</v>
      </c>
      <c r="BQ196" s="39">
        <v>0</v>
      </c>
      <c r="BR196" s="39">
        <v>25.2</v>
      </c>
      <c r="BS196" s="39">
        <v>20.5</v>
      </c>
      <c r="BT196" s="39">
        <v>21</v>
      </c>
      <c r="BU196" s="39">
        <v>0</v>
      </c>
      <c r="BV196" s="39">
        <f t="shared" si="97"/>
        <v>-2.2000000000000002</v>
      </c>
      <c r="BW196" s="11"/>
      <c r="BX196" s="39">
        <f t="shared" si="98"/>
        <v>-2.2000000000000002</v>
      </c>
      <c r="BY196" s="39">
        <v>0</v>
      </c>
      <c r="BZ196" s="39">
        <f t="shared" si="99"/>
        <v>0</v>
      </c>
      <c r="CA196" s="39">
        <f t="shared" si="100"/>
        <v>-2.2000000000000002</v>
      </c>
      <c r="CB196" s="84"/>
      <c r="CC196" s="9"/>
      <c r="CD196" s="9"/>
      <c r="CE196" s="9"/>
      <c r="CF196" s="9"/>
      <c r="CG196" s="9"/>
      <c r="CH196" s="9"/>
      <c r="CI196" s="9"/>
      <c r="CJ196" s="9"/>
      <c r="CK196" s="9"/>
      <c r="CL196" s="10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10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10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10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10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10"/>
      <c r="HW196" s="9"/>
      <c r="HX196" s="9"/>
    </row>
    <row r="197" spans="1:232" s="2" customFormat="1" ht="16.95" customHeight="1">
      <c r="A197" s="14" t="s">
        <v>195</v>
      </c>
      <c r="B197" s="39">
        <v>0</v>
      </c>
      <c r="C197" s="39">
        <v>0</v>
      </c>
      <c r="D197" s="4">
        <f t="shared" si="87"/>
        <v>0</v>
      </c>
      <c r="E197" s="11">
        <v>0</v>
      </c>
      <c r="F197" s="5" t="s">
        <v>371</v>
      </c>
      <c r="G197" s="5" t="s">
        <v>371</v>
      </c>
      <c r="H197" s="5" t="s">
        <v>371</v>
      </c>
      <c r="I197" s="5" t="s">
        <v>371</v>
      </c>
      <c r="J197" s="5" t="s">
        <v>371</v>
      </c>
      <c r="K197" s="5" t="s">
        <v>371</v>
      </c>
      <c r="L197" s="5" t="s">
        <v>371</v>
      </c>
      <c r="M197" s="5" t="s">
        <v>371</v>
      </c>
      <c r="N197" s="39">
        <v>2643.9</v>
      </c>
      <c r="O197" s="39">
        <v>6157.8</v>
      </c>
      <c r="P197" s="4">
        <f t="shared" si="88"/>
        <v>2.3290593441506866</v>
      </c>
      <c r="Q197" s="11">
        <v>20</v>
      </c>
      <c r="R197" s="11">
        <v>1</v>
      </c>
      <c r="S197" s="11">
        <v>15</v>
      </c>
      <c r="T197" s="39">
        <v>4745</v>
      </c>
      <c r="U197" s="39">
        <v>5314.1</v>
      </c>
      <c r="V197" s="4">
        <f t="shared" si="89"/>
        <v>1.1199367755532139</v>
      </c>
      <c r="W197" s="11">
        <v>35</v>
      </c>
      <c r="X197" s="39">
        <v>160</v>
      </c>
      <c r="Y197" s="39">
        <v>167.8</v>
      </c>
      <c r="Z197" s="4">
        <f t="shared" si="90"/>
        <v>1.0487500000000001</v>
      </c>
      <c r="AA197" s="11">
        <v>15</v>
      </c>
      <c r="AB197" s="39">
        <v>55027</v>
      </c>
      <c r="AC197" s="39">
        <v>54285</v>
      </c>
      <c r="AD197" s="4">
        <f t="shared" si="91"/>
        <v>0.98651571046940589</v>
      </c>
      <c r="AE197" s="11">
        <v>5</v>
      </c>
      <c r="AF197" s="5" t="s">
        <v>371</v>
      </c>
      <c r="AG197" s="5" t="s">
        <v>371</v>
      </c>
      <c r="AH197" s="5" t="s">
        <v>371</v>
      </c>
      <c r="AI197" s="5" t="s">
        <v>371</v>
      </c>
      <c r="AJ197" s="55">
        <v>1380</v>
      </c>
      <c r="AK197" s="55">
        <v>1389</v>
      </c>
      <c r="AL197" s="4">
        <f t="shared" si="92"/>
        <v>1.0065217391304349</v>
      </c>
      <c r="AM197" s="11">
        <v>20</v>
      </c>
      <c r="AN197" s="5" t="s">
        <v>371</v>
      </c>
      <c r="AO197" s="5" t="s">
        <v>371</v>
      </c>
      <c r="AP197" s="5" t="s">
        <v>371</v>
      </c>
      <c r="AQ197" s="5" t="s">
        <v>371</v>
      </c>
      <c r="AR197" s="39">
        <v>0</v>
      </c>
      <c r="AS197" s="39">
        <v>0</v>
      </c>
      <c r="AT197" s="4">
        <f t="shared" si="93"/>
        <v>0</v>
      </c>
      <c r="AU197" s="11">
        <v>0</v>
      </c>
      <c r="AV197" s="5" t="s">
        <v>371</v>
      </c>
      <c r="AW197" s="5" t="s">
        <v>371</v>
      </c>
      <c r="AX197" s="5" t="s">
        <v>371</v>
      </c>
      <c r="AY197" s="5" t="s">
        <v>371</v>
      </c>
      <c r="AZ197" s="5" t="s">
        <v>371</v>
      </c>
      <c r="BA197" s="5" t="s">
        <v>371</v>
      </c>
      <c r="BB197" s="5" t="s">
        <v>371</v>
      </c>
      <c r="BC197" s="5" t="s">
        <v>371</v>
      </c>
      <c r="BD197" s="54">
        <f t="shared" si="101"/>
        <v>1.2870294305666541</v>
      </c>
      <c r="BE197" s="54">
        <f t="shared" si="94"/>
        <v>1.2087029430566654</v>
      </c>
      <c r="BF197" s="55">
        <v>453</v>
      </c>
      <c r="BG197" s="39">
        <f t="shared" si="95"/>
        <v>547.5</v>
      </c>
      <c r="BH197" s="39">
        <f t="shared" si="96"/>
        <v>94.5</v>
      </c>
      <c r="BI197" s="39">
        <v>37.700000000000003</v>
      </c>
      <c r="BJ197" s="39">
        <v>47</v>
      </c>
      <c r="BK197" s="39">
        <v>37.799999999999997</v>
      </c>
      <c r="BL197" s="39">
        <v>35.799999999999997</v>
      </c>
      <c r="BM197" s="39">
        <v>41.3</v>
      </c>
      <c r="BN197" s="39">
        <v>69.400000000000006</v>
      </c>
      <c r="BO197" s="39">
        <v>50.3</v>
      </c>
      <c r="BP197" s="39">
        <v>40.5</v>
      </c>
      <c r="BQ197" s="39">
        <v>0</v>
      </c>
      <c r="BR197" s="39">
        <v>85.3</v>
      </c>
      <c r="BS197" s="39">
        <v>38.799999999999997</v>
      </c>
      <c r="BT197" s="39">
        <v>45.7</v>
      </c>
      <c r="BU197" s="39">
        <v>0</v>
      </c>
      <c r="BV197" s="39">
        <f t="shared" si="97"/>
        <v>17.899999999999999</v>
      </c>
      <c r="BW197" s="11"/>
      <c r="BX197" s="39">
        <f t="shared" si="98"/>
        <v>17.899999999999999</v>
      </c>
      <c r="BY197" s="39">
        <v>0</v>
      </c>
      <c r="BZ197" s="39">
        <f t="shared" si="99"/>
        <v>17.899999999999999</v>
      </c>
      <c r="CA197" s="39">
        <f t="shared" si="100"/>
        <v>0</v>
      </c>
      <c r="CB197" s="84"/>
      <c r="CC197" s="9"/>
      <c r="CD197" s="9"/>
      <c r="CE197" s="9"/>
      <c r="CF197" s="9"/>
      <c r="CG197" s="9"/>
      <c r="CH197" s="9"/>
      <c r="CI197" s="9"/>
      <c r="CJ197" s="9"/>
      <c r="CK197" s="9"/>
      <c r="CL197" s="10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10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10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10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10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10"/>
      <c r="HW197" s="9"/>
      <c r="HX197" s="9"/>
    </row>
    <row r="198" spans="1:232" s="2" customFormat="1" ht="16.95" customHeight="1">
      <c r="A198" s="14" t="s">
        <v>196</v>
      </c>
      <c r="B198" s="39">
        <v>0</v>
      </c>
      <c r="C198" s="39">
        <v>0</v>
      </c>
      <c r="D198" s="4">
        <f t="shared" si="87"/>
        <v>0</v>
      </c>
      <c r="E198" s="11">
        <v>0</v>
      </c>
      <c r="F198" s="5" t="s">
        <v>371</v>
      </c>
      <c r="G198" s="5" t="s">
        <v>371</v>
      </c>
      <c r="H198" s="5" t="s">
        <v>371</v>
      </c>
      <c r="I198" s="5" t="s">
        <v>371</v>
      </c>
      <c r="J198" s="5" t="s">
        <v>371</v>
      </c>
      <c r="K198" s="5" t="s">
        <v>371</v>
      </c>
      <c r="L198" s="5" t="s">
        <v>371</v>
      </c>
      <c r="M198" s="5" t="s">
        <v>371</v>
      </c>
      <c r="N198" s="39">
        <v>2715.5</v>
      </c>
      <c r="O198" s="39">
        <v>3470.7</v>
      </c>
      <c r="P198" s="4">
        <f t="shared" si="88"/>
        <v>1.2781071625851592</v>
      </c>
      <c r="Q198" s="11">
        <v>20</v>
      </c>
      <c r="R198" s="11">
        <v>1</v>
      </c>
      <c r="S198" s="11">
        <v>15</v>
      </c>
      <c r="T198" s="39">
        <v>790</v>
      </c>
      <c r="U198" s="39">
        <v>924.7</v>
      </c>
      <c r="V198" s="4">
        <f t="shared" si="89"/>
        <v>1.1705063291139242</v>
      </c>
      <c r="W198" s="11">
        <v>25</v>
      </c>
      <c r="X198" s="39">
        <v>45</v>
      </c>
      <c r="Y198" s="39">
        <v>99.9</v>
      </c>
      <c r="Z198" s="4">
        <f t="shared" si="90"/>
        <v>2.2200000000000002</v>
      </c>
      <c r="AA198" s="11">
        <v>25</v>
      </c>
      <c r="AB198" s="39">
        <v>70034</v>
      </c>
      <c r="AC198" s="39">
        <v>67958</v>
      </c>
      <c r="AD198" s="4">
        <f t="shared" si="91"/>
        <v>0.97035725504754833</v>
      </c>
      <c r="AE198" s="11">
        <v>5</v>
      </c>
      <c r="AF198" s="5" t="s">
        <v>371</v>
      </c>
      <c r="AG198" s="5" t="s">
        <v>371</v>
      </c>
      <c r="AH198" s="5" t="s">
        <v>371</v>
      </c>
      <c r="AI198" s="5" t="s">
        <v>371</v>
      </c>
      <c r="AJ198" s="55">
        <v>445</v>
      </c>
      <c r="AK198" s="55">
        <v>536</v>
      </c>
      <c r="AL198" s="4">
        <f t="shared" si="92"/>
        <v>1.2044943820224718</v>
      </c>
      <c r="AM198" s="11">
        <v>20</v>
      </c>
      <c r="AN198" s="5" t="s">
        <v>371</v>
      </c>
      <c r="AO198" s="5" t="s">
        <v>371</v>
      </c>
      <c r="AP198" s="5" t="s">
        <v>371</v>
      </c>
      <c r="AQ198" s="5" t="s">
        <v>371</v>
      </c>
      <c r="AR198" s="39">
        <v>52.5</v>
      </c>
      <c r="AS198" s="39">
        <v>100</v>
      </c>
      <c r="AT198" s="4">
        <f t="shared" si="93"/>
        <v>1.9047619047619047</v>
      </c>
      <c r="AU198" s="11">
        <v>10</v>
      </c>
      <c r="AV198" s="5" t="s">
        <v>371</v>
      </c>
      <c r="AW198" s="5" t="s">
        <v>371</v>
      </c>
      <c r="AX198" s="5" t="s">
        <v>371</v>
      </c>
      <c r="AY198" s="5" t="s">
        <v>371</v>
      </c>
      <c r="AZ198" s="5" t="s">
        <v>371</v>
      </c>
      <c r="BA198" s="5" t="s">
        <v>371</v>
      </c>
      <c r="BB198" s="5" t="s">
        <v>371</v>
      </c>
      <c r="BC198" s="5" t="s">
        <v>371</v>
      </c>
      <c r="BD198" s="54">
        <f t="shared" si="101"/>
        <v>1.4442841203571459</v>
      </c>
      <c r="BE198" s="54">
        <f t="shared" si="94"/>
        <v>1.2244284120357145</v>
      </c>
      <c r="BF198" s="55">
        <v>1454</v>
      </c>
      <c r="BG198" s="39">
        <f t="shared" si="95"/>
        <v>1780.3</v>
      </c>
      <c r="BH198" s="39">
        <f t="shared" si="96"/>
        <v>326.29999999999995</v>
      </c>
      <c r="BI198" s="39">
        <v>126.7</v>
      </c>
      <c r="BJ198" s="39">
        <v>158.9</v>
      </c>
      <c r="BK198" s="39">
        <v>79.900000000000006</v>
      </c>
      <c r="BL198" s="39">
        <v>164</v>
      </c>
      <c r="BM198" s="39">
        <v>128.69999999999999</v>
      </c>
      <c r="BN198" s="39">
        <v>250.5</v>
      </c>
      <c r="BO198" s="39">
        <v>111.3</v>
      </c>
      <c r="BP198" s="39">
        <v>171.8</v>
      </c>
      <c r="BQ198" s="39">
        <v>0</v>
      </c>
      <c r="BR198" s="39">
        <v>263</v>
      </c>
      <c r="BS198" s="39">
        <v>156.80000000000001</v>
      </c>
      <c r="BT198" s="39">
        <v>147.1</v>
      </c>
      <c r="BU198" s="39">
        <v>0</v>
      </c>
      <c r="BV198" s="39">
        <f t="shared" si="97"/>
        <v>21.6</v>
      </c>
      <c r="BW198" s="11"/>
      <c r="BX198" s="39">
        <f t="shared" si="98"/>
        <v>21.6</v>
      </c>
      <c r="BY198" s="39">
        <v>0</v>
      </c>
      <c r="BZ198" s="39">
        <f t="shared" si="99"/>
        <v>21.6</v>
      </c>
      <c r="CA198" s="39">
        <f t="shared" si="100"/>
        <v>0</v>
      </c>
      <c r="CB198" s="84"/>
      <c r="CC198" s="9"/>
      <c r="CD198" s="9"/>
      <c r="CE198" s="9"/>
      <c r="CF198" s="9"/>
      <c r="CG198" s="9"/>
      <c r="CH198" s="9"/>
      <c r="CI198" s="9"/>
      <c r="CJ198" s="9"/>
      <c r="CK198" s="9"/>
      <c r="CL198" s="10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10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10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10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10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10"/>
      <c r="HW198" s="9"/>
      <c r="HX198" s="9"/>
    </row>
    <row r="199" spans="1:232" s="2" customFormat="1" ht="16.95" customHeight="1">
      <c r="A199" s="19" t="s">
        <v>197</v>
      </c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84"/>
      <c r="CC199" s="9"/>
      <c r="CD199" s="9"/>
      <c r="CE199" s="9"/>
      <c r="CF199" s="9"/>
      <c r="CG199" s="9"/>
      <c r="CH199" s="9"/>
      <c r="CI199" s="9"/>
      <c r="CJ199" s="9"/>
      <c r="CK199" s="9"/>
      <c r="CL199" s="10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10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10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10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10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10"/>
      <c r="HW199" s="9"/>
      <c r="HX199" s="9"/>
    </row>
    <row r="200" spans="1:232" s="2" customFormat="1" ht="16.95" customHeight="1">
      <c r="A200" s="14" t="s">
        <v>198</v>
      </c>
      <c r="B200" s="39">
        <v>0</v>
      </c>
      <c r="C200" s="39">
        <v>0</v>
      </c>
      <c r="D200" s="4">
        <f t="shared" si="87"/>
        <v>0</v>
      </c>
      <c r="E200" s="11">
        <v>0</v>
      </c>
      <c r="F200" s="5" t="s">
        <v>371</v>
      </c>
      <c r="G200" s="5" t="s">
        <v>371</v>
      </c>
      <c r="H200" s="5" t="s">
        <v>371</v>
      </c>
      <c r="I200" s="5" t="s">
        <v>371</v>
      </c>
      <c r="J200" s="5" t="s">
        <v>371</v>
      </c>
      <c r="K200" s="5" t="s">
        <v>371</v>
      </c>
      <c r="L200" s="5" t="s">
        <v>371</v>
      </c>
      <c r="M200" s="5" t="s">
        <v>371</v>
      </c>
      <c r="N200" s="39">
        <v>3359.7</v>
      </c>
      <c r="O200" s="39">
        <v>2466.8000000000002</v>
      </c>
      <c r="P200" s="4">
        <f t="shared" si="88"/>
        <v>0.73423222311515923</v>
      </c>
      <c r="Q200" s="11">
        <v>20</v>
      </c>
      <c r="R200" s="11">
        <v>1</v>
      </c>
      <c r="S200" s="11">
        <v>15</v>
      </c>
      <c r="T200" s="39">
        <v>43</v>
      </c>
      <c r="U200" s="39">
        <v>173.4</v>
      </c>
      <c r="V200" s="4">
        <f t="shared" si="89"/>
        <v>4.032558139534884</v>
      </c>
      <c r="W200" s="11">
        <v>35</v>
      </c>
      <c r="X200" s="39">
        <v>9</v>
      </c>
      <c r="Y200" s="39">
        <v>15.3</v>
      </c>
      <c r="Z200" s="4">
        <f t="shared" si="90"/>
        <v>1.7000000000000002</v>
      </c>
      <c r="AA200" s="11">
        <v>15</v>
      </c>
      <c r="AB200" s="39">
        <v>40885</v>
      </c>
      <c r="AC200" s="39">
        <v>6138</v>
      </c>
      <c r="AD200" s="4">
        <f t="shared" si="91"/>
        <v>0.15012840895193835</v>
      </c>
      <c r="AE200" s="11">
        <v>5</v>
      </c>
      <c r="AF200" s="5" t="s">
        <v>371</v>
      </c>
      <c r="AG200" s="5" t="s">
        <v>371</v>
      </c>
      <c r="AH200" s="5" t="s">
        <v>371</v>
      </c>
      <c r="AI200" s="5" t="s">
        <v>371</v>
      </c>
      <c r="AJ200" s="55">
        <v>271</v>
      </c>
      <c r="AK200" s="55">
        <v>302</v>
      </c>
      <c r="AL200" s="4">
        <f t="shared" si="92"/>
        <v>1.1143911439114391</v>
      </c>
      <c r="AM200" s="11">
        <v>20</v>
      </c>
      <c r="AN200" s="5" t="s">
        <v>371</v>
      </c>
      <c r="AO200" s="5" t="s">
        <v>371</v>
      </c>
      <c r="AP200" s="5" t="s">
        <v>371</v>
      </c>
      <c r="AQ200" s="5" t="s">
        <v>371</v>
      </c>
      <c r="AR200" s="39">
        <v>33.299999999999997</v>
      </c>
      <c r="AS200" s="39">
        <v>0</v>
      </c>
      <c r="AT200" s="4">
        <f t="shared" si="93"/>
        <v>0</v>
      </c>
      <c r="AU200" s="11">
        <v>10</v>
      </c>
      <c r="AV200" s="5" t="s">
        <v>371</v>
      </c>
      <c r="AW200" s="5" t="s">
        <v>371</v>
      </c>
      <c r="AX200" s="5" t="s">
        <v>371</v>
      </c>
      <c r="AY200" s="5" t="s">
        <v>371</v>
      </c>
      <c r="AZ200" s="5" t="s">
        <v>371</v>
      </c>
      <c r="BA200" s="5" t="s">
        <v>371</v>
      </c>
      <c r="BB200" s="5" t="s">
        <v>371</v>
      </c>
      <c r="BC200" s="5" t="s">
        <v>371</v>
      </c>
      <c r="BD200" s="54">
        <f t="shared" si="101"/>
        <v>1.8280220355751049</v>
      </c>
      <c r="BE200" s="54">
        <f t="shared" si="94"/>
        <v>1.2628022035575104</v>
      </c>
      <c r="BF200" s="55">
        <v>1292</v>
      </c>
      <c r="BG200" s="39">
        <f t="shared" si="95"/>
        <v>1631.5</v>
      </c>
      <c r="BH200" s="39">
        <f t="shared" si="96"/>
        <v>339.5</v>
      </c>
      <c r="BI200" s="39">
        <v>67.400000000000006</v>
      </c>
      <c r="BJ200" s="39">
        <v>64</v>
      </c>
      <c r="BK200" s="39">
        <v>62.6</v>
      </c>
      <c r="BL200" s="39">
        <v>135.5</v>
      </c>
      <c r="BM200" s="39">
        <v>152.69999999999999</v>
      </c>
      <c r="BN200" s="39">
        <v>342.6</v>
      </c>
      <c r="BO200" s="39">
        <v>148.9</v>
      </c>
      <c r="BP200" s="39">
        <v>152.69999999999999</v>
      </c>
      <c r="BQ200" s="39">
        <v>0</v>
      </c>
      <c r="BR200" s="39">
        <v>183.4</v>
      </c>
      <c r="BS200" s="39">
        <v>144.30000000000001</v>
      </c>
      <c r="BT200" s="39">
        <v>152.69999999999999</v>
      </c>
      <c r="BU200" s="39">
        <v>35.40000000000002</v>
      </c>
      <c r="BV200" s="39">
        <f t="shared" si="97"/>
        <v>-10.7</v>
      </c>
      <c r="BW200" s="11"/>
      <c r="BX200" s="39">
        <f t="shared" si="98"/>
        <v>-10.7</v>
      </c>
      <c r="BY200" s="39">
        <v>0</v>
      </c>
      <c r="BZ200" s="39">
        <f t="shared" si="99"/>
        <v>0</v>
      </c>
      <c r="CA200" s="39">
        <f t="shared" si="100"/>
        <v>-10.7</v>
      </c>
      <c r="CB200" s="84"/>
      <c r="CC200" s="9"/>
      <c r="CD200" s="9"/>
      <c r="CE200" s="9"/>
      <c r="CF200" s="9"/>
      <c r="CG200" s="9"/>
      <c r="CH200" s="9"/>
      <c r="CI200" s="9"/>
      <c r="CJ200" s="9"/>
      <c r="CK200" s="9"/>
      <c r="CL200" s="10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10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10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10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10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10"/>
      <c r="HW200" s="9"/>
      <c r="HX200" s="9"/>
    </row>
    <row r="201" spans="1:232" s="2" customFormat="1" ht="16.95" customHeight="1">
      <c r="A201" s="14" t="s">
        <v>199</v>
      </c>
      <c r="B201" s="39">
        <v>0</v>
      </c>
      <c r="C201" s="39">
        <v>0</v>
      </c>
      <c r="D201" s="4">
        <f t="shared" si="87"/>
        <v>0</v>
      </c>
      <c r="E201" s="11">
        <v>0</v>
      </c>
      <c r="F201" s="5" t="s">
        <v>371</v>
      </c>
      <c r="G201" s="5" t="s">
        <v>371</v>
      </c>
      <c r="H201" s="5" t="s">
        <v>371</v>
      </c>
      <c r="I201" s="5" t="s">
        <v>371</v>
      </c>
      <c r="J201" s="5" t="s">
        <v>371</v>
      </c>
      <c r="K201" s="5" t="s">
        <v>371</v>
      </c>
      <c r="L201" s="5" t="s">
        <v>371</v>
      </c>
      <c r="M201" s="5" t="s">
        <v>371</v>
      </c>
      <c r="N201" s="39">
        <v>681.1</v>
      </c>
      <c r="O201" s="39">
        <v>516.6</v>
      </c>
      <c r="P201" s="4">
        <f t="shared" si="88"/>
        <v>0.75847893114080167</v>
      </c>
      <c r="Q201" s="11">
        <v>20</v>
      </c>
      <c r="R201" s="11">
        <v>1</v>
      </c>
      <c r="S201" s="11">
        <v>15</v>
      </c>
      <c r="T201" s="39">
        <v>1</v>
      </c>
      <c r="U201" s="39">
        <v>0</v>
      </c>
      <c r="V201" s="4">
        <f t="shared" si="89"/>
        <v>0</v>
      </c>
      <c r="W201" s="11">
        <v>30</v>
      </c>
      <c r="X201" s="39">
        <v>2</v>
      </c>
      <c r="Y201" s="39">
        <v>0.2</v>
      </c>
      <c r="Z201" s="4">
        <f t="shared" si="90"/>
        <v>0.1</v>
      </c>
      <c r="AA201" s="11">
        <v>20</v>
      </c>
      <c r="AB201" s="39">
        <v>14455</v>
      </c>
      <c r="AC201" s="39">
        <v>5759</v>
      </c>
      <c r="AD201" s="4">
        <f t="shared" si="91"/>
        <v>0.39840885506745072</v>
      </c>
      <c r="AE201" s="11">
        <v>5</v>
      </c>
      <c r="AF201" s="5" t="s">
        <v>371</v>
      </c>
      <c r="AG201" s="5" t="s">
        <v>371</v>
      </c>
      <c r="AH201" s="5" t="s">
        <v>371</v>
      </c>
      <c r="AI201" s="5" t="s">
        <v>371</v>
      </c>
      <c r="AJ201" s="55">
        <v>50</v>
      </c>
      <c r="AK201" s="55">
        <v>45</v>
      </c>
      <c r="AL201" s="4">
        <f t="shared" si="92"/>
        <v>0.9</v>
      </c>
      <c r="AM201" s="11">
        <v>20</v>
      </c>
      <c r="AN201" s="5" t="s">
        <v>371</v>
      </c>
      <c r="AO201" s="5" t="s">
        <v>371</v>
      </c>
      <c r="AP201" s="5" t="s">
        <v>371</v>
      </c>
      <c r="AQ201" s="5" t="s">
        <v>371</v>
      </c>
      <c r="AR201" s="39">
        <v>0</v>
      </c>
      <c r="AS201" s="39">
        <v>0</v>
      </c>
      <c r="AT201" s="4">
        <f t="shared" si="93"/>
        <v>0</v>
      </c>
      <c r="AU201" s="11">
        <v>0</v>
      </c>
      <c r="AV201" s="5" t="s">
        <v>371</v>
      </c>
      <c r="AW201" s="5" t="s">
        <v>371</v>
      </c>
      <c r="AX201" s="5" t="s">
        <v>371</v>
      </c>
      <c r="AY201" s="5" t="s">
        <v>371</v>
      </c>
      <c r="AZ201" s="5" t="s">
        <v>371</v>
      </c>
      <c r="BA201" s="5" t="s">
        <v>371</v>
      </c>
      <c r="BB201" s="5" t="s">
        <v>371</v>
      </c>
      <c r="BC201" s="5" t="s">
        <v>371</v>
      </c>
      <c r="BD201" s="54">
        <f t="shared" si="101"/>
        <v>0.47419657180139352</v>
      </c>
      <c r="BE201" s="54">
        <f t="shared" si="94"/>
        <v>0.47419657180139352</v>
      </c>
      <c r="BF201" s="55">
        <v>604</v>
      </c>
      <c r="BG201" s="39">
        <f t="shared" si="95"/>
        <v>286.39999999999998</v>
      </c>
      <c r="BH201" s="39">
        <f t="shared" si="96"/>
        <v>-317.60000000000002</v>
      </c>
      <c r="BI201" s="39">
        <v>49.1</v>
      </c>
      <c r="BJ201" s="39">
        <v>65.900000000000006</v>
      </c>
      <c r="BK201" s="39">
        <v>0</v>
      </c>
      <c r="BL201" s="39">
        <v>1</v>
      </c>
      <c r="BM201" s="39">
        <v>25.7</v>
      </c>
      <c r="BN201" s="39">
        <v>0</v>
      </c>
      <c r="BO201" s="39">
        <v>26.7</v>
      </c>
      <c r="BP201" s="39">
        <v>50.3</v>
      </c>
      <c r="BQ201" s="39">
        <v>0</v>
      </c>
      <c r="BR201" s="39">
        <v>0</v>
      </c>
      <c r="BS201" s="39">
        <v>47.9</v>
      </c>
      <c r="BT201" s="39">
        <v>53.6</v>
      </c>
      <c r="BU201" s="39">
        <v>126.83333333333336</v>
      </c>
      <c r="BV201" s="39">
        <f t="shared" si="97"/>
        <v>-160.6</v>
      </c>
      <c r="BW201" s="11"/>
      <c r="BX201" s="39">
        <f t="shared" si="98"/>
        <v>-160.6</v>
      </c>
      <c r="BY201" s="39">
        <v>0</v>
      </c>
      <c r="BZ201" s="39">
        <f t="shared" si="99"/>
        <v>0</v>
      </c>
      <c r="CA201" s="39">
        <f t="shared" si="100"/>
        <v>-160.6</v>
      </c>
      <c r="CB201" s="84"/>
      <c r="CC201" s="9"/>
      <c r="CD201" s="9"/>
      <c r="CE201" s="9"/>
      <c r="CF201" s="9"/>
      <c r="CG201" s="9"/>
      <c r="CH201" s="9"/>
      <c r="CI201" s="9"/>
      <c r="CJ201" s="9"/>
      <c r="CK201" s="9"/>
      <c r="CL201" s="10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10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10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10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10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10"/>
      <c r="HW201" s="9"/>
      <c r="HX201" s="9"/>
    </row>
    <row r="202" spans="1:232" s="2" customFormat="1" ht="16.95" customHeight="1">
      <c r="A202" s="14" t="s">
        <v>200</v>
      </c>
      <c r="B202" s="39">
        <v>0</v>
      </c>
      <c r="C202" s="39">
        <v>0</v>
      </c>
      <c r="D202" s="4">
        <f t="shared" si="87"/>
        <v>0</v>
      </c>
      <c r="E202" s="11">
        <v>0</v>
      </c>
      <c r="F202" s="5" t="s">
        <v>371</v>
      </c>
      <c r="G202" s="5" t="s">
        <v>371</v>
      </c>
      <c r="H202" s="5" t="s">
        <v>371</v>
      </c>
      <c r="I202" s="5" t="s">
        <v>371</v>
      </c>
      <c r="J202" s="5" t="s">
        <v>371</v>
      </c>
      <c r="K202" s="5" t="s">
        <v>371</v>
      </c>
      <c r="L202" s="5" t="s">
        <v>371</v>
      </c>
      <c r="M202" s="5" t="s">
        <v>371</v>
      </c>
      <c r="N202" s="39">
        <v>4529.2</v>
      </c>
      <c r="O202" s="39">
        <v>1961.4</v>
      </c>
      <c r="P202" s="4">
        <f t="shared" si="88"/>
        <v>0.43305661043892962</v>
      </c>
      <c r="Q202" s="11">
        <v>20</v>
      </c>
      <c r="R202" s="11">
        <v>1</v>
      </c>
      <c r="S202" s="11">
        <v>15</v>
      </c>
      <c r="T202" s="39">
        <v>605</v>
      </c>
      <c r="U202" s="39">
        <v>733</v>
      </c>
      <c r="V202" s="4">
        <f t="shared" si="89"/>
        <v>1.2115702479338843</v>
      </c>
      <c r="W202" s="11">
        <v>30</v>
      </c>
      <c r="X202" s="39">
        <v>84</v>
      </c>
      <c r="Y202" s="39">
        <v>89.4</v>
      </c>
      <c r="Z202" s="4">
        <f t="shared" si="90"/>
        <v>1.0642857142857143</v>
      </c>
      <c r="AA202" s="11">
        <v>20</v>
      </c>
      <c r="AB202" s="39">
        <v>33205</v>
      </c>
      <c r="AC202" s="39">
        <v>4388</v>
      </c>
      <c r="AD202" s="4">
        <f t="shared" si="91"/>
        <v>0.13214877277518447</v>
      </c>
      <c r="AE202" s="11">
        <v>5</v>
      </c>
      <c r="AF202" s="5" t="s">
        <v>371</v>
      </c>
      <c r="AG202" s="5" t="s">
        <v>371</v>
      </c>
      <c r="AH202" s="5" t="s">
        <v>371</v>
      </c>
      <c r="AI202" s="5" t="s">
        <v>371</v>
      </c>
      <c r="AJ202" s="55">
        <v>567</v>
      </c>
      <c r="AK202" s="55">
        <v>496</v>
      </c>
      <c r="AL202" s="4">
        <f t="shared" si="92"/>
        <v>0.87477954144620806</v>
      </c>
      <c r="AM202" s="11">
        <v>20</v>
      </c>
      <c r="AN202" s="5" t="s">
        <v>371</v>
      </c>
      <c r="AO202" s="5" t="s">
        <v>371</v>
      </c>
      <c r="AP202" s="5" t="s">
        <v>371</v>
      </c>
      <c r="AQ202" s="5" t="s">
        <v>371</v>
      </c>
      <c r="AR202" s="39">
        <v>0</v>
      </c>
      <c r="AS202" s="39">
        <v>0</v>
      </c>
      <c r="AT202" s="4">
        <f t="shared" si="93"/>
        <v>0</v>
      </c>
      <c r="AU202" s="11">
        <v>0</v>
      </c>
      <c r="AV202" s="5" t="s">
        <v>371</v>
      </c>
      <c r="AW202" s="5" t="s">
        <v>371</v>
      </c>
      <c r="AX202" s="5" t="s">
        <v>371</v>
      </c>
      <c r="AY202" s="5" t="s">
        <v>371</v>
      </c>
      <c r="AZ202" s="5" t="s">
        <v>371</v>
      </c>
      <c r="BA202" s="5" t="s">
        <v>371</v>
      </c>
      <c r="BB202" s="5" t="s">
        <v>371</v>
      </c>
      <c r="BC202" s="5" t="s">
        <v>371</v>
      </c>
      <c r="BD202" s="54">
        <f t="shared" si="101"/>
        <v>0.90409353295735895</v>
      </c>
      <c r="BE202" s="54">
        <f t="shared" si="94"/>
        <v>0.90409353295735895</v>
      </c>
      <c r="BF202" s="55">
        <v>485</v>
      </c>
      <c r="BG202" s="39">
        <f t="shared" si="95"/>
        <v>438.5</v>
      </c>
      <c r="BH202" s="39">
        <f t="shared" si="96"/>
        <v>-46.5</v>
      </c>
      <c r="BI202" s="39">
        <v>54</v>
      </c>
      <c r="BJ202" s="39">
        <v>50.1</v>
      </c>
      <c r="BK202" s="39">
        <v>3</v>
      </c>
      <c r="BL202" s="39">
        <v>8.1</v>
      </c>
      <c r="BM202" s="39">
        <v>53.3</v>
      </c>
      <c r="BN202" s="39">
        <v>37.700000000000003</v>
      </c>
      <c r="BO202" s="39">
        <v>39.1</v>
      </c>
      <c r="BP202" s="39">
        <v>49.1</v>
      </c>
      <c r="BQ202" s="39">
        <v>0</v>
      </c>
      <c r="BR202" s="39">
        <v>22.5</v>
      </c>
      <c r="BS202" s="39">
        <v>26.6</v>
      </c>
      <c r="BT202" s="39">
        <v>40.1</v>
      </c>
      <c r="BU202" s="39">
        <v>53.79999999999999</v>
      </c>
      <c r="BV202" s="39">
        <f t="shared" si="97"/>
        <v>1.1000000000000001</v>
      </c>
      <c r="BW202" s="11"/>
      <c r="BX202" s="39">
        <f t="shared" si="98"/>
        <v>1.1000000000000001</v>
      </c>
      <c r="BY202" s="39">
        <v>0</v>
      </c>
      <c r="BZ202" s="39">
        <f t="shared" si="99"/>
        <v>1.1000000000000001</v>
      </c>
      <c r="CA202" s="39">
        <f t="shared" si="100"/>
        <v>0</v>
      </c>
      <c r="CB202" s="84"/>
      <c r="CC202" s="9"/>
      <c r="CD202" s="9"/>
      <c r="CE202" s="9"/>
      <c r="CF202" s="9"/>
      <c r="CG202" s="9"/>
      <c r="CH202" s="9"/>
      <c r="CI202" s="9"/>
      <c r="CJ202" s="9"/>
      <c r="CK202" s="9"/>
      <c r="CL202" s="10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10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10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10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10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10"/>
      <c r="HW202" s="9"/>
      <c r="HX202" s="9"/>
    </row>
    <row r="203" spans="1:232" s="2" customFormat="1" ht="16.95" customHeight="1">
      <c r="A203" s="14" t="s">
        <v>201</v>
      </c>
      <c r="B203" s="39">
        <v>0</v>
      </c>
      <c r="C203" s="39">
        <v>0</v>
      </c>
      <c r="D203" s="4">
        <f t="shared" si="87"/>
        <v>0</v>
      </c>
      <c r="E203" s="11">
        <v>0</v>
      </c>
      <c r="F203" s="5" t="s">
        <v>371</v>
      </c>
      <c r="G203" s="5" t="s">
        <v>371</v>
      </c>
      <c r="H203" s="5" t="s">
        <v>371</v>
      </c>
      <c r="I203" s="5" t="s">
        <v>371</v>
      </c>
      <c r="J203" s="5" t="s">
        <v>371</v>
      </c>
      <c r="K203" s="5" t="s">
        <v>371</v>
      </c>
      <c r="L203" s="5" t="s">
        <v>371</v>
      </c>
      <c r="M203" s="5" t="s">
        <v>371</v>
      </c>
      <c r="N203" s="39">
        <v>2427.5</v>
      </c>
      <c r="O203" s="39">
        <v>1053.2</v>
      </c>
      <c r="P203" s="4">
        <f t="shared" si="88"/>
        <v>0.43386199794026781</v>
      </c>
      <c r="Q203" s="11">
        <v>20</v>
      </c>
      <c r="R203" s="11">
        <v>1</v>
      </c>
      <c r="S203" s="11">
        <v>15</v>
      </c>
      <c r="T203" s="39">
        <v>1</v>
      </c>
      <c r="U203" s="39">
        <v>0.6</v>
      </c>
      <c r="V203" s="4">
        <f t="shared" si="89"/>
        <v>0.6</v>
      </c>
      <c r="W203" s="11">
        <v>30</v>
      </c>
      <c r="X203" s="39">
        <v>2</v>
      </c>
      <c r="Y203" s="39">
        <v>1.2</v>
      </c>
      <c r="Z203" s="4">
        <f t="shared" si="90"/>
        <v>0.6</v>
      </c>
      <c r="AA203" s="11">
        <v>20</v>
      </c>
      <c r="AB203" s="39">
        <v>18011</v>
      </c>
      <c r="AC203" s="39">
        <v>4903</v>
      </c>
      <c r="AD203" s="4">
        <f t="shared" si="91"/>
        <v>0.27222253067569818</v>
      </c>
      <c r="AE203" s="11">
        <v>5</v>
      </c>
      <c r="AF203" s="5" t="s">
        <v>371</v>
      </c>
      <c r="AG203" s="5" t="s">
        <v>371</v>
      </c>
      <c r="AH203" s="5" t="s">
        <v>371</v>
      </c>
      <c r="AI203" s="5" t="s">
        <v>371</v>
      </c>
      <c r="AJ203" s="55">
        <v>75</v>
      </c>
      <c r="AK203" s="55">
        <v>75</v>
      </c>
      <c r="AL203" s="4">
        <f t="shared" si="92"/>
        <v>1</v>
      </c>
      <c r="AM203" s="11">
        <v>20</v>
      </c>
      <c r="AN203" s="5" t="s">
        <v>371</v>
      </c>
      <c r="AO203" s="5" t="s">
        <v>371</v>
      </c>
      <c r="AP203" s="5" t="s">
        <v>371</v>
      </c>
      <c r="AQ203" s="5" t="s">
        <v>371</v>
      </c>
      <c r="AR203" s="39">
        <v>0</v>
      </c>
      <c r="AS203" s="39">
        <v>0</v>
      </c>
      <c r="AT203" s="4">
        <f t="shared" si="93"/>
        <v>0</v>
      </c>
      <c r="AU203" s="11">
        <v>0</v>
      </c>
      <c r="AV203" s="5" t="s">
        <v>371</v>
      </c>
      <c r="AW203" s="5" t="s">
        <v>371</v>
      </c>
      <c r="AX203" s="5" t="s">
        <v>371</v>
      </c>
      <c r="AY203" s="5" t="s">
        <v>371</v>
      </c>
      <c r="AZ203" s="5" t="s">
        <v>371</v>
      </c>
      <c r="BA203" s="5" t="s">
        <v>371</v>
      </c>
      <c r="BB203" s="5" t="s">
        <v>371</v>
      </c>
      <c r="BC203" s="5" t="s">
        <v>371</v>
      </c>
      <c r="BD203" s="54">
        <f t="shared" si="101"/>
        <v>0.68216684192894406</v>
      </c>
      <c r="BE203" s="54">
        <f t="shared" si="94"/>
        <v>0.68216684192894406</v>
      </c>
      <c r="BF203" s="55">
        <v>82</v>
      </c>
      <c r="BG203" s="39">
        <f t="shared" si="95"/>
        <v>55.9</v>
      </c>
      <c r="BH203" s="39">
        <f t="shared" si="96"/>
        <v>-26.1</v>
      </c>
      <c r="BI203" s="39">
        <v>6.3</v>
      </c>
      <c r="BJ203" s="39">
        <v>6.3</v>
      </c>
      <c r="BK203" s="39">
        <v>0</v>
      </c>
      <c r="BL203" s="39">
        <v>6.9</v>
      </c>
      <c r="BM203" s="39">
        <v>8.1999999999999993</v>
      </c>
      <c r="BN203" s="39">
        <v>0</v>
      </c>
      <c r="BO203" s="39">
        <v>6.2</v>
      </c>
      <c r="BP203" s="39">
        <v>6.1</v>
      </c>
      <c r="BQ203" s="39">
        <v>0</v>
      </c>
      <c r="BR203" s="39">
        <v>0</v>
      </c>
      <c r="BS203" s="39">
        <v>6</v>
      </c>
      <c r="BT203" s="39">
        <v>6.3</v>
      </c>
      <c r="BU203" s="39">
        <v>0</v>
      </c>
      <c r="BV203" s="39">
        <f t="shared" si="97"/>
        <v>3.6</v>
      </c>
      <c r="BW203" s="11"/>
      <c r="BX203" s="39">
        <f t="shared" si="98"/>
        <v>3.6</v>
      </c>
      <c r="BY203" s="39">
        <v>0</v>
      </c>
      <c r="BZ203" s="39">
        <f t="shared" si="99"/>
        <v>3.6</v>
      </c>
      <c r="CA203" s="39">
        <f t="shared" si="100"/>
        <v>0</v>
      </c>
      <c r="CB203" s="84"/>
      <c r="CC203" s="9"/>
      <c r="CD203" s="9"/>
      <c r="CE203" s="9"/>
      <c r="CF203" s="9"/>
      <c r="CG203" s="9"/>
      <c r="CH203" s="9"/>
      <c r="CI203" s="9"/>
      <c r="CJ203" s="9"/>
      <c r="CK203" s="9"/>
      <c r="CL203" s="10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10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10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10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10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10"/>
      <c r="HW203" s="9"/>
      <c r="HX203" s="9"/>
    </row>
    <row r="204" spans="1:232" s="2" customFormat="1" ht="16.95" customHeight="1">
      <c r="A204" s="14" t="s">
        <v>202</v>
      </c>
      <c r="B204" s="39">
        <v>0</v>
      </c>
      <c r="C204" s="39">
        <v>0</v>
      </c>
      <c r="D204" s="4">
        <f t="shared" si="87"/>
        <v>0</v>
      </c>
      <c r="E204" s="11">
        <v>0</v>
      </c>
      <c r="F204" s="5" t="s">
        <v>371</v>
      </c>
      <c r="G204" s="5" t="s">
        <v>371</v>
      </c>
      <c r="H204" s="5" t="s">
        <v>371</v>
      </c>
      <c r="I204" s="5" t="s">
        <v>371</v>
      </c>
      <c r="J204" s="5" t="s">
        <v>371</v>
      </c>
      <c r="K204" s="5" t="s">
        <v>371</v>
      </c>
      <c r="L204" s="5" t="s">
        <v>371</v>
      </c>
      <c r="M204" s="5" t="s">
        <v>371</v>
      </c>
      <c r="N204" s="39">
        <v>3408.2</v>
      </c>
      <c r="O204" s="39">
        <v>2537</v>
      </c>
      <c r="P204" s="4">
        <f t="shared" si="88"/>
        <v>0.74438119828648552</v>
      </c>
      <c r="Q204" s="11">
        <v>20</v>
      </c>
      <c r="R204" s="11">
        <v>1</v>
      </c>
      <c r="S204" s="11">
        <v>15</v>
      </c>
      <c r="T204" s="39">
        <v>39</v>
      </c>
      <c r="U204" s="39">
        <v>38</v>
      </c>
      <c r="V204" s="4">
        <f t="shared" si="89"/>
        <v>0.97435897435897434</v>
      </c>
      <c r="W204" s="11">
        <v>5</v>
      </c>
      <c r="X204" s="39">
        <v>32</v>
      </c>
      <c r="Y204" s="39">
        <v>33.4</v>
      </c>
      <c r="Z204" s="4">
        <f t="shared" si="90"/>
        <v>1.04375</v>
      </c>
      <c r="AA204" s="11">
        <v>45</v>
      </c>
      <c r="AB204" s="39">
        <v>60070</v>
      </c>
      <c r="AC204" s="39">
        <v>11112</v>
      </c>
      <c r="AD204" s="4">
        <f t="shared" si="91"/>
        <v>0.18498418511736309</v>
      </c>
      <c r="AE204" s="11">
        <v>5</v>
      </c>
      <c r="AF204" s="5" t="s">
        <v>371</v>
      </c>
      <c r="AG204" s="5" t="s">
        <v>371</v>
      </c>
      <c r="AH204" s="5" t="s">
        <v>371</v>
      </c>
      <c r="AI204" s="5" t="s">
        <v>371</v>
      </c>
      <c r="AJ204" s="55">
        <v>307</v>
      </c>
      <c r="AK204" s="55">
        <v>362</v>
      </c>
      <c r="AL204" s="4">
        <f t="shared" si="92"/>
        <v>1.1791530944625408</v>
      </c>
      <c r="AM204" s="11">
        <v>20</v>
      </c>
      <c r="AN204" s="5" t="s">
        <v>371</v>
      </c>
      <c r="AO204" s="5" t="s">
        <v>371</v>
      </c>
      <c r="AP204" s="5" t="s">
        <v>371</v>
      </c>
      <c r="AQ204" s="5" t="s">
        <v>371</v>
      </c>
      <c r="AR204" s="39">
        <v>52.5</v>
      </c>
      <c r="AS204" s="39">
        <v>50</v>
      </c>
      <c r="AT204" s="4">
        <f t="shared" si="93"/>
        <v>0.95238095238095233</v>
      </c>
      <c r="AU204" s="11">
        <v>10</v>
      </c>
      <c r="AV204" s="5" t="s">
        <v>371</v>
      </c>
      <c r="AW204" s="5" t="s">
        <v>371</v>
      </c>
      <c r="AX204" s="5" t="s">
        <v>371</v>
      </c>
      <c r="AY204" s="5" t="s">
        <v>371</v>
      </c>
      <c r="AZ204" s="5" t="s">
        <v>371</v>
      </c>
      <c r="BA204" s="5" t="s">
        <v>371</v>
      </c>
      <c r="BB204" s="5" t="s">
        <v>371</v>
      </c>
      <c r="BC204" s="5" t="s">
        <v>371</v>
      </c>
      <c r="BD204" s="54">
        <f t="shared" si="101"/>
        <v>0.9646663431347644</v>
      </c>
      <c r="BE204" s="54">
        <f t="shared" si="94"/>
        <v>0.9646663431347644</v>
      </c>
      <c r="BF204" s="55">
        <v>1268</v>
      </c>
      <c r="BG204" s="39">
        <f t="shared" si="95"/>
        <v>1223.2</v>
      </c>
      <c r="BH204" s="39">
        <f t="shared" si="96"/>
        <v>-44.799999999999955</v>
      </c>
      <c r="BI204" s="39">
        <v>72.3</v>
      </c>
      <c r="BJ204" s="39">
        <v>138.9</v>
      </c>
      <c r="BK204" s="39">
        <v>30.9</v>
      </c>
      <c r="BL204" s="39">
        <v>15.6</v>
      </c>
      <c r="BM204" s="39">
        <v>94</v>
      </c>
      <c r="BN204" s="39">
        <v>121.2</v>
      </c>
      <c r="BO204" s="39">
        <v>117.7</v>
      </c>
      <c r="BP204" s="39">
        <v>140.69999999999999</v>
      </c>
      <c r="BQ204" s="39">
        <v>0</v>
      </c>
      <c r="BR204" s="39">
        <v>136.9</v>
      </c>
      <c r="BS204" s="39">
        <v>83.2</v>
      </c>
      <c r="BT204" s="39">
        <v>120.8</v>
      </c>
      <c r="BU204" s="39">
        <v>154.60000000000008</v>
      </c>
      <c r="BV204" s="39">
        <f t="shared" si="97"/>
        <v>-3.6</v>
      </c>
      <c r="BW204" s="11"/>
      <c r="BX204" s="39">
        <f t="shared" si="98"/>
        <v>-3.6</v>
      </c>
      <c r="BY204" s="39">
        <v>0</v>
      </c>
      <c r="BZ204" s="39">
        <f t="shared" si="99"/>
        <v>0</v>
      </c>
      <c r="CA204" s="39">
        <f t="shared" si="100"/>
        <v>-3.6</v>
      </c>
      <c r="CB204" s="84"/>
      <c r="CC204" s="9"/>
      <c r="CD204" s="9"/>
      <c r="CE204" s="9"/>
      <c r="CF204" s="9"/>
      <c r="CG204" s="9"/>
      <c r="CH204" s="9"/>
      <c r="CI204" s="9"/>
      <c r="CJ204" s="9"/>
      <c r="CK204" s="9"/>
      <c r="CL204" s="10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10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10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10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10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10"/>
      <c r="HW204" s="9"/>
      <c r="HX204" s="9"/>
    </row>
    <row r="205" spans="1:232" s="2" customFormat="1" ht="16.95" customHeight="1">
      <c r="A205" s="14" t="s">
        <v>203</v>
      </c>
      <c r="B205" s="39">
        <v>3048</v>
      </c>
      <c r="C205" s="39">
        <v>5397.6</v>
      </c>
      <c r="D205" s="4">
        <f t="shared" si="87"/>
        <v>1.7708661417322835</v>
      </c>
      <c r="E205" s="11">
        <v>10</v>
      </c>
      <c r="F205" s="5" t="s">
        <v>371</v>
      </c>
      <c r="G205" s="5" t="s">
        <v>371</v>
      </c>
      <c r="H205" s="5" t="s">
        <v>371</v>
      </c>
      <c r="I205" s="5" t="s">
        <v>371</v>
      </c>
      <c r="J205" s="5" t="s">
        <v>371</v>
      </c>
      <c r="K205" s="5" t="s">
        <v>371</v>
      </c>
      <c r="L205" s="5" t="s">
        <v>371</v>
      </c>
      <c r="M205" s="5" t="s">
        <v>371</v>
      </c>
      <c r="N205" s="39">
        <v>2436</v>
      </c>
      <c r="O205" s="39">
        <v>2048.9</v>
      </c>
      <c r="P205" s="4">
        <f t="shared" si="88"/>
        <v>0.84109195402298853</v>
      </c>
      <c r="Q205" s="11">
        <v>20</v>
      </c>
      <c r="R205" s="11">
        <v>1</v>
      </c>
      <c r="S205" s="11">
        <v>15</v>
      </c>
      <c r="T205" s="39">
        <v>150</v>
      </c>
      <c r="U205" s="39">
        <v>173.3</v>
      </c>
      <c r="V205" s="4">
        <f t="shared" si="89"/>
        <v>1.1553333333333333</v>
      </c>
      <c r="W205" s="11">
        <v>35</v>
      </c>
      <c r="X205" s="39">
        <v>49.5</v>
      </c>
      <c r="Y205" s="39">
        <v>56.2</v>
      </c>
      <c r="Z205" s="4">
        <f t="shared" si="90"/>
        <v>1.1353535353535353</v>
      </c>
      <c r="AA205" s="11">
        <v>15</v>
      </c>
      <c r="AB205" s="39">
        <v>67549</v>
      </c>
      <c r="AC205" s="39">
        <v>39520</v>
      </c>
      <c r="AD205" s="4">
        <f t="shared" si="91"/>
        <v>0.58505677360138564</v>
      </c>
      <c r="AE205" s="11">
        <v>5</v>
      </c>
      <c r="AF205" s="5" t="s">
        <v>371</v>
      </c>
      <c r="AG205" s="5" t="s">
        <v>371</v>
      </c>
      <c r="AH205" s="5" t="s">
        <v>371</v>
      </c>
      <c r="AI205" s="5" t="s">
        <v>371</v>
      </c>
      <c r="AJ205" s="55">
        <v>477</v>
      </c>
      <c r="AK205" s="55">
        <v>481</v>
      </c>
      <c r="AL205" s="4">
        <f t="shared" si="92"/>
        <v>1.0083857442348008</v>
      </c>
      <c r="AM205" s="11">
        <v>20</v>
      </c>
      <c r="AN205" s="5" t="s">
        <v>371</v>
      </c>
      <c r="AO205" s="5" t="s">
        <v>371</v>
      </c>
      <c r="AP205" s="5" t="s">
        <v>371</v>
      </c>
      <c r="AQ205" s="5" t="s">
        <v>371</v>
      </c>
      <c r="AR205" s="39">
        <v>100</v>
      </c>
      <c r="AS205" s="39">
        <v>100</v>
      </c>
      <c r="AT205" s="4">
        <f t="shared" si="93"/>
        <v>1</v>
      </c>
      <c r="AU205" s="11">
        <v>10</v>
      </c>
      <c r="AV205" s="5" t="s">
        <v>371</v>
      </c>
      <c r="AW205" s="5" t="s">
        <v>371</v>
      </c>
      <c r="AX205" s="5" t="s">
        <v>371</v>
      </c>
      <c r="AY205" s="5" t="s">
        <v>371</v>
      </c>
      <c r="AZ205" s="5" t="s">
        <v>371</v>
      </c>
      <c r="BA205" s="5" t="s">
        <v>371</v>
      </c>
      <c r="BB205" s="5" t="s">
        <v>371</v>
      </c>
      <c r="BC205" s="5" t="s">
        <v>371</v>
      </c>
      <c r="BD205" s="54">
        <f t="shared" si="101"/>
        <v>1.077618991903502</v>
      </c>
      <c r="BE205" s="54">
        <f t="shared" si="94"/>
        <v>1.077618991903502</v>
      </c>
      <c r="BF205" s="55">
        <v>3879</v>
      </c>
      <c r="BG205" s="39">
        <f t="shared" si="95"/>
        <v>4180.1000000000004</v>
      </c>
      <c r="BH205" s="39">
        <f t="shared" si="96"/>
        <v>301.10000000000036</v>
      </c>
      <c r="BI205" s="39">
        <v>430.1</v>
      </c>
      <c r="BJ205" s="39">
        <v>348.8</v>
      </c>
      <c r="BK205" s="39">
        <v>34.5</v>
      </c>
      <c r="BL205" s="39">
        <v>412.4</v>
      </c>
      <c r="BM205" s="39">
        <v>330.5</v>
      </c>
      <c r="BN205" s="39">
        <v>431.2</v>
      </c>
      <c r="BO205" s="39">
        <v>387.1</v>
      </c>
      <c r="BP205" s="39">
        <v>425.2</v>
      </c>
      <c r="BQ205" s="39">
        <v>0</v>
      </c>
      <c r="BR205" s="39">
        <v>387.3</v>
      </c>
      <c r="BS205" s="39">
        <v>324.10000000000002</v>
      </c>
      <c r="BT205" s="39">
        <v>429.1</v>
      </c>
      <c r="BU205" s="39">
        <v>129.79999999999976</v>
      </c>
      <c r="BV205" s="39">
        <f t="shared" si="97"/>
        <v>110</v>
      </c>
      <c r="BW205" s="11"/>
      <c r="BX205" s="39">
        <f t="shared" si="98"/>
        <v>110</v>
      </c>
      <c r="BY205" s="39">
        <v>0</v>
      </c>
      <c r="BZ205" s="39">
        <f t="shared" si="99"/>
        <v>110</v>
      </c>
      <c r="CA205" s="39">
        <f t="shared" si="100"/>
        <v>0</v>
      </c>
      <c r="CB205" s="84"/>
      <c r="CC205" s="9"/>
      <c r="CD205" s="9"/>
      <c r="CE205" s="9"/>
      <c r="CF205" s="9"/>
      <c r="CG205" s="9"/>
      <c r="CH205" s="9"/>
      <c r="CI205" s="9"/>
      <c r="CJ205" s="9"/>
      <c r="CK205" s="9"/>
      <c r="CL205" s="10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10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10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10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10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10"/>
      <c r="HW205" s="9"/>
      <c r="HX205" s="9"/>
    </row>
    <row r="206" spans="1:232" s="2" customFormat="1" ht="16.95" customHeight="1">
      <c r="A206" s="14" t="s">
        <v>204</v>
      </c>
      <c r="B206" s="39">
        <v>120480</v>
      </c>
      <c r="C206" s="39">
        <v>122423.4</v>
      </c>
      <c r="D206" s="4">
        <f t="shared" si="87"/>
        <v>1.0161304780876494</v>
      </c>
      <c r="E206" s="11">
        <v>10</v>
      </c>
      <c r="F206" s="5" t="s">
        <v>371</v>
      </c>
      <c r="G206" s="5" t="s">
        <v>371</v>
      </c>
      <c r="H206" s="5" t="s">
        <v>371</v>
      </c>
      <c r="I206" s="5" t="s">
        <v>371</v>
      </c>
      <c r="J206" s="5" t="s">
        <v>371</v>
      </c>
      <c r="K206" s="5" t="s">
        <v>371</v>
      </c>
      <c r="L206" s="5" t="s">
        <v>371</v>
      </c>
      <c r="M206" s="5" t="s">
        <v>371</v>
      </c>
      <c r="N206" s="39">
        <v>11992.3</v>
      </c>
      <c r="O206" s="39">
        <v>10474.299999999999</v>
      </c>
      <c r="P206" s="4">
        <f t="shared" si="88"/>
        <v>0.87341877704860615</v>
      </c>
      <c r="Q206" s="11">
        <v>20</v>
      </c>
      <c r="R206" s="11">
        <v>1</v>
      </c>
      <c r="S206" s="11">
        <v>15</v>
      </c>
      <c r="T206" s="39">
        <v>349</v>
      </c>
      <c r="U206" s="39">
        <v>471</v>
      </c>
      <c r="V206" s="4">
        <f t="shared" si="89"/>
        <v>1.3495702005730659</v>
      </c>
      <c r="W206" s="11">
        <v>30</v>
      </c>
      <c r="X206" s="39">
        <v>56</v>
      </c>
      <c r="Y206" s="39">
        <v>56.7</v>
      </c>
      <c r="Z206" s="4">
        <f t="shared" si="90"/>
        <v>1.0125</v>
      </c>
      <c r="AA206" s="11">
        <v>20</v>
      </c>
      <c r="AB206" s="39">
        <v>188629</v>
      </c>
      <c r="AC206" s="39">
        <v>497556</v>
      </c>
      <c r="AD206" s="4">
        <f t="shared" si="91"/>
        <v>2.6377492326206471</v>
      </c>
      <c r="AE206" s="11">
        <v>5</v>
      </c>
      <c r="AF206" s="5" t="s">
        <v>371</v>
      </c>
      <c r="AG206" s="5" t="s">
        <v>371</v>
      </c>
      <c r="AH206" s="5" t="s">
        <v>371</v>
      </c>
      <c r="AI206" s="5" t="s">
        <v>371</v>
      </c>
      <c r="AJ206" s="55">
        <v>372</v>
      </c>
      <c r="AK206" s="55">
        <v>371</v>
      </c>
      <c r="AL206" s="4">
        <f t="shared" si="92"/>
        <v>0.99731182795698925</v>
      </c>
      <c r="AM206" s="11">
        <v>20</v>
      </c>
      <c r="AN206" s="5" t="s">
        <v>371</v>
      </c>
      <c r="AO206" s="5" t="s">
        <v>371</v>
      </c>
      <c r="AP206" s="5" t="s">
        <v>371</v>
      </c>
      <c r="AQ206" s="5" t="s">
        <v>371</v>
      </c>
      <c r="AR206" s="39">
        <v>78.5</v>
      </c>
      <c r="AS206" s="39">
        <v>76.3</v>
      </c>
      <c r="AT206" s="4">
        <f t="shared" si="93"/>
        <v>0.97197452229299364</v>
      </c>
      <c r="AU206" s="11">
        <v>10</v>
      </c>
      <c r="AV206" s="5" t="s">
        <v>371</v>
      </c>
      <c r="AW206" s="5" t="s">
        <v>371</v>
      </c>
      <c r="AX206" s="5" t="s">
        <v>371</v>
      </c>
      <c r="AY206" s="5" t="s">
        <v>371</v>
      </c>
      <c r="AZ206" s="5" t="s">
        <v>371</v>
      </c>
      <c r="BA206" s="5" t="s">
        <v>371</v>
      </c>
      <c r="BB206" s="5" t="s">
        <v>371</v>
      </c>
      <c r="BC206" s="5" t="s">
        <v>371</v>
      </c>
      <c r="BD206" s="54">
        <f t="shared" si="101"/>
        <v>1.124780879109335</v>
      </c>
      <c r="BE206" s="54">
        <f t="shared" si="94"/>
        <v>1.124780879109335</v>
      </c>
      <c r="BF206" s="55">
        <v>2268</v>
      </c>
      <c r="BG206" s="39">
        <f t="shared" si="95"/>
        <v>2551</v>
      </c>
      <c r="BH206" s="39">
        <f t="shared" si="96"/>
        <v>283</v>
      </c>
      <c r="BI206" s="39">
        <v>209.3</v>
      </c>
      <c r="BJ206" s="39">
        <v>191.8</v>
      </c>
      <c r="BK206" s="39">
        <v>84.7</v>
      </c>
      <c r="BL206" s="39">
        <v>278.89999999999998</v>
      </c>
      <c r="BM206" s="39">
        <v>229.5</v>
      </c>
      <c r="BN206" s="39">
        <v>156.5</v>
      </c>
      <c r="BO206" s="39">
        <v>356.2</v>
      </c>
      <c r="BP206" s="39">
        <v>237.2</v>
      </c>
      <c r="BQ206" s="39">
        <v>0</v>
      </c>
      <c r="BR206" s="39">
        <v>117.9</v>
      </c>
      <c r="BS206" s="39">
        <v>396.8</v>
      </c>
      <c r="BT206" s="39">
        <v>247.7</v>
      </c>
      <c r="BU206" s="39">
        <v>35.700000000000387</v>
      </c>
      <c r="BV206" s="39">
        <f t="shared" si="97"/>
        <v>8.8000000000000007</v>
      </c>
      <c r="BW206" s="11"/>
      <c r="BX206" s="39">
        <f t="shared" si="98"/>
        <v>8.8000000000000007</v>
      </c>
      <c r="BY206" s="39">
        <v>0</v>
      </c>
      <c r="BZ206" s="39">
        <f t="shared" si="99"/>
        <v>8.8000000000000007</v>
      </c>
      <c r="CA206" s="39">
        <f t="shared" si="100"/>
        <v>0</v>
      </c>
      <c r="CB206" s="84"/>
      <c r="CC206" s="9"/>
      <c r="CD206" s="9"/>
      <c r="CE206" s="9"/>
      <c r="CF206" s="9"/>
      <c r="CG206" s="9"/>
      <c r="CH206" s="9"/>
      <c r="CI206" s="9"/>
      <c r="CJ206" s="9"/>
      <c r="CK206" s="9"/>
      <c r="CL206" s="10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10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10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10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10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10"/>
      <c r="HW206" s="9"/>
      <c r="HX206" s="9"/>
    </row>
    <row r="207" spans="1:232" s="2" customFormat="1" ht="16.95" customHeight="1">
      <c r="A207" s="14" t="s">
        <v>205</v>
      </c>
      <c r="B207" s="39">
        <v>0</v>
      </c>
      <c r="C207" s="39">
        <v>0</v>
      </c>
      <c r="D207" s="4">
        <f t="shared" si="87"/>
        <v>0</v>
      </c>
      <c r="E207" s="11">
        <v>0</v>
      </c>
      <c r="F207" s="5" t="s">
        <v>371</v>
      </c>
      <c r="G207" s="5" t="s">
        <v>371</v>
      </c>
      <c r="H207" s="5" t="s">
        <v>371</v>
      </c>
      <c r="I207" s="5" t="s">
        <v>371</v>
      </c>
      <c r="J207" s="5" t="s">
        <v>371</v>
      </c>
      <c r="K207" s="5" t="s">
        <v>371</v>
      </c>
      <c r="L207" s="5" t="s">
        <v>371</v>
      </c>
      <c r="M207" s="5" t="s">
        <v>371</v>
      </c>
      <c r="N207" s="39">
        <v>2257.6999999999998</v>
      </c>
      <c r="O207" s="39">
        <v>875.5</v>
      </c>
      <c r="P207" s="4">
        <f t="shared" si="88"/>
        <v>0.38778402799309036</v>
      </c>
      <c r="Q207" s="11">
        <v>20</v>
      </c>
      <c r="R207" s="11">
        <v>1</v>
      </c>
      <c r="S207" s="11">
        <v>15</v>
      </c>
      <c r="T207" s="39">
        <v>152</v>
      </c>
      <c r="U207" s="39">
        <v>156.80000000000001</v>
      </c>
      <c r="V207" s="4">
        <f t="shared" si="89"/>
        <v>1.0315789473684212</v>
      </c>
      <c r="W207" s="11">
        <v>30</v>
      </c>
      <c r="X207" s="39">
        <v>30</v>
      </c>
      <c r="Y207" s="39">
        <v>26.2</v>
      </c>
      <c r="Z207" s="4">
        <f t="shared" si="90"/>
        <v>0.87333333333333329</v>
      </c>
      <c r="AA207" s="11">
        <v>20</v>
      </c>
      <c r="AB207" s="39">
        <v>17608</v>
      </c>
      <c r="AC207" s="39">
        <v>8623</v>
      </c>
      <c r="AD207" s="4">
        <f t="shared" si="91"/>
        <v>0.48972058155383918</v>
      </c>
      <c r="AE207" s="11">
        <v>5</v>
      </c>
      <c r="AF207" s="5" t="s">
        <v>371</v>
      </c>
      <c r="AG207" s="5" t="s">
        <v>371</v>
      </c>
      <c r="AH207" s="5" t="s">
        <v>371</v>
      </c>
      <c r="AI207" s="5" t="s">
        <v>371</v>
      </c>
      <c r="AJ207" s="55">
        <v>204</v>
      </c>
      <c r="AK207" s="55">
        <v>249</v>
      </c>
      <c r="AL207" s="4">
        <f t="shared" si="92"/>
        <v>1.2205882352941178</v>
      </c>
      <c r="AM207" s="11">
        <v>20</v>
      </c>
      <c r="AN207" s="5" t="s">
        <v>371</v>
      </c>
      <c r="AO207" s="5" t="s">
        <v>371</v>
      </c>
      <c r="AP207" s="5" t="s">
        <v>371</v>
      </c>
      <c r="AQ207" s="5" t="s">
        <v>371</v>
      </c>
      <c r="AR207" s="39">
        <v>0</v>
      </c>
      <c r="AS207" s="39">
        <v>0</v>
      </c>
      <c r="AT207" s="4">
        <f t="shared" si="93"/>
        <v>0</v>
      </c>
      <c r="AU207" s="11">
        <v>0</v>
      </c>
      <c r="AV207" s="5" t="s">
        <v>371</v>
      </c>
      <c r="AW207" s="5" t="s">
        <v>371</v>
      </c>
      <c r="AX207" s="5" t="s">
        <v>371</v>
      </c>
      <c r="AY207" s="5" t="s">
        <v>371</v>
      </c>
      <c r="AZ207" s="5" t="s">
        <v>371</v>
      </c>
      <c r="BA207" s="5" t="s">
        <v>371</v>
      </c>
      <c r="BB207" s="5" t="s">
        <v>371</v>
      </c>
      <c r="BC207" s="5" t="s">
        <v>371</v>
      </c>
      <c r="BD207" s="54">
        <f t="shared" si="101"/>
        <v>0.89118257510211518</v>
      </c>
      <c r="BE207" s="54">
        <f t="shared" si="94"/>
        <v>0.89118257510211518</v>
      </c>
      <c r="BF207" s="55">
        <v>155</v>
      </c>
      <c r="BG207" s="39">
        <f t="shared" si="95"/>
        <v>138.1</v>
      </c>
      <c r="BH207" s="39">
        <f t="shared" si="96"/>
        <v>-16.900000000000006</v>
      </c>
      <c r="BI207" s="39">
        <v>17.399999999999999</v>
      </c>
      <c r="BJ207" s="39">
        <v>12.5</v>
      </c>
      <c r="BK207" s="39">
        <v>0</v>
      </c>
      <c r="BL207" s="39">
        <v>4.5999999999999996</v>
      </c>
      <c r="BM207" s="39">
        <v>17.3</v>
      </c>
      <c r="BN207" s="39">
        <v>12.6</v>
      </c>
      <c r="BO207" s="39">
        <v>14.2</v>
      </c>
      <c r="BP207" s="39">
        <v>11.2</v>
      </c>
      <c r="BQ207" s="39">
        <v>0</v>
      </c>
      <c r="BR207" s="39">
        <v>18.600000000000001</v>
      </c>
      <c r="BS207" s="39">
        <v>7.2</v>
      </c>
      <c r="BT207" s="39">
        <v>9.6999999999999993</v>
      </c>
      <c r="BU207" s="39">
        <v>12.599999999999966</v>
      </c>
      <c r="BV207" s="39">
        <f t="shared" si="97"/>
        <v>0.2</v>
      </c>
      <c r="BW207" s="11"/>
      <c r="BX207" s="39">
        <f t="shared" si="98"/>
        <v>0.2</v>
      </c>
      <c r="BY207" s="39">
        <v>0</v>
      </c>
      <c r="BZ207" s="39">
        <f t="shared" si="99"/>
        <v>0.2</v>
      </c>
      <c r="CA207" s="39">
        <f t="shared" si="100"/>
        <v>0</v>
      </c>
      <c r="CB207" s="84"/>
      <c r="CC207" s="9"/>
      <c r="CD207" s="9"/>
      <c r="CE207" s="9"/>
      <c r="CF207" s="9"/>
      <c r="CG207" s="9"/>
      <c r="CH207" s="9"/>
      <c r="CI207" s="9"/>
      <c r="CJ207" s="9"/>
      <c r="CK207" s="9"/>
      <c r="CL207" s="10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10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10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10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10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10"/>
      <c r="HW207" s="9"/>
      <c r="HX207" s="9"/>
    </row>
    <row r="208" spans="1:232" s="2" customFormat="1" ht="16.95" customHeight="1">
      <c r="A208" s="14" t="s">
        <v>206</v>
      </c>
      <c r="B208" s="39">
        <v>0</v>
      </c>
      <c r="C208" s="39">
        <v>0</v>
      </c>
      <c r="D208" s="4">
        <f t="shared" si="87"/>
        <v>0</v>
      </c>
      <c r="E208" s="11">
        <v>0</v>
      </c>
      <c r="F208" s="5" t="s">
        <v>371</v>
      </c>
      <c r="G208" s="5" t="s">
        <v>371</v>
      </c>
      <c r="H208" s="5" t="s">
        <v>371</v>
      </c>
      <c r="I208" s="5" t="s">
        <v>371</v>
      </c>
      <c r="J208" s="5" t="s">
        <v>371</v>
      </c>
      <c r="K208" s="5" t="s">
        <v>371</v>
      </c>
      <c r="L208" s="5" t="s">
        <v>371</v>
      </c>
      <c r="M208" s="5" t="s">
        <v>371</v>
      </c>
      <c r="N208" s="39">
        <v>2341.6999999999998</v>
      </c>
      <c r="O208" s="39">
        <v>931.4</v>
      </c>
      <c r="P208" s="4">
        <f t="shared" si="88"/>
        <v>0.39774522782593846</v>
      </c>
      <c r="Q208" s="11">
        <v>20</v>
      </c>
      <c r="R208" s="11">
        <v>1</v>
      </c>
      <c r="S208" s="11">
        <v>15</v>
      </c>
      <c r="T208" s="39">
        <v>23</v>
      </c>
      <c r="U208" s="39">
        <v>15</v>
      </c>
      <c r="V208" s="4">
        <f t="shared" si="89"/>
        <v>0.65217391304347827</v>
      </c>
      <c r="W208" s="11">
        <v>30</v>
      </c>
      <c r="X208" s="39">
        <v>6</v>
      </c>
      <c r="Y208" s="39">
        <v>4.7</v>
      </c>
      <c r="Z208" s="4">
        <f t="shared" si="90"/>
        <v>0.78333333333333333</v>
      </c>
      <c r="AA208" s="11">
        <v>20</v>
      </c>
      <c r="AB208" s="39">
        <v>25187</v>
      </c>
      <c r="AC208" s="39">
        <v>8785</v>
      </c>
      <c r="AD208" s="4">
        <f t="shared" si="91"/>
        <v>0.34879104299837216</v>
      </c>
      <c r="AE208" s="11">
        <v>5</v>
      </c>
      <c r="AF208" s="5" t="s">
        <v>371</v>
      </c>
      <c r="AG208" s="5" t="s">
        <v>371</v>
      </c>
      <c r="AH208" s="5" t="s">
        <v>371</v>
      </c>
      <c r="AI208" s="5" t="s">
        <v>371</v>
      </c>
      <c r="AJ208" s="55">
        <v>100</v>
      </c>
      <c r="AK208" s="55">
        <v>110</v>
      </c>
      <c r="AL208" s="4">
        <f t="shared" si="92"/>
        <v>1.1000000000000001</v>
      </c>
      <c r="AM208" s="11">
        <v>20</v>
      </c>
      <c r="AN208" s="5" t="s">
        <v>371</v>
      </c>
      <c r="AO208" s="5" t="s">
        <v>371</v>
      </c>
      <c r="AP208" s="5" t="s">
        <v>371</v>
      </c>
      <c r="AQ208" s="5" t="s">
        <v>371</v>
      </c>
      <c r="AR208" s="39">
        <v>100</v>
      </c>
      <c r="AS208" s="39">
        <v>100</v>
      </c>
      <c r="AT208" s="4">
        <f t="shared" si="93"/>
        <v>1</v>
      </c>
      <c r="AU208" s="11">
        <v>10</v>
      </c>
      <c r="AV208" s="5" t="s">
        <v>371</v>
      </c>
      <c r="AW208" s="5" t="s">
        <v>371</v>
      </c>
      <c r="AX208" s="5" t="s">
        <v>371</v>
      </c>
      <c r="AY208" s="5" t="s">
        <v>371</v>
      </c>
      <c r="AZ208" s="5" t="s">
        <v>371</v>
      </c>
      <c r="BA208" s="5" t="s">
        <v>371</v>
      </c>
      <c r="BB208" s="5" t="s">
        <v>371</v>
      </c>
      <c r="BC208" s="5" t="s">
        <v>371</v>
      </c>
      <c r="BD208" s="54">
        <f t="shared" si="101"/>
        <v>0.76608953191234697</v>
      </c>
      <c r="BE208" s="54">
        <f t="shared" si="94"/>
        <v>0.76608953191234697</v>
      </c>
      <c r="BF208" s="55">
        <v>336</v>
      </c>
      <c r="BG208" s="39">
        <f t="shared" si="95"/>
        <v>257.39999999999998</v>
      </c>
      <c r="BH208" s="39">
        <f t="shared" si="96"/>
        <v>-78.600000000000023</v>
      </c>
      <c r="BI208" s="39">
        <v>17.3</v>
      </c>
      <c r="BJ208" s="39">
        <v>20.3</v>
      </c>
      <c r="BK208" s="39">
        <v>18.8</v>
      </c>
      <c r="BL208" s="39">
        <v>31.5</v>
      </c>
      <c r="BM208" s="39">
        <v>36.9</v>
      </c>
      <c r="BN208" s="39">
        <v>18.100000000000001</v>
      </c>
      <c r="BO208" s="39">
        <v>29.4</v>
      </c>
      <c r="BP208" s="39">
        <v>11.2</v>
      </c>
      <c r="BQ208" s="39">
        <v>0</v>
      </c>
      <c r="BR208" s="39">
        <v>24.5</v>
      </c>
      <c r="BS208" s="39">
        <v>18.899999999999999</v>
      </c>
      <c r="BT208" s="39">
        <v>23.5</v>
      </c>
      <c r="BU208" s="39">
        <v>0</v>
      </c>
      <c r="BV208" s="39">
        <f t="shared" si="97"/>
        <v>7</v>
      </c>
      <c r="BW208" s="11"/>
      <c r="BX208" s="39">
        <f t="shared" si="98"/>
        <v>7</v>
      </c>
      <c r="BY208" s="39">
        <v>0</v>
      </c>
      <c r="BZ208" s="39">
        <f t="shared" si="99"/>
        <v>7</v>
      </c>
      <c r="CA208" s="39">
        <f t="shared" si="100"/>
        <v>0</v>
      </c>
      <c r="CB208" s="84"/>
      <c r="CC208" s="9"/>
      <c r="CD208" s="9"/>
      <c r="CE208" s="9"/>
      <c r="CF208" s="9"/>
      <c r="CG208" s="9"/>
      <c r="CH208" s="9"/>
      <c r="CI208" s="9"/>
      <c r="CJ208" s="9"/>
      <c r="CK208" s="9"/>
      <c r="CL208" s="10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10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10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10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10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10"/>
      <c r="HW208" s="9"/>
      <c r="HX208" s="9"/>
    </row>
    <row r="209" spans="1:232" s="2" customFormat="1" ht="16.95" customHeight="1">
      <c r="A209" s="14" t="s">
        <v>207</v>
      </c>
      <c r="B209" s="39">
        <v>1776</v>
      </c>
      <c r="C209" s="39">
        <v>554</v>
      </c>
      <c r="D209" s="4">
        <f t="shared" si="87"/>
        <v>0.31193693693693691</v>
      </c>
      <c r="E209" s="11">
        <v>10</v>
      </c>
      <c r="F209" s="5" t="s">
        <v>371</v>
      </c>
      <c r="G209" s="5" t="s">
        <v>371</v>
      </c>
      <c r="H209" s="5" t="s">
        <v>371</v>
      </c>
      <c r="I209" s="5" t="s">
        <v>371</v>
      </c>
      <c r="J209" s="5" t="s">
        <v>371</v>
      </c>
      <c r="K209" s="5" t="s">
        <v>371</v>
      </c>
      <c r="L209" s="5" t="s">
        <v>371</v>
      </c>
      <c r="M209" s="5" t="s">
        <v>371</v>
      </c>
      <c r="N209" s="39">
        <v>5229.6000000000004</v>
      </c>
      <c r="O209" s="39">
        <v>3714.5</v>
      </c>
      <c r="P209" s="4">
        <f t="shared" si="88"/>
        <v>0.71028376931314052</v>
      </c>
      <c r="Q209" s="11">
        <v>20</v>
      </c>
      <c r="R209" s="11">
        <v>1</v>
      </c>
      <c r="S209" s="11">
        <v>15</v>
      </c>
      <c r="T209" s="39">
        <v>1610</v>
      </c>
      <c r="U209" s="39">
        <v>1330.9</v>
      </c>
      <c r="V209" s="4">
        <f t="shared" si="89"/>
        <v>0.82664596273291935</v>
      </c>
      <c r="W209" s="11">
        <v>35</v>
      </c>
      <c r="X209" s="39">
        <v>70.5</v>
      </c>
      <c r="Y209" s="39">
        <v>23.2</v>
      </c>
      <c r="Z209" s="4">
        <f t="shared" si="90"/>
        <v>0.32907801418439714</v>
      </c>
      <c r="AA209" s="11">
        <v>15</v>
      </c>
      <c r="AB209" s="39">
        <v>81536</v>
      </c>
      <c r="AC209" s="39">
        <v>30360</v>
      </c>
      <c r="AD209" s="4">
        <f t="shared" si="91"/>
        <v>0.37235086342229201</v>
      </c>
      <c r="AE209" s="11">
        <v>5</v>
      </c>
      <c r="AF209" s="5" t="s">
        <v>371</v>
      </c>
      <c r="AG209" s="5" t="s">
        <v>371</v>
      </c>
      <c r="AH209" s="5" t="s">
        <v>371</v>
      </c>
      <c r="AI209" s="5" t="s">
        <v>371</v>
      </c>
      <c r="AJ209" s="55">
        <v>747</v>
      </c>
      <c r="AK209" s="55">
        <v>757</v>
      </c>
      <c r="AL209" s="4">
        <f t="shared" si="92"/>
        <v>1.0133868808567603</v>
      </c>
      <c r="AM209" s="11">
        <v>20</v>
      </c>
      <c r="AN209" s="5" t="s">
        <v>371</v>
      </c>
      <c r="AO209" s="5" t="s">
        <v>371</v>
      </c>
      <c r="AP209" s="5" t="s">
        <v>371</v>
      </c>
      <c r="AQ209" s="5" t="s">
        <v>371</v>
      </c>
      <c r="AR209" s="39">
        <v>65</v>
      </c>
      <c r="AS209" s="39">
        <v>62.5</v>
      </c>
      <c r="AT209" s="4">
        <f t="shared" si="93"/>
        <v>0.96153846153846156</v>
      </c>
      <c r="AU209" s="11">
        <v>10</v>
      </c>
      <c r="AV209" s="5" t="s">
        <v>371</v>
      </c>
      <c r="AW209" s="5" t="s">
        <v>371</v>
      </c>
      <c r="AX209" s="5" t="s">
        <v>371</v>
      </c>
      <c r="AY209" s="5" t="s">
        <v>371</v>
      </c>
      <c r="AZ209" s="5" t="s">
        <v>371</v>
      </c>
      <c r="BA209" s="5" t="s">
        <v>371</v>
      </c>
      <c r="BB209" s="5" t="s">
        <v>371</v>
      </c>
      <c r="BC209" s="5" t="s">
        <v>371</v>
      </c>
      <c r="BD209" s="54">
        <f t="shared" si="101"/>
        <v>0.75337461702831998</v>
      </c>
      <c r="BE209" s="54">
        <f t="shared" si="94"/>
        <v>0.75337461702831998</v>
      </c>
      <c r="BF209" s="55">
        <v>2718</v>
      </c>
      <c r="BG209" s="39">
        <f t="shared" si="95"/>
        <v>2047.7</v>
      </c>
      <c r="BH209" s="39">
        <f t="shared" si="96"/>
        <v>-670.3</v>
      </c>
      <c r="BI209" s="39">
        <v>296.8</v>
      </c>
      <c r="BJ209" s="39">
        <v>269.2</v>
      </c>
      <c r="BK209" s="39">
        <v>112.5</v>
      </c>
      <c r="BL209" s="39">
        <v>156.4</v>
      </c>
      <c r="BM209" s="39">
        <v>251.8</v>
      </c>
      <c r="BN209" s="39">
        <v>89.1</v>
      </c>
      <c r="BO209" s="39">
        <v>137.1</v>
      </c>
      <c r="BP209" s="39">
        <v>165.1</v>
      </c>
      <c r="BQ209" s="39">
        <v>0</v>
      </c>
      <c r="BR209" s="39">
        <v>237.3</v>
      </c>
      <c r="BS209" s="39">
        <v>111.4</v>
      </c>
      <c r="BT209" s="39">
        <v>141.69999999999999</v>
      </c>
      <c r="BU209" s="39">
        <v>0</v>
      </c>
      <c r="BV209" s="39">
        <f t="shared" si="97"/>
        <v>79.3</v>
      </c>
      <c r="BW209" s="11"/>
      <c r="BX209" s="39">
        <f t="shared" si="98"/>
        <v>79.3</v>
      </c>
      <c r="BY209" s="39">
        <v>0</v>
      </c>
      <c r="BZ209" s="39">
        <f t="shared" si="99"/>
        <v>79.3</v>
      </c>
      <c r="CA209" s="39">
        <f t="shared" si="100"/>
        <v>0</v>
      </c>
      <c r="CB209" s="84"/>
      <c r="CC209" s="9"/>
      <c r="CD209" s="9"/>
      <c r="CE209" s="9"/>
      <c r="CF209" s="9"/>
      <c r="CG209" s="9"/>
      <c r="CH209" s="9"/>
      <c r="CI209" s="9"/>
      <c r="CJ209" s="9"/>
      <c r="CK209" s="9"/>
      <c r="CL209" s="10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10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10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10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10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10"/>
      <c r="HW209" s="9"/>
      <c r="HX209" s="9"/>
    </row>
    <row r="210" spans="1:232" s="2" customFormat="1" ht="16.95" customHeight="1">
      <c r="A210" s="14" t="s">
        <v>208</v>
      </c>
      <c r="B210" s="39">
        <v>0</v>
      </c>
      <c r="C210" s="39">
        <v>0</v>
      </c>
      <c r="D210" s="4">
        <f t="shared" si="87"/>
        <v>0</v>
      </c>
      <c r="E210" s="11">
        <v>0</v>
      </c>
      <c r="F210" s="5" t="s">
        <v>371</v>
      </c>
      <c r="G210" s="5" t="s">
        <v>371</v>
      </c>
      <c r="H210" s="5" t="s">
        <v>371</v>
      </c>
      <c r="I210" s="5" t="s">
        <v>371</v>
      </c>
      <c r="J210" s="5" t="s">
        <v>371</v>
      </c>
      <c r="K210" s="5" t="s">
        <v>371</v>
      </c>
      <c r="L210" s="5" t="s">
        <v>371</v>
      </c>
      <c r="M210" s="5" t="s">
        <v>371</v>
      </c>
      <c r="N210" s="39">
        <v>652.20000000000005</v>
      </c>
      <c r="O210" s="39">
        <v>611</v>
      </c>
      <c r="P210" s="4">
        <f t="shared" si="88"/>
        <v>0.93682919349892668</v>
      </c>
      <c r="Q210" s="11">
        <v>20</v>
      </c>
      <c r="R210" s="11">
        <v>1</v>
      </c>
      <c r="S210" s="11">
        <v>15</v>
      </c>
      <c r="T210" s="39">
        <v>25</v>
      </c>
      <c r="U210" s="39">
        <v>65.900000000000006</v>
      </c>
      <c r="V210" s="4">
        <f t="shared" si="89"/>
        <v>2.6360000000000001</v>
      </c>
      <c r="W210" s="11">
        <v>35</v>
      </c>
      <c r="X210" s="39">
        <v>4</v>
      </c>
      <c r="Y210" s="39">
        <v>0.3</v>
      </c>
      <c r="Z210" s="4">
        <f t="shared" si="90"/>
        <v>7.4999999999999997E-2</v>
      </c>
      <c r="AA210" s="11">
        <v>15</v>
      </c>
      <c r="AB210" s="39">
        <v>15329</v>
      </c>
      <c r="AC210" s="39">
        <v>1625</v>
      </c>
      <c r="AD210" s="4">
        <f t="shared" si="91"/>
        <v>0.10600821971426708</v>
      </c>
      <c r="AE210" s="11">
        <v>5</v>
      </c>
      <c r="AF210" s="5" t="s">
        <v>371</v>
      </c>
      <c r="AG210" s="5" t="s">
        <v>371</v>
      </c>
      <c r="AH210" s="5" t="s">
        <v>371</v>
      </c>
      <c r="AI210" s="5" t="s">
        <v>371</v>
      </c>
      <c r="AJ210" s="55">
        <v>100</v>
      </c>
      <c r="AK210" s="55">
        <v>87</v>
      </c>
      <c r="AL210" s="4">
        <f t="shared" si="92"/>
        <v>0.87</v>
      </c>
      <c r="AM210" s="11">
        <v>20</v>
      </c>
      <c r="AN210" s="5" t="s">
        <v>371</v>
      </c>
      <c r="AO210" s="5" t="s">
        <v>371</v>
      </c>
      <c r="AP210" s="5" t="s">
        <v>371</v>
      </c>
      <c r="AQ210" s="5" t="s">
        <v>371</v>
      </c>
      <c r="AR210" s="39">
        <v>0</v>
      </c>
      <c r="AS210" s="39">
        <v>0</v>
      </c>
      <c r="AT210" s="4">
        <f t="shared" si="93"/>
        <v>0</v>
      </c>
      <c r="AU210" s="11">
        <v>0</v>
      </c>
      <c r="AV210" s="5" t="s">
        <v>371</v>
      </c>
      <c r="AW210" s="5" t="s">
        <v>371</v>
      </c>
      <c r="AX210" s="5" t="s">
        <v>371</v>
      </c>
      <c r="AY210" s="5" t="s">
        <v>371</v>
      </c>
      <c r="AZ210" s="5" t="s">
        <v>371</v>
      </c>
      <c r="BA210" s="5" t="s">
        <v>371</v>
      </c>
      <c r="BB210" s="5" t="s">
        <v>371</v>
      </c>
      <c r="BC210" s="5" t="s">
        <v>371</v>
      </c>
      <c r="BD210" s="54">
        <f t="shared" si="101"/>
        <v>1.3186511360777262</v>
      </c>
      <c r="BE210" s="54">
        <f t="shared" si="94"/>
        <v>1.2118651136077725</v>
      </c>
      <c r="BF210" s="55">
        <v>669</v>
      </c>
      <c r="BG210" s="39">
        <f t="shared" si="95"/>
        <v>810.7</v>
      </c>
      <c r="BH210" s="39">
        <f t="shared" si="96"/>
        <v>141.70000000000005</v>
      </c>
      <c r="BI210" s="39">
        <v>79.099999999999994</v>
      </c>
      <c r="BJ210" s="39">
        <v>79.099999999999994</v>
      </c>
      <c r="BK210" s="39">
        <v>71.2</v>
      </c>
      <c r="BL210" s="39">
        <v>72.5</v>
      </c>
      <c r="BM210" s="39">
        <v>77</v>
      </c>
      <c r="BN210" s="39">
        <v>69.3</v>
      </c>
      <c r="BO210" s="39">
        <v>74.400000000000006</v>
      </c>
      <c r="BP210" s="39">
        <v>74.2</v>
      </c>
      <c r="BQ210" s="39">
        <v>0</v>
      </c>
      <c r="BR210" s="39">
        <v>72.5</v>
      </c>
      <c r="BS210" s="39">
        <v>69.900000000000006</v>
      </c>
      <c r="BT210" s="39">
        <v>64</v>
      </c>
      <c r="BU210" s="39">
        <v>0</v>
      </c>
      <c r="BV210" s="39">
        <f t="shared" si="97"/>
        <v>7.5</v>
      </c>
      <c r="BW210" s="11"/>
      <c r="BX210" s="39">
        <f t="shared" si="98"/>
        <v>7.5</v>
      </c>
      <c r="BY210" s="39">
        <v>0</v>
      </c>
      <c r="BZ210" s="39">
        <f t="shared" si="99"/>
        <v>7.5</v>
      </c>
      <c r="CA210" s="39">
        <f t="shared" si="100"/>
        <v>0</v>
      </c>
      <c r="CB210" s="84"/>
      <c r="CC210" s="9"/>
      <c r="CD210" s="9"/>
      <c r="CE210" s="9"/>
      <c r="CF210" s="9"/>
      <c r="CG210" s="9"/>
      <c r="CH210" s="9"/>
      <c r="CI210" s="9"/>
      <c r="CJ210" s="9"/>
      <c r="CK210" s="9"/>
      <c r="CL210" s="10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10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10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10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10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10"/>
      <c r="HW210" s="9"/>
      <c r="HX210" s="9"/>
    </row>
    <row r="211" spans="1:232" s="2" customFormat="1" ht="16.95" customHeight="1">
      <c r="A211" s="14" t="s">
        <v>209</v>
      </c>
      <c r="B211" s="39">
        <v>0</v>
      </c>
      <c r="C211" s="39">
        <v>0</v>
      </c>
      <c r="D211" s="4">
        <f t="shared" si="87"/>
        <v>0</v>
      </c>
      <c r="E211" s="11">
        <v>0</v>
      </c>
      <c r="F211" s="5" t="s">
        <v>371</v>
      </c>
      <c r="G211" s="5" t="s">
        <v>371</v>
      </c>
      <c r="H211" s="5" t="s">
        <v>371</v>
      </c>
      <c r="I211" s="5" t="s">
        <v>371</v>
      </c>
      <c r="J211" s="5" t="s">
        <v>371</v>
      </c>
      <c r="K211" s="5" t="s">
        <v>371</v>
      </c>
      <c r="L211" s="5" t="s">
        <v>371</v>
      </c>
      <c r="M211" s="5" t="s">
        <v>371</v>
      </c>
      <c r="N211" s="39">
        <v>2694.3</v>
      </c>
      <c r="O211" s="39">
        <v>2151.3000000000002</v>
      </c>
      <c r="P211" s="4">
        <f t="shared" si="88"/>
        <v>0.79846342278142746</v>
      </c>
      <c r="Q211" s="11">
        <v>20</v>
      </c>
      <c r="R211" s="11">
        <v>1</v>
      </c>
      <c r="S211" s="11">
        <v>15</v>
      </c>
      <c r="T211" s="39">
        <v>2</v>
      </c>
      <c r="U211" s="39">
        <v>0</v>
      </c>
      <c r="V211" s="4">
        <f t="shared" si="89"/>
        <v>0</v>
      </c>
      <c r="W211" s="11">
        <v>35</v>
      </c>
      <c r="X211" s="39">
        <v>5</v>
      </c>
      <c r="Y211" s="39">
        <v>2</v>
      </c>
      <c r="Z211" s="4">
        <f t="shared" si="90"/>
        <v>0.4</v>
      </c>
      <c r="AA211" s="11">
        <v>15</v>
      </c>
      <c r="AB211" s="39">
        <v>31496</v>
      </c>
      <c r="AC211" s="39">
        <v>3098</v>
      </c>
      <c r="AD211" s="4">
        <f t="shared" si="91"/>
        <v>9.8361696723393441E-2</v>
      </c>
      <c r="AE211" s="11">
        <v>5</v>
      </c>
      <c r="AF211" s="5" t="s">
        <v>371</v>
      </c>
      <c r="AG211" s="5" t="s">
        <v>371</v>
      </c>
      <c r="AH211" s="5" t="s">
        <v>371</v>
      </c>
      <c r="AI211" s="5" t="s">
        <v>371</v>
      </c>
      <c r="AJ211" s="55">
        <v>90</v>
      </c>
      <c r="AK211" s="55">
        <v>86</v>
      </c>
      <c r="AL211" s="4">
        <f t="shared" si="92"/>
        <v>0.9555555555555556</v>
      </c>
      <c r="AM211" s="11">
        <v>20</v>
      </c>
      <c r="AN211" s="5" t="s">
        <v>371</v>
      </c>
      <c r="AO211" s="5" t="s">
        <v>371</v>
      </c>
      <c r="AP211" s="5" t="s">
        <v>371</v>
      </c>
      <c r="AQ211" s="5" t="s">
        <v>371</v>
      </c>
      <c r="AR211" s="39">
        <v>45.8</v>
      </c>
      <c r="AS211" s="39">
        <v>43.3</v>
      </c>
      <c r="AT211" s="4">
        <f t="shared" si="93"/>
        <v>0.94541484716157209</v>
      </c>
      <c r="AU211" s="11">
        <v>10</v>
      </c>
      <c r="AV211" s="5" t="s">
        <v>371</v>
      </c>
      <c r="AW211" s="5" t="s">
        <v>371</v>
      </c>
      <c r="AX211" s="5" t="s">
        <v>371</v>
      </c>
      <c r="AY211" s="5" t="s">
        <v>371</v>
      </c>
      <c r="AZ211" s="5" t="s">
        <v>371</v>
      </c>
      <c r="BA211" s="5" t="s">
        <v>371</v>
      </c>
      <c r="BB211" s="5" t="s">
        <v>371</v>
      </c>
      <c r="BC211" s="5" t="s">
        <v>371</v>
      </c>
      <c r="BD211" s="54">
        <f t="shared" si="101"/>
        <v>0.55021947101643631</v>
      </c>
      <c r="BE211" s="54">
        <f t="shared" si="94"/>
        <v>0.55021947101643631</v>
      </c>
      <c r="BF211" s="55">
        <v>574</v>
      </c>
      <c r="BG211" s="39">
        <f t="shared" si="95"/>
        <v>315.8</v>
      </c>
      <c r="BH211" s="39">
        <f t="shared" si="96"/>
        <v>-258.2</v>
      </c>
      <c r="BI211" s="39">
        <v>39.5</v>
      </c>
      <c r="BJ211" s="39">
        <v>39</v>
      </c>
      <c r="BK211" s="39">
        <v>12.7</v>
      </c>
      <c r="BL211" s="39">
        <v>32.1</v>
      </c>
      <c r="BM211" s="39">
        <v>44.5</v>
      </c>
      <c r="BN211" s="39">
        <v>4.5</v>
      </c>
      <c r="BO211" s="39">
        <v>49.8</v>
      </c>
      <c r="BP211" s="39">
        <v>59.1</v>
      </c>
      <c r="BQ211" s="39">
        <v>0</v>
      </c>
      <c r="BR211" s="39">
        <v>0</v>
      </c>
      <c r="BS211" s="39">
        <v>45.2</v>
      </c>
      <c r="BT211" s="39">
        <v>50.4</v>
      </c>
      <c r="BU211" s="39">
        <v>0</v>
      </c>
      <c r="BV211" s="39">
        <f t="shared" si="97"/>
        <v>-61</v>
      </c>
      <c r="BW211" s="11"/>
      <c r="BX211" s="39">
        <f t="shared" si="98"/>
        <v>-61</v>
      </c>
      <c r="BY211" s="39">
        <v>0</v>
      </c>
      <c r="BZ211" s="39">
        <f t="shared" si="99"/>
        <v>0</v>
      </c>
      <c r="CA211" s="39">
        <f t="shared" si="100"/>
        <v>-61</v>
      </c>
      <c r="CB211" s="84"/>
      <c r="CC211" s="9"/>
      <c r="CD211" s="9"/>
      <c r="CE211" s="9"/>
      <c r="CF211" s="9"/>
      <c r="CG211" s="9"/>
      <c r="CH211" s="9"/>
      <c r="CI211" s="9"/>
      <c r="CJ211" s="9"/>
      <c r="CK211" s="9"/>
      <c r="CL211" s="10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10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10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10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10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10"/>
      <c r="HW211" s="9"/>
      <c r="HX211" s="9"/>
    </row>
    <row r="212" spans="1:232" s="2" customFormat="1" ht="16.95" customHeight="1">
      <c r="A212" s="19" t="s">
        <v>210</v>
      </c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84"/>
      <c r="CC212" s="9"/>
      <c r="CD212" s="9"/>
      <c r="CE212" s="9"/>
      <c r="CF212" s="9"/>
      <c r="CG212" s="9"/>
      <c r="CH212" s="9"/>
      <c r="CI212" s="9"/>
      <c r="CJ212" s="9"/>
      <c r="CK212" s="9"/>
      <c r="CL212" s="10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10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10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10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10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10"/>
      <c r="HW212" s="9"/>
      <c r="HX212" s="9"/>
    </row>
    <row r="213" spans="1:232" s="2" customFormat="1" ht="16.95" customHeight="1">
      <c r="A213" s="58" t="s">
        <v>211</v>
      </c>
      <c r="B213" s="39">
        <v>0</v>
      </c>
      <c r="C213" s="39">
        <v>23085.599999999999</v>
      </c>
      <c r="D213" s="4">
        <f t="shared" si="87"/>
        <v>0</v>
      </c>
      <c r="E213" s="11">
        <v>0</v>
      </c>
      <c r="F213" s="5" t="s">
        <v>371</v>
      </c>
      <c r="G213" s="5" t="s">
        <v>371</v>
      </c>
      <c r="H213" s="5" t="s">
        <v>371</v>
      </c>
      <c r="I213" s="5" t="s">
        <v>371</v>
      </c>
      <c r="J213" s="5" t="s">
        <v>371</v>
      </c>
      <c r="K213" s="5" t="s">
        <v>371</v>
      </c>
      <c r="L213" s="5" t="s">
        <v>371</v>
      </c>
      <c r="M213" s="5" t="s">
        <v>371</v>
      </c>
      <c r="N213" s="39">
        <v>4588.5</v>
      </c>
      <c r="O213" s="39">
        <v>2295.1999999999998</v>
      </c>
      <c r="P213" s="4">
        <f t="shared" si="88"/>
        <v>0.50020703933747412</v>
      </c>
      <c r="Q213" s="11">
        <v>20</v>
      </c>
      <c r="R213" s="11">
        <v>1</v>
      </c>
      <c r="S213" s="11">
        <v>15</v>
      </c>
      <c r="T213" s="39">
        <v>1705</v>
      </c>
      <c r="U213" s="39">
        <v>1725.6</v>
      </c>
      <c r="V213" s="4">
        <f t="shared" si="89"/>
        <v>1.01208211143695</v>
      </c>
      <c r="W213" s="11">
        <v>15</v>
      </c>
      <c r="X213" s="39">
        <v>249</v>
      </c>
      <c r="Y213" s="39">
        <v>77</v>
      </c>
      <c r="Z213" s="4">
        <f t="shared" si="90"/>
        <v>0.30923694779116467</v>
      </c>
      <c r="AA213" s="11">
        <v>35</v>
      </c>
      <c r="AB213" s="39">
        <v>31961</v>
      </c>
      <c r="AC213" s="39">
        <v>16601</v>
      </c>
      <c r="AD213" s="4">
        <f t="shared" si="91"/>
        <v>0.51941428616125906</v>
      </c>
      <c r="AE213" s="11">
        <v>5</v>
      </c>
      <c r="AF213" s="5" t="s">
        <v>371</v>
      </c>
      <c r="AG213" s="5" t="s">
        <v>371</v>
      </c>
      <c r="AH213" s="5" t="s">
        <v>371</v>
      </c>
      <c r="AI213" s="5" t="s">
        <v>371</v>
      </c>
      <c r="AJ213" s="55">
        <v>455</v>
      </c>
      <c r="AK213" s="55">
        <v>434</v>
      </c>
      <c r="AL213" s="4">
        <f t="shared" si="92"/>
        <v>0.9538461538461539</v>
      </c>
      <c r="AM213" s="11">
        <v>20</v>
      </c>
      <c r="AN213" s="5" t="s">
        <v>371</v>
      </c>
      <c r="AO213" s="5" t="s">
        <v>371</v>
      </c>
      <c r="AP213" s="5" t="s">
        <v>371</v>
      </c>
      <c r="AQ213" s="5" t="s">
        <v>371</v>
      </c>
      <c r="AR213" s="39">
        <v>0</v>
      </c>
      <c r="AS213" s="39">
        <v>0</v>
      </c>
      <c r="AT213" s="4">
        <f t="shared" si="93"/>
        <v>0</v>
      </c>
      <c r="AU213" s="11">
        <v>0</v>
      </c>
      <c r="AV213" s="5" t="s">
        <v>371</v>
      </c>
      <c r="AW213" s="5" t="s">
        <v>371</v>
      </c>
      <c r="AX213" s="5" t="s">
        <v>371</v>
      </c>
      <c r="AY213" s="5" t="s">
        <v>371</v>
      </c>
      <c r="AZ213" s="5" t="s">
        <v>371</v>
      </c>
      <c r="BA213" s="5" t="s">
        <v>371</v>
      </c>
      <c r="BB213" s="5" t="s">
        <v>371</v>
      </c>
      <c r="BC213" s="5" t="s">
        <v>371</v>
      </c>
      <c r="BD213" s="54">
        <f t="shared" si="101"/>
        <v>0.66075145580658068</v>
      </c>
      <c r="BE213" s="54">
        <f t="shared" si="94"/>
        <v>0.66075145580658068</v>
      </c>
      <c r="BF213" s="55">
        <v>829</v>
      </c>
      <c r="BG213" s="39">
        <f t="shared" si="95"/>
        <v>547.79999999999995</v>
      </c>
      <c r="BH213" s="39">
        <f t="shared" si="96"/>
        <v>-281.20000000000005</v>
      </c>
      <c r="BI213" s="39">
        <v>37</v>
      </c>
      <c r="BJ213" s="39">
        <v>46.9</v>
      </c>
      <c r="BK213" s="39">
        <v>6.6</v>
      </c>
      <c r="BL213" s="39">
        <v>59.9</v>
      </c>
      <c r="BM213" s="39">
        <v>61.1</v>
      </c>
      <c r="BN213" s="39">
        <v>0</v>
      </c>
      <c r="BO213" s="39">
        <v>96.7</v>
      </c>
      <c r="BP213" s="39">
        <v>98</v>
      </c>
      <c r="BQ213" s="39">
        <v>0</v>
      </c>
      <c r="BR213" s="39">
        <v>0</v>
      </c>
      <c r="BS213" s="39">
        <v>93.1</v>
      </c>
      <c r="BT213" s="39">
        <v>96.5</v>
      </c>
      <c r="BU213" s="39">
        <v>106.30000000000001</v>
      </c>
      <c r="BV213" s="39">
        <f t="shared" si="97"/>
        <v>-154.30000000000001</v>
      </c>
      <c r="BW213" s="11"/>
      <c r="BX213" s="39">
        <f t="shared" si="98"/>
        <v>-154.30000000000001</v>
      </c>
      <c r="BY213" s="39">
        <v>0</v>
      </c>
      <c r="BZ213" s="39">
        <f t="shared" si="99"/>
        <v>0</v>
      </c>
      <c r="CA213" s="39">
        <f t="shared" si="100"/>
        <v>-154.30000000000001</v>
      </c>
      <c r="CB213" s="84"/>
      <c r="CC213" s="9"/>
      <c r="CD213" s="9"/>
      <c r="CE213" s="9"/>
      <c r="CF213" s="9"/>
      <c r="CG213" s="9"/>
      <c r="CH213" s="9"/>
      <c r="CI213" s="9"/>
      <c r="CJ213" s="9"/>
      <c r="CK213" s="9"/>
      <c r="CL213" s="10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10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10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10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10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10"/>
      <c r="HW213" s="9"/>
      <c r="HX213" s="9"/>
    </row>
    <row r="214" spans="1:232" s="2" customFormat="1" ht="16.95" customHeight="1">
      <c r="A214" s="58" t="s">
        <v>212</v>
      </c>
      <c r="B214" s="39">
        <v>0</v>
      </c>
      <c r="C214" s="39">
        <v>0</v>
      </c>
      <c r="D214" s="4">
        <f t="shared" si="87"/>
        <v>0</v>
      </c>
      <c r="E214" s="11">
        <v>0</v>
      </c>
      <c r="F214" s="5" t="s">
        <v>371</v>
      </c>
      <c r="G214" s="5" t="s">
        <v>371</v>
      </c>
      <c r="H214" s="5" t="s">
        <v>371</v>
      </c>
      <c r="I214" s="5" t="s">
        <v>371</v>
      </c>
      <c r="J214" s="5" t="s">
        <v>371</v>
      </c>
      <c r="K214" s="5" t="s">
        <v>371</v>
      </c>
      <c r="L214" s="5" t="s">
        <v>371</v>
      </c>
      <c r="M214" s="5" t="s">
        <v>371</v>
      </c>
      <c r="N214" s="39">
        <v>1850</v>
      </c>
      <c r="O214" s="39">
        <v>2114.3000000000002</v>
      </c>
      <c r="P214" s="4">
        <f t="shared" si="88"/>
        <v>1.1428648648648649</v>
      </c>
      <c r="Q214" s="11">
        <v>20</v>
      </c>
      <c r="R214" s="11">
        <v>1</v>
      </c>
      <c r="S214" s="11">
        <v>15</v>
      </c>
      <c r="T214" s="39">
        <v>78</v>
      </c>
      <c r="U214" s="39">
        <v>113.7</v>
      </c>
      <c r="V214" s="4">
        <f t="shared" si="89"/>
        <v>1.4576923076923076</v>
      </c>
      <c r="W214" s="11">
        <v>20</v>
      </c>
      <c r="X214" s="39">
        <v>5.6</v>
      </c>
      <c r="Y214" s="39">
        <v>2.7</v>
      </c>
      <c r="Z214" s="4">
        <f t="shared" si="90"/>
        <v>0.48214285714285721</v>
      </c>
      <c r="AA214" s="11">
        <v>30</v>
      </c>
      <c r="AB214" s="39">
        <v>48966</v>
      </c>
      <c r="AC214" s="39">
        <v>26272</v>
      </c>
      <c r="AD214" s="4">
        <f t="shared" si="91"/>
        <v>0.5365355552832578</v>
      </c>
      <c r="AE214" s="11">
        <v>5</v>
      </c>
      <c r="AF214" s="5" t="s">
        <v>371</v>
      </c>
      <c r="AG214" s="5" t="s">
        <v>371</v>
      </c>
      <c r="AH214" s="5" t="s">
        <v>371</v>
      </c>
      <c r="AI214" s="5" t="s">
        <v>371</v>
      </c>
      <c r="AJ214" s="55">
        <v>81</v>
      </c>
      <c r="AK214" s="55">
        <v>104</v>
      </c>
      <c r="AL214" s="4">
        <f t="shared" si="92"/>
        <v>1.2839506172839505</v>
      </c>
      <c r="AM214" s="11">
        <v>20</v>
      </c>
      <c r="AN214" s="5" t="s">
        <v>371</v>
      </c>
      <c r="AO214" s="5" t="s">
        <v>371</v>
      </c>
      <c r="AP214" s="5" t="s">
        <v>371</v>
      </c>
      <c r="AQ214" s="5" t="s">
        <v>371</v>
      </c>
      <c r="AR214" s="39">
        <v>0</v>
      </c>
      <c r="AS214" s="39">
        <v>0</v>
      </c>
      <c r="AT214" s="4">
        <f t="shared" si="93"/>
        <v>0</v>
      </c>
      <c r="AU214" s="11">
        <v>0</v>
      </c>
      <c r="AV214" s="5" t="s">
        <v>371</v>
      </c>
      <c r="AW214" s="5" t="s">
        <v>371</v>
      </c>
      <c r="AX214" s="5" t="s">
        <v>371</v>
      </c>
      <c r="AY214" s="5" t="s">
        <v>371</v>
      </c>
      <c r="AZ214" s="5" t="s">
        <v>371</v>
      </c>
      <c r="BA214" s="5" t="s">
        <v>371</v>
      </c>
      <c r="BB214" s="5" t="s">
        <v>371</v>
      </c>
      <c r="BC214" s="5" t="s">
        <v>371</v>
      </c>
      <c r="BD214" s="54">
        <f t="shared" si="101"/>
        <v>0.99851926625022247</v>
      </c>
      <c r="BE214" s="54">
        <f t="shared" si="94"/>
        <v>0.99851926625022247</v>
      </c>
      <c r="BF214" s="55">
        <v>2050</v>
      </c>
      <c r="BG214" s="39">
        <f t="shared" si="95"/>
        <v>2047</v>
      </c>
      <c r="BH214" s="39">
        <f t="shared" si="96"/>
        <v>-3</v>
      </c>
      <c r="BI214" s="39">
        <v>197.4</v>
      </c>
      <c r="BJ214" s="39">
        <v>164.7</v>
      </c>
      <c r="BK214" s="39">
        <v>180.6</v>
      </c>
      <c r="BL214" s="39">
        <v>106.7</v>
      </c>
      <c r="BM214" s="39">
        <v>202.8</v>
      </c>
      <c r="BN214" s="39">
        <v>202</v>
      </c>
      <c r="BO214" s="39">
        <v>193.1</v>
      </c>
      <c r="BP214" s="39">
        <v>186.3</v>
      </c>
      <c r="BQ214" s="39">
        <v>0</v>
      </c>
      <c r="BR214" s="39">
        <v>186.5</v>
      </c>
      <c r="BS214" s="39">
        <v>189.7</v>
      </c>
      <c r="BT214" s="39">
        <v>237.4</v>
      </c>
      <c r="BU214" s="39">
        <v>0</v>
      </c>
      <c r="BV214" s="39">
        <f t="shared" si="97"/>
        <v>-0.2</v>
      </c>
      <c r="BW214" s="11"/>
      <c r="BX214" s="39">
        <f t="shared" si="98"/>
        <v>-0.2</v>
      </c>
      <c r="BY214" s="39">
        <v>0</v>
      </c>
      <c r="BZ214" s="39">
        <f t="shared" si="99"/>
        <v>0</v>
      </c>
      <c r="CA214" s="39">
        <f t="shared" si="100"/>
        <v>-0.2</v>
      </c>
      <c r="CB214" s="84"/>
      <c r="CC214" s="9"/>
      <c r="CD214" s="9"/>
      <c r="CE214" s="9"/>
      <c r="CF214" s="9"/>
      <c r="CG214" s="9"/>
      <c r="CH214" s="9"/>
      <c r="CI214" s="9"/>
      <c r="CJ214" s="9"/>
      <c r="CK214" s="9"/>
      <c r="CL214" s="10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10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10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10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10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10"/>
      <c r="HW214" s="9"/>
      <c r="HX214" s="9"/>
    </row>
    <row r="215" spans="1:232" s="2" customFormat="1" ht="16.95" customHeight="1">
      <c r="A215" s="58" t="s">
        <v>213</v>
      </c>
      <c r="B215" s="39">
        <v>898226</v>
      </c>
      <c r="C215" s="39">
        <v>817888.5</v>
      </c>
      <c r="D215" s="4">
        <f t="shared" si="87"/>
        <v>0.91055981456782586</v>
      </c>
      <c r="E215" s="11">
        <v>10</v>
      </c>
      <c r="F215" s="5" t="s">
        <v>371</v>
      </c>
      <c r="G215" s="5" t="s">
        <v>371</v>
      </c>
      <c r="H215" s="5" t="s">
        <v>371</v>
      </c>
      <c r="I215" s="5" t="s">
        <v>371</v>
      </c>
      <c r="J215" s="5" t="s">
        <v>371</v>
      </c>
      <c r="K215" s="5" t="s">
        <v>371</v>
      </c>
      <c r="L215" s="5" t="s">
        <v>371</v>
      </c>
      <c r="M215" s="5" t="s">
        <v>371</v>
      </c>
      <c r="N215" s="39">
        <v>31751.599999999999</v>
      </c>
      <c r="O215" s="39">
        <v>21835.200000000001</v>
      </c>
      <c r="P215" s="4">
        <f t="shared" si="88"/>
        <v>0.68768817949331695</v>
      </c>
      <c r="Q215" s="11">
        <v>20</v>
      </c>
      <c r="R215" s="11">
        <v>1</v>
      </c>
      <c r="S215" s="11">
        <v>15</v>
      </c>
      <c r="T215" s="39">
        <v>1</v>
      </c>
      <c r="U215" s="39">
        <v>0.8</v>
      </c>
      <c r="V215" s="4">
        <f t="shared" si="89"/>
        <v>0.8</v>
      </c>
      <c r="W215" s="11">
        <v>5</v>
      </c>
      <c r="X215" s="39">
        <v>4</v>
      </c>
      <c r="Y215" s="39">
        <v>4.0999999999999996</v>
      </c>
      <c r="Z215" s="4">
        <f t="shared" si="90"/>
        <v>1.0249999999999999</v>
      </c>
      <c r="AA215" s="11">
        <v>45</v>
      </c>
      <c r="AB215" s="39">
        <v>772863</v>
      </c>
      <c r="AC215" s="39">
        <v>278319</v>
      </c>
      <c r="AD215" s="4">
        <f t="shared" si="91"/>
        <v>0.36011427639827498</v>
      </c>
      <c r="AE215" s="11">
        <v>5</v>
      </c>
      <c r="AF215" s="5" t="s">
        <v>371</v>
      </c>
      <c r="AG215" s="5" t="s">
        <v>371</v>
      </c>
      <c r="AH215" s="5" t="s">
        <v>371</v>
      </c>
      <c r="AI215" s="5" t="s">
        <v>371</v>
      </c>
      <c r="AJ215" s="55">
        <v>32</v>
      </c>
      <c r="AK215" s="55">
        <v>11</v>
      </c>
      <c r="AL215" s="4">
        <f t="shared" si="92"/>
        <v>0.34375</v>
      </c>
      <c r="AM215" s="11">
        <v>20</v>
      </c>
      <c r="AN215" s="5" t="s">
        <v>371</v>
      </c>
      <c r="AO215" s="5" t="s">
        <v>371</v>
      </c>
      <c r="AP215" s="5" t="s">
        <v>371</v>
      </c>
      <c r="AQ215" s="5" t="s">
        <v>371</v>
      </c>
      <c r="AR215" s="39">
        <v>61.5</v>
      </c>
      <c r="AS215" s="39">
        <v>51.5</v>
      </c>
      <c r="AT215" s="4">
        <f t="shared" si="93"/>
        <v>0.83739837398373984</v>
      </c>
      <c r="AU215" s="11">
        <v>10</v>
      </c>
      <c r="AV215" s="5" t="s">
        <v>371</v>
      </c>
      <c r="AW215" s="5" t="s">
        <v>371</v>
      </c>
      <c r="AX215" s="5" t="s">
        <v>371</v>
      </c>
      <c r="AY215" s="5" t="s">
        <v>371</v>
      </c>
      <c r="AZ215" s="5" t="s">
        <v>371</v>
      </c>
      <c r="BA215" s="5" t="s">
        <v>371</v>
      </c>
      <c r="BB215" s="5" t="s">
        <v>371</v>
      </c>
      <c r="BC215" s="5" t="s">
        <v>371</v>
      </c>
      <c r="BD215" s="54">
        <f t="shared" si="101"/>
        <v>0.80795320659517966</v>
      </c>
      <c r="BE215" s="54">
        <f t="shared" si="94"/>
        <v>0.80795320659517966</v>
      </c>
      <c r="BF215" s="55">
        <v>1257</v>
      </c>
      <c r="BG215" s="39">
        <f t="shared" si="95"/>
        <v>1015.6</v>
      </c>
      <c r="BH215" s="39">
        <f t="shared" si="96"/>
        <v>-241.39999999999998</v>
      </c>
      <c r="BI215" s="39">
        <v>106.3</v>
      </c>
      <c r="BJ215" s="39">
        <v>121.8</v>
      </c>
      <c r="BK215" s="39">
        <v>0</v>
      </c>
      <c r="BL215" s="39">
        <v>0</v>
      </c>
      <c r="BM215" s="39">
        <v>0</v>
      </c>
      <c r="BN215" s="39">
        <v>0</v>
      </c>
      <c r="BO215" s="39">
        <v>0</v>
      </c>
      <c r="BP215" s="39">
        <v>0</v>
      </c>
      <c r="BQ215" s="39">
        <v>0</v>
      </c>
      <c r="BR215" s="39">
        <v>32.200000000000003</v>
      </c>
      <c r="BS215" s="39">
        <v>117.1</v>
      </c>
      <c r="BT215" s="39">
        <v>126.4</v>
      </c>
      <c r="BU215" s="39">
        <v>663</v>
      </c>
      <c r="BV215" s="39">
        <f t="shared" si="97"/>
        <v>-151.19999999999999</v>
      </c>
      <c r="BW215" s="11"/>
      <c r="BX215" s="39">
        <f t="shared" si="98"/>
        <v>-151.19999999999999</v>
      </c>
      <c r="BY215" s="39">
        <v>0</v>
      </c>
      <c r="BZ215" s="39">
        <f t="shared" si="99"/>
        <v>0</v>
      </c>
      <c r="CA215" s="39">
        <f t="shared" si="100"/>
        <v>-151.19999999999999</v>
      </c>
      <c r="CB215" s="84"/>
      <c r="CC215" s="9"/>
      <c r="CD215" s="9"/>
      <c r="CE215" s="9"/>
      <c r="CF215" s="9"/>
      <c r="CG215" s="9"/>
      <c r="CH215" s="9"/>
      <c r="CI215" s="9"/>
      <c r="CJ215" s="9"/>
      <c r="CK215" s="9"/>
      <c r="CL215" s="10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10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10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10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10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10"/>
      <c r="HW215" s="9"/>
      <c r="HX215" s="9"/>
    </row>
    <row r="216" spans="1:232" s="2" customFormat="1" ht="16.95" customHeight="1">
      <c r="A216" s="58" t="s">
        <v>214</v>
      </c>
      <c r="B216" s="39">
        <v>0</v>
      </c>
      <c r="C216" s="39">
        <v>21380.5</v>
      </c>
      <c r="D216" s="4">
        <f t="shared" si="87"/>
        <v>0</v>
      </c>
      <c r="E216" s="11">
        <v>0</v>
      </c>
      <c r="F216" s="5" t="s">
        <v>371</v>
      </c>
      <c r="G216" s="5" t="s">
        <v>371</v>
      </c>
      <c r="H216" s="5" t="s">
        <v>371</v>
      </c>
      <c r="I216" s="5" t="s">
        <v>371</v>
      </c>
      <c r="J216" s="5" t="s">
        <v>371</v>
      </c>
      <c r="K216" s="5" t="s">
        <v>371</v>
      </c>
      <c r="L216" s="5" t="s">
        <v>371</v>
      </c>
      <c r="M216" s="5" t="s">
        <v>371</v>
      </c>
      <c r="N216" s="39">
        <v>2768.1</v>
      </c>
      <c r="O216" s="39">
        <v>1981.8</v>
      </c>
      <c r="P216" s="4">
        <f t="shared" si="88"/>
        <v>0.71594234312344207</v>
      </c>
      <c r="Q216" s="11">
        <v>20</v>
      </c>
      <c r="R216" s="11">
        <v>1</v>
      </c>
      <c r="S216" s="11">
        <v>15</v>
      </c>
      <c r="T216" s="39">
        <v>94</v>
      </c>
      <c r="U216" s="39">
        <v>106.5</v>
      </c>
      <c r="V216" s="4">
        <f t="shared" si="89"/>
        <v>1.1329787234042554</v>
      </c>
      <c r="W216" s="11">
        <v>30</v>
      </c>
      <c r="X216" s="39">
        <v>5</v>
      </c>
      <c r="Y216" s="39">
        <v>6.3</v>
      </c>
      <c r="Z216" s="4">
        <f t="shared" si="90"/>
        <v>1.26</v>
      </c>
      <c r="AA216" s="11">
        <v>20</v>
      </c>
      <c r="AB216" s="39">
        <v>76307</v>
      </c>
      <c r="AC216" s="39">
        <v>18943</v>
      </c>
      <c r="AD216" s="4">
        <f t="shared" si="91"/>
        <v>0.24824721192026944</v>
      </c>
      <c r="AE216" s="11">
        <v>5</v>
      </c>
      <c r="AF216" s="5" t="s">
        <v>371</v>
      </c>
      <c r="AG216" s="5" t="s">
        <v>371</v>
      </c>
      <c r="AH216" s="5" t="s">
        <v>371</v>
      </c>
      <c r="AI216" s="5" t="s">
        <v>371</v>
      </c>
      <c r="AJ216" s="55">
        <v>114</v>
      </c>
      <c r="AK216" s="55">
        <v>130</v>
      </c>
      <c r="AL216" s="4">
        <f t="shared" si="92"/>
        <v>1.1403508771929824</v>
      </c>
      <c r="AM216" s="11">
        <v>20</v>
      </c>
      <c r="AN216" s="5" t="s">
        <v>371</v>
      </c>
      <c r="AO216" s="5" t="s">
        <v>371</v>
      </c>
      <c r="AP216" s="5" t="s">
        <v>371</v>
      </c>
      <c r="AQ216" s="5" t="s">
        <v>371</v>
      </c>
      <c r="AR216" s="39">
        <v>39.200000000000003</v>
      </c>
      <c r="AS216" s="39">
        <v>29.2</v>
      </c>
      <c r="AT216" s="4">
        <f t="shared" si="93"/>
        <v>0.74489795918367341</v>
      </c>
      <c r="AU216" s="11">
        <v>10</v>
      </c>
      <c r="AV216" s="5" t="s">
        <v>371</v>
      </c>
      <c r="AW216" s="5" t="s">
        <v>371</v>
      </c>
      <c r="AX216" s="5" t="s">
        <v>371</v>
      </c>
      <c r="AY216" s="5" t="s">
        <v>371</v>
      </c>
      <c r="AZ216" s="5" t="s">
        <v>371</v>
      </c>
      <c r="BA216" s="5" t="s">
        <v>371</v>
      </c>
      <c r="BB216" s="5" t="s">
        <v>371</v>
      </c>
      <c r="BC216" s="5" t="s">
        <v>371</v>
      </c>
      <c r="BD216" s="54">
        <f t="shared" si="101"/>
        <v>1.0000453479991185</v>
      </c>
      <c r="BE216" s="54">
        <f t="shared" si="94"/>
        <v>1.0000453479991185</v>
      </c>
      <c r="BF216" s="55">
        <v>1408</v>
      </c>
      <c r="BG216" s="39">
        <f t="shared" si="95"/>
        <v>1408.1</v>
      </c>
      <c r="BH216" s="39">
        <f t="shared" si="96"/>
        <v>9.9999999999909051E-2</v>
      </c>
      <c r="BI216" s="39">
        <v>155</v>
      </c>
      <c r="BJ216" s="39">
        <v>142.19999999999999</v>
      </c>
      <c r="BK216" s="39">
        <v>87.3</v>
      </c>
      <c r="BL216" s="39">
        <v>143.6</v>
      </c>
      <c r="BM216" s="39">
        <v>141.69999999999999</v>
      </c>
      <c r="BN216" s="39">
        <v>243</v>
      </c>
      <c r="BO216" s="39">
        <v>111.8</v>
      </c>
      <c r="BP216" s="39">
        <v>156.80000000000001</v>
      </c>
      <c r="BQ216" s="39">
        <v>0</v>
      </c>
      <c r="BR216" s="39">
        <v>201</v>
      </c>
      <c r="BS216" s="39">
        <v>105.6</v>
      </c>
      <c r="BT216" s="39">
        <v>131.30000000000001</v>
      </c>
      <c r="BU216" s="39">
        <v>0</v>
      </c>
      <c r="BV216" s="39">
        <f t="shared" si="97"/>
        <v>-211.2</v>
      </c>
      <c r="BW216" s="11"/>
      <c r="BX216" s="39">
        <f t="shared" si="98"/>
        <v>-211.2</v>
      </c>
      <c r="BY216" s="39">
        <v>0</v>
      </c>
      <c r="BZ216" s="39">
        <f t="shared" si="99"/>
        <v>0</v>
      </c>
      <c r="CA216" s="39">
        <f t="shared" si="100"/>
        <v>-211.2</v>
      </c>
      <c r="CB216" s="84"/>
      <c r="CC216" s="9"/>
      <c r="CD216" s="9"/>
      <c r="CE216" s="9"/>
      <c r="CF216" s="9"/>
      <c r="CG216" s="9"/>
      <c r="CH216" s="9"/>
      <c r="CI216" s="9"/>
      <c r="CJ216" s="9"/>
      <c r="CK216" s="9"/>
      <c r="CL216" s="10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10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10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10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10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10"/>
      <c r="HW216" s="9"/>
      <c r="HX216" s="9"/>
    </row>
    <row r="217" spans="1:232" s="2" customFormat="1" ht="16.95" customHeight="1">
      <c r="A217" s="58" t="s">
        <v>215</v>
      </c>
      <c r="B217" s="39">
        <v>878888</v>
      </c>
      <c r="C217" s="39">
        <v>727226</v>
      </c>
      <c r="D217" s="4">
        <f t="shared" si="87"/>
        <v>0.82743876352845869</v>
      </c>
      <c r="E217" s="11">
        <v>10</v>
      </c>
      <c r="F217" s="5" t="s">
        <v>371</v>
      </c>
      <c r="G217" s="5" t="s">
        <v>371</v>
      </c>
      <c r="H217" s="5" t="s">
        <v>371</v>
      </c>
      <c r="I217" s="5" t="s">
        <v>371</v>
      </c>
      <c r="J217" s="5" t="s">
        <v>371</v>
      </c>
      <c r="K217" s="5" t="s">
        <v>371</v>
      </c>
      <c r="L217" s="5" t="s">
        <v>371</v>
      </c>
      <c r="M217" s="5" t="s">
        <v>371</v>
      </c>
      <c r="N217" s="39">
        <v>100560.8</v>
      </c>
      <c r="O217" s="39">
        <v>64481.3</v>
      </c>
      <c r="P217" s="4">
        <f t="shared" si="88"/>
        <v>0.64121705475692314</v>
      </c>
      <c r="Q217" s="11">
        <v>20</v>
      </c>
      <c r="R217" s="11">
        <v>1</v>
      </c>
      <c r="S217" s="11">
        <v>15</v>
      </c>
      <c r="T217" s="39">
        <v>1704</v>
      </c>
      <c r="U217" s="39">
        <v>2060</v>
      </c>
      <c r="V217" s="4">
        <f t="shared" si="89"/>
        <v>1.2089201877934272</v>
      </c>
      <c r="W217" s="11">
        <v>40</v>
      </c>
      <c r="X217" s="39">
        <v>125</v>
      </c>
      <c r="Y217" s="39">
        <v>125.5</v>
      </c>
      <c r="Z217" s="4">
        <f t="shared" si="90"/>
        <v>1.004</v>
      </c>
      <c r="AA217" s="11">
        <v>10</v>
      </c>
      <c r="AB217" s="39">
        <v>1175431</v>
      </c>
      <c r="AC217" s="39">
        <v>2333649</v>
      </c>
      <c r="AD217" s="4">
        <f t="shared" si="91"/>
        <v>1.9853560098380933</v>
      </c>
      <c r="AE217" s="11">
        <v>5</v>
      </c>
      <c r="AF217" s="5" t="s">
        <v>371</v>
      </c>
      <c r="AG217" s="5" t="s">
        <v>371</v>
      </c>
      <c r="AH217" s="5" t="s">
        <v>371</v>
      </c>
      <c r="AI217" s="5" t="s">
        <v>371</v>
      </c>
      <c r="AJ217" s="55">
        <v>680</v>
      </c>
      <c r="AK217" s="55">
        <v>435</v>
      </c>
      <c r="AL217" s="4">
        <f t="shared" si="92"/>
        <v>0.63970588235294112</v>
      </c>
      <c r="AM217" s="11">
        <v>20</v>
      </c>
      <c r="AN217" s="5" t="s">
        <v>371</v>
      </c>
      <c r="AO217" s="5" t="s">
        <v>371</v>
      </c>
      <c r="AP217" s="5" t="s">
        <v>371</v>
      </c>
      <c r="AQ217" s="5" t="s">
        <v>371</v>
      </c>
      <c r="AR217" s="39">
        <v>69.3</v>
      </c>
      <c r="AS217" s="39">
        <v>59.4</v>
      </c>
      <c r="AT217" s="4">
        <f t="shared" si="93"/>
        <v>0.85714285714285721</v>
      </c>
      <c r="AU217" s="11">
        <v>10</v>
      </c>
      <c r="AV217" s="5" t="s">
        <v>371</v>
      </c>
      <c r="AW217" s="5" t="s">
        <v>371</v>
      </c>
      <c r="AX217" s="5" t="s">
        <v>371</v>
      </c>
      <c r="AY217" s="5" t="s">
        <v>371</v>
      </c>
      <c r="AZ217" s="5" t="s">
        <v>371</v>
      </c>
      <c r="BA217" s="5" t="s">
        <v>371</v>
      </c>
      <c r="BB217" s="5" t="s">
        <v>371</v>
      </c>
      <c r="BC217" s="5" t="s">
        <v>371</v>
      </c>
      <c r="BD217" s="54">
        <f t="shared" si="101"/>
        <v>0.9675989423833693</v>
      </c>
      <c r="BE217" s="54">
        <f t="shared" si="94"/>
        <v>0.9675989423833693</v>
      </c>
      <c r="BF217" s="55">
        <v>2184</v>
      </c>
      <c r="BG217" s="39">
        <f t="shared" si="95"/>
        <v>2113.1999999999998</v>
      </c>
      <c r="BH217" s="39">
        <f t="shared" si="96"/>
        <v>-70.800000000000182</v>
      </c>
      <c r="BI217" s="39">
        <v>239.4</v>
      </c>
      <c r="BJ217" s="39">
        <v>219.4</v>
      </c>
      <c r="BK217" s="39">
        <v>74.099999999999994</v>
      </c>
      <c r="BL217" s="39">
        <v>44.5</v>
      </c>
      <c r="BM217" s="39">
        <v>41.9</v>
      </c>
      <c r="BN217" s="39">
        <v>79.900000000000006</v>
      </c>
      <c r="BO217" s="39">
        <v>254.4</v>
      </c>
      <c r="BP217" s="39">
        <v>172.7</v>
      </c>
      <c r="BQ217" s="39">
        <v>0</v>
      </c>
      <c r="BR217" s="39">
        <v>106.2</v>
      </c>
      <c r="BS217" s="39">
        <v>237.9</v>
      </c>
      <c r="BT217" s="39">
        <v>179.6</v>
      </c>
      <c r="BU217" s="39">
        <v>384.80000000000013</v>
      </c>
      <c r="BV217" s="39">
        <f t="shared" si="97"/>
        <v>78.400000000000006</v>
      </c>
      <c r="BW217" s="11"/>
      <c r="BX217" s="39">
        <f t="shared" si="98"/>
        <v>78.400000000000006</v>
      </c>
      <c r="BY217" s="39">
        <v>0</v>
      </c>
      <c r="BZ217" s="39">
        <f t="shared" si="99"/>
        <v>78.400000000000006</v>
      </c>
      <c r="CA217" s="39">
        <f t="shared" si="100"/>
        <v>0</v>
      </c>
      <c r="CB217" s="84"/>
      <c r="CC217" s="9"/>
      <c r="CD217" s="9"/>
      <c r="CE217" s="9"/>
      <c r="CF217" s="9"/>
      <c r="CG217" s="9"/>
      <c r="CH217" s="9"/>
      <c r="CI217" s="9"/>
      <c r="CJ217" s="9"/>
      <c r="CK217" s="9"/>
      <c r="CL217" s="10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10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10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10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10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10"/>
      <c r="HW217" s="9"/>
      <c r="HX217" s="9"/>
    </row>
    <row r="218" spans="1:232" s="2" customFormat="1" ht="16.95" customHeight="1">
      <c r="A218" s="58" t="s">
        <v>216</v>
      </c>
      <c r="B218" s="39">
        <v>131638</v>
      </c>
      <c r="C218" s="39">
        <v>133965</v>
      </c>
      <c r="D218" s="4">
        <f t="shared" si="87"/>
        <v>1.0176772664428204</v>
      </c>
      <c r="E218" s="11">
        <v>10</v>
      </c>
      <c r="F218" s="5" t="s">
        <v>371</v>
      </c>
      <c r="G218" s="5" t="s">
        <v>371</v>
      </c>
      <c r="H218" s="5" t="s">
        <v>371</v>
      </c>
      <c r="I218" s="5" t="s">
        <v>371</v>
      </c>
      <c r="J218" s="5" t="s">
        <v>371</v>
      </c>
      <c r="K218" s="5" t="s">
        <v>371</v>
      </c>
      <c r="L218" s="5" t="s">
        <v>371</v>
      </c>
      <c r="M218" s="5" t="s">
        <v>371</v>
      </c>
      <c r="N218" s="39">
        <v>9431.4</v>
      </c>
      <c r="O218" s="39">
        <v>12344.5</v>
      </c>
      <c r="P218" s="4">
        <f t="shared" si="88"/>
        <v>1.3088724897682211</v>
      </c>
      <c r="Q218" s="11">
        <v>20</v>
      </c>
      <c r="R218" s="11">
        <v>1</v>
      </c>
      <c r="S218" s="11">
        <v>15</v>
      </c>
      <c r="T218" s="39">
        <v>1</v>
      </c>
      <c r="U218" s="39">
        <v>0.5</v>
      </c>
      <c r="V218" s="4">
        <f t="shared" si="89"/>
        <v>0.5</v>
      </c>
      <c r="W218" s="11">
        <v>15</v>
      </c>
      <c r="X218" s="39">
        <v>6</v>
      </c>
      <c r="Y218" s="39">
        <v>7.3</v>
      </c>
      <c r="Z218" s="4">
        <f t="shared" si="90"/>
        <v>1.2166666666666666</v>
      </c>
      <c r="AA218" s="11">
        <v>35</v>
      </c>
      <c r="AB218" s="39">
        <v>508074</v>
      </c>
      <c r="AC218" s="39">
        <v>589970</v>
      </c>
      <c r="AD218" s="4">
        <f t="shared" si="91"/>
        <v>1.1611891181205887</v>
      </c>
      <c r="AE218" s="11">
        <v>5</v>
      </c>
      <c r="AF218" s="5" t="s">
        <v>371</v>
      </c>
      <c r="AG218" s="5" t="s">
        <v>371</v>
      </c>
      <c r="AH218" s="5" t="s">
        <v>371</v>
      </c>
      <c r="AI218" s="5" t="s">
        <v>371</v>
      </c>
      <c r="AJ218" s="55">
        <v>32</v>
      </c>
      <c r="AK218" s="55">
        <v>9</v>
      </c>
      <c r="AL218" s="4">
        <f t="shared" si="92"/>
        <v>0.28125</v>
      </c>
      <c r="AM218" s="11">
        <v>20</v>
      </c>
      <c r="AN218" s="5" t="s">
        <v>371</v>
      </c>
      <c r="AO218" s="5" t="s">
        <v>371</v>
      </c>
      <c r="AP218" s="5" t="s">
        <v>371</v>
      </c>
      <c r="AQ218" s="5" t="s">
        <v>371</v>
      </c>
      <c r="AR218" s="39">
        <v>50.5</v>
      </c>
      <c r="AS218" s="39">
        <v>40.5</v>
      </c>
      <c r="AT218" s="4">
        <f t="shared" si="93"/>
        <v>0.80198019801980203</v>
      </c>
      <c r="AU218" s="11">
        <v>10</v>
      </c>
      <c r="AV218" s="5" t="s">
        <v>371</v>
      </c>
      <c r="AW218" s="5" t="s">
        <v>371</v>
      </c>
      <c r="AX218" s="5" t="s">
        <v>371</v>
      </c>
      <c r="AY218" s="5" t="s">
        <v>371</v>
      </c>
      <c r="AZ218" s="5" t="s">
        <v>371</v>
      </c>
      <c r="BA218" s="5" t="s">
        <v>371</v>
      </c>
      <c r="BB218" s="5" t="s">
        <v>371</v>
      </c>
      <c r="BC218" s="5" t="s">
        <v>371</v>
      </c>
      <c r="BD218" s="54">
        <f t="shared" si="101"/>
        <v>0.92991002587636107</v>
      </c>
      <c r="BE218" s="54">
        <f t="shared" si="94"/>
        <v>0.92991002587636107</v>
      </c>
      <c r="BF218" s="55">
        <v>3457</v>
      </c>
      <c r="BG218" s="39">
        <f t="shared" si="95"/>
        <v>3214.7</v>
      </c>
      <c r="BH218" s="39">
        <f t="shared" si="96"/>
        <v>-242.30000000000018</v>
      </c>
      <c r="BI218" s="39">
        <v>377.3</v>
      </c>
      <c r="BJ218" s="39">
        <v>379.1</v>
      </c>
      <c r="BK218" s="39">
        <v>279.3</v>
      </c>
      <c r="BL218" s="39">
        <v>223.7</v>
      </c>
      <c r="BM218" s="39">
        <v>351.3</v>
      </c>
      <c r="BN218" s="39">
        <v>268.7</v>
      </c>
      <c r="BO218" s="39">
        <v>369.7</v>
      </c>
      <c r="BP218" s="39">
        <v>320.89999999999998</v>
      </c>
      <c r="BQ218" s="39">
        <v>0</v>
      </c>
      <c r="BR218" s="39">
        <v>81.099999999999994</v>
      </c>
      <c r="BS218" s="39">
        <v>357</v>
      </c>
      <c r="BT218" s="39">
        <v>305.39999999999998</v>
      </c>
      <c r="BU218" s="39">
        <v>35.399999999999778</v>
      </c>
      <c r="BV218" s="39">
        <f t="shared" si="97"/>
        <v>-134.19999999999999</v>
      </c>
      <c r="BW218" s="11"/>
      <c r="BX218" s="39">
        <f t="shared" si="98"/>
        <v>-134.19999999999999</v>
      </c>
      <c r="BY218" s="39">
        <v>0</v>
      </c>
      <c r="BZ218" s="39">
        <f t="shared" si="99"/>
        <v>0</v>
      </c>
      <c r="CA218" s="39">
        <f t="shared" si="100"/>
        <v>-134.19999999999999</v>
      </c>
      <c r="CB218" s="84"/>
      <c r="CC218" s="9"/>
      <c r="CD218" s="9"/>
      <c r="CE218" s="9"/>
      <c r="CF218" s="9"/>
      <c r="CG218" s="9"/>
      <c r="CH218" s="9"/>
      <c r="CI218" s="9"/>
      <c r="CJ218" s="9"/>
      <c r="CK218" s="9"/>
      <c r="CL218" s="10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10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10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10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10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10"/>
      <c r="HW218" s="9"/>
      <c r="HX218" s="9"/>
    </row>
    <row r="219" spans="1:232" s="2" customFormat="1" ht="16.95" customHeight="1">
      <c r="A219" s="58" t="s">
        <v>217</v>
      </c>
      <c r="B219" s="39">
        <v>3277681</v>
      </c>
      <c r="C219" s="39">
        <v>2582549.6</v>
      </c>
      <c r="D219" s="4">
        <f t="shared" si="87"/>
        <v>0.78791975180012941</v>
      </c>
      <c r="E219" s="11">
        <v>10</v>
      </c>
      <c r="F219" s="5" t="s">
        <v>371</v>
      </c>
      <c r="G219" s="5" t="s">
        <v>371</v>
      </c>
      <c r="H219" s="5" t="s">
        <v>371</v>
      </c>
      <c r="I219" s="5" t="s">
        <v>371</v>
      </c>
      <c r="J219" s="5" t="s">
        <v>371</v>
      </c>
      <c r="K219" s="5" t="s">
        <v>371</v>
      </c>
      <c r="L219" s="5" t="s">
        <v>371</v>
      </c>
      <c r="M219" s="5" t="s">
        <v>371</v>
      </c>
      <c r="N219" s="39">
        <v>46013.5</v>
      </c>
      <c r="O219" s="39">
        <v>23946.6</v>
      </c>
      <c r="P219" s="4">
        <f t="shared" si="88"/>
        <v>0.52042552729090374</v>
      </c>
      <c r="Q219" s="11">
        <v>20</v>
      </c>
      <c r="R219" s="11">
        <v>1</v>
      </c>
      <c r="S219" s="11">
        <v>15</v>
      </c>
      <c r="T219" s="39">
        <v>25.5</v>
      </c>
      <c r="U219" s="39">
        <v>38.299999999999997</v>
      </c>
      <c r="V219" s="4">
        <f t="shared" si="89"/>
        <v>1.5019607843137255</v>
      </c>
      <c r="W219" s="11">
        <v>30</v>
      </c>
      <c r="X219" s="39">
        <v>48</v>
      </c>
      <c r="Y219" s="39">
        <v>63.2</v>
      </c>
      <c r="Z219" s="4">
        <f t="shared" si="90"/>
        <v>1.3166666666666667</v>
      </c>
      <c r="AA219" s="11">
        <v>20</v>
      </c>
      <c r="AB219" s="39">
        <v>588497</v>
      </c>
      <c r="AC219" s="39">
        <v>398364</v>
      </c>
      <c r="AD219" s="4">
        <f t="shared" si="91"/>
        <v>0.67691763934225668</v>
      </c>
      <c r="AE219" s="11">
        <v>5</v>
      </c>
      <c r="AF219" s="5" t="s">
        <v>371</v>
      </c>
      <c r="AG219" s="5" t="s">
        <v>371</v>
      </c>
      <c r="AH219" s="5" t="s">
        <v>371</v>
      </c>
      <c r="AI219" s="5" t="s">
        <v>371</v>
      </c>
      <c r="AJ219" s="55">
        <v>70</v>
      </c>
      <c r="AK219" s="55">
        <v>91</v>
      </c>
      <c r="AL219" s="4">
        <f t="shared" si="92"/>
        <v>1.3</v>
      </c>
      <c r="AM219" s="11">
        <v>20</v>
      </c>
      <c r="AN219" s="5" t="s">
        <v>371</v>
      </c>
      <c r="AO219" s="5" t="s">
        <v>371</v>
      </c>
      <c r="AP219" s="5" t="s">
        <v>371</v>
      </c>
      <c r="AQ219" s="5" t="s">
        <v>371</v>
      </c>
      <c r="AR219" s="39">
        <v>36</v>
      </c>
      <c r="AS219" s="39">
        <v>26</v>
      </c>
      <c r="AT219" s="4">
        <f t="shared" si="93"/>
        <v>0.72222222222222221</v>
      </c>
      <c r="AU219" s="11">
        <v>10</v>
      </c>
      <c r="AV219" s="5" t="s">
        <v>371</v>
      </c>
      <c r="AW219" s="5" t="s">
        <v>371</v>
      </c>
      <c r="AX219" s="5" t="s">
        <v>371</v>
      </c>
      <c r="AY219" s="5" t="s">
        <v>371</v>
      </c>
      <c r="AZ219" s="5" t="s">
        <v>371</v>
      </c>
      <c r="BA219" s="5" t="s">
        <v>371</v>
      </c>
      <c r="BB219" s="5" t="s">
        <v>371</v>
      </c>
      <c r="BC219" s="5" t="s">
        <v>371</v>
      </c>
      <c r="BD219" s="54">
        <f t="shared" si="101"/>
        <v>1.0868205795807535</v>
      </c>
      <c r="BE219" s="54">
        <f t="shared" si="94"/>
        <v>1.0868205795807535</v>
      </c>
      <c r="BF219" s="55">
        <v>896</v>
      </c>
      <c r="BG219" s="39">
        <f t="shared" si="95"/>
        <v>973.8</v>
      </c>
      <c r="BH219" s="39">
        <f t="shared" si="96"/>
        <v>77.799999999999955</v>
      </c>
      <c r="BI219" s="39">
        <v>99.6</v>
      </c>
      <c r="BJ219" s="39">
        <v>98.9</v>
      </c>
      <c r="BK219" s="39">
        <v>25.7</v>
      </c>
      <c r="BL219" s="39">
        <v>26.1</v>
      </c>
      <c r="BM219" s="39">
        <v>26.6</v>
      </c>
      <c r="BN219" s="39">
        <v>0</v>
      </c>
      <c r="BO219" s="39">
        <v>52.3</v>
      </c>
      <c r="BP219" s="39">
        <v>97.8</v>
      </c>
      <c r="BQ219" s="39">
        <v>0</v>
      </c>
      <c r="BR219" s="39">
        <v>98.2</v>
      </c>
      <c r="BS219" s="39">
        <v>97.3</v>
      </c>
      <c r="BT219" s="39">
        <v>78.5</v>
      </c>
      <c r="BU219" s="39">
        <v>357.56000000000006</v>
      </c>
      <c r="BV219" s="39">
        <f t="shared" si="97"/>
        <v>-84.8</v>
      </c>
      <c r="BW219" s="11"/>
      <c r="BX219" s="39">
        <f t="shared" si="98"/>
        <v>-84.8</v>
      </c>
      <c r="BY219" s="39">
        <v>0</v>
      </c>
      <c r="BZ219" s="39">
        <f t="shared" si="99"/>
        <v>0</v>
      </c>
      <c r="CA219" s="39">
        <f t="shared" si="100"/>
        <v>-84.8</v>
      </c>
      <c r="CB219" s="84"/>
      <c r="CC219" s="9"/>
      <c r="CD219" s="9"/>
      <c r="CE219" s="9"/>
      <c r="CF219" s="9"/>
      <c r="CG219" s="9"/>
      <c r="CH219" s="9"/>
      <c r="CI219" s="9"/>
      <c r="CJ219" s="9"/>
      <c r="CK219" s="9"/>
      <c r="CL219" s="10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10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10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10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10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10"/>
      <c r="HW219" s="9"/>
      <c r="HX219" s="9"/>
    </row>
    <row r="220" spans="1:232" s="2" customFormat="1" ht="16.95" customHeight="1">
      <c r="A220" s="58" t="s">
        <v>218</v>
      </c>
      <c r="B220" s="39">
        <v>410261</v>
      </c>
      <c r="C220" s="39">
        <v>235349.9</v>
      </c>
      <c r="D220" s="4">
        <f t="shared" si="87"/>
        <v>0.5736589634403465</v>
      </c>
      <c r="E220" s="11">
        <v>10</v>
      </c>
      <c r="F220" s="5" t="s">
        <v>371</v>
      </c>
      <c r="G220" s="5" t="s">
        <v>371</v>
      </c>
      <c r="H220" s="5" t="s">
        <v>371</v>
      </c>
      <c r="I220" s="5" t="s">
        <v>371</v>
      </c>
      <c r="J220" s="5" t="s">
        <v>371</v>
      </c>
      <c r="K220" s="5" t="s">
        <v>371</v>
      </c>
      <c r="L220" s="5" t="s">
        <v>371</v>
      </c>
      <c r="M220" s="5" t="s">
        <v>371</v>
      </c>
      <c r="N220" s="39">
        <v>5317.8</v>
      </c>
      <c r="O220" s="39">
        <v>4307.3999999999996</v>
      </c>
      <c r="P220" s="4">
        <f t="shared" si="88"/>
        <v>0.80999661514159982</v>
      </c>
      <c r="Q220" s="11">
        <v>20</v>
      </c>
      <c r="R220" s="11">
        <v>1</v>
      </c>
      <c r="S220" s="11">
        <v>15</v>
      </c>
      <c r="T220" s="39">
        <v>225</v>
      </c>
      <c r="U220" s="39">
        <v>160</v>
      </c>
      <c r="V220" s="4">
        <f t="shared" si="89"/>
        <v>0.71111111111111114</v>
      </c>
      <c r="W220" s="11">
        <v>30</v>
      </c>
      <c r="X220" s="39">
        <v>9</v>
      </c>
      <c r="Y220" s="39">
        <v>17.600000000000001</v>
      </c>
      <c r="Z220" s="4">
        <f t="shared" si="90"/>
        <v>1.9555555555555557</v>
      </c>
      <c r="AA220" s="11">
        <v>20</v>
      </c>
      <c r="AB220" s="39">
        <v>128191</v>
      </c>
      <c r="AC220" s="39">
        <v>169620</v>
      </c>
      <c r="AD220" s="4">
        <f t="shared" si="91"/>
        <v>1.3231818146359728</v>
      </c>
      <c r="AE220" s="11">
        <v>5</v>
      </c>
      <c r="AF220" s="5" t="s">
        <v>371</v>
      </c>
      <c r="AG220" s="5" t="s">
        <v>371</v>
      </c>
      <c r="AH220" s="5" t="s">
        <v>371</v>
      </c>
      <c r="AI220" s="5" t="s">
        <v>371</v>
      </c>
      <c r="AJ220" s="55">
        <v>389</v>
      </c>
      <c r="AK220" s="55">
        <v>209</v>
      </c>
      <c r="AL220" s="4">
        <f t="shared" si="92"/>
        <v>0.53727506426735216</v>
      </c>
      <c r="AM220" s="11">
        <v>20</v>
      </c>
      <c r="AN220" s="5" t="s">
        <v>371</v>
      </c>
      <c r="AO220" s="5" t="s">
        <v>371</v>
      </c>
      <c r="AP220" s="5" t="s">
        <v>371</v>
      </c>
      <c r="AQ220" s="5" t="s">
        <v>371</v>
      </c>
      <c r="AR220" s="39">
        <v>43.3</v>
      </c>
      <c r="AS220" s="39">
        <v>33.299999999999997</v>
      </c>
      <c r="AT220" s="4">
        <f t="shared" si="93"/>
        <v>0.76905311778290997</v>
      </c>
      <c r="AU220" s="11">
        <v>10</v>
      </c>
      <c r="AV220" s="5" t="s">
        <v>371</v>
      </c>
      <c r="AW220" s="5" t="s">
        <v>371</v>
      </c>
      <c r="AX220" s="5" t="s">
        <v>371</v>
      </c>
      <c r="AY220" s="5" t="s">
        <v>371</v>
      </c>
      <c r="AZ220" s="5" t="s">
        <v>371</v>
      </c>
      <c r="BA220" s="5" t="s">
        <v>371</v>
      </c>
      <c r="BB220" s="5" t="s">
        <v>371</v>
      </c>
      <c r="BC220" s="5" t="s">
        <v>371</v>
      </c>
      <c r="BD220" s="54">
        <f t="shared" si="101"/>
        <v>0.94179159936950707</v>
      </c>
      <c r="BE220" s="54">
        <f t="shared" si="94"/>
        <v>0.94179159936950707</v>
      </c>
      <c r="BF220" s="55">
        <v>3320</v>
      </c>
      <c r="BG220" s="39">
        <f t="shared" si="95"/>
        <v>3126.7</v>
      </c>
      <c r="BH220" s="39">
        <f t="shared" si="96"/>
        <v>-193.30000000000018</v>
      </c>
      <c r="BI220" s="39">
        <v>220.5</v>
      </c>
      <c r="BJ220" s="39">
        <v>346.9</v>
      </c>
      <c r="BK220" s="39">
        <v>103.4</v>
      </c>
      <c r="BL220" s="39">
        <v>382.5</v>
      </c>
      <c r="BM220" s="39">
        <v>363.1</v>
      </c>
      <c r="BN220" s="39">
        <v>39.1</v>
      </c>
      <c r="BO220" s="39">
        <v>411.8</v>
      </c>
      <c r="BP220" s="39">
        <v>327.39999999999998</v>
      </c>
      <c r="BQ220" s="39">
        <v>0</v>
      </c>
      <c r="BR220" s="39">
        <v>238.1</v>
      </c>
      <c r="BS220" s="39">
        <v>400.9</v>
      </c>
      <c r="BT220" s="39">
        <v>383.4</v>
      </c>
      <c r="BU220" s="39">
        <v>73.299999999999699</v>
      </c>
      <c r="BV220" s="39">
        <f t="shared" si="97"/>
        <v>-163.69999999999999</v>
      </c>
      <c r="BW220" s="11"/>
      <c r="BX220" s="39">
        <f t="shared" si="98"/>
        <v>-163.69999999999999</v>
      </c>
      <c r="BY220" s="39">
        <v>0</v>
      </c>
      <c r="BZ220" s="39">
        <f t="shared" si="99"/>
        <v>0</v>
      </c>
      <c r="CA220" s="39">
        <f t="shared" si="100"/>
        <v>-163.69999999999999</v>
      </c>
      <c r="CB220" s="84"/>
      <c r="CC220" s="9"/>
      <c r="CD220" s="9"/>
      <c r="CE220" s="9"/>
      <c r="CF220" s="9"/>
      <c r="CG220" s="9"/>
      <c r="CH220" s="9"/>
      <c r="CI220" s="9"/>
      <c r="CJ220" s="9"/>
      <c r="CK220" s="9"/>
      <c r="CL220" s="10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10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10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10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10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10"/>
      <c r="HW220" s="9"/>
      <c r="HX220" s="9"/>
    </row>
    <row r="221" spans="1:232" s="2" customFormat="1" ht="16.95" customHeight="1">
      <c r="A221" s="58" t="s">
        <v>219</v>
      </c>
      <c r="B221" s="39">
        <v>661258</v>
      </c>
      <c r="C221" s="39">
        <v>1202223.6000000001</v>
      </c>
      <c r="D221" s="4">
        <f t="shared" si="87"/>
        <v>1.8180855278877535</v>
      </c>
      <c r="E221" s="11">
        <v>10</v>
      </c>
      <c r="F221" s="5" t="s">
        <v>371</v>
      </c>
      <c r="G221" s="5" t="s">
        <v>371</v>
      </c>
      <c r="H221" s="5" t="s">
        <v>371</v>
      </c>
      <c r="I221" s="5" t="s">
        <v>371</v>
      </c>
      <c r="J221" s="5" t="s">
        <v>371</v>
      </c>
      <c r="K221" s="5" t="s">
        <v>371</v>
      </c>
      <c r="L221" s="5" t="s">
        <v>371</v>
      </c>
      <c r="M221" s="5" t="s">
        <v>371</v>
      </c>
      <c r="N221" s="39">
        <v>27786.799999999999</v>
      </c>
      <c r="O221" s="39">
        <v>18455.099999999999</v>
      </c>
      <c r="P221" s="4">
        <f t="shared" si="88"/>
        <v>0.66416787827313684</v>
      </c>
      <c r="Q221" s="11">
        <v>20</v>
      </c>
      <c r="R221" s="11">
        <v>1</v>
      </c>
      <c r="S221" s="11">
        <v>15</v>
      </c>
      <c r="T221" s="39">
        <v>575.5</v>
      </c>
      <c r="U221" s="39">
        <v>1718.1</v>
      </c>
      <c r="V221" s="4">
        <f t="shared" si="89"/>
        <v>2.9854039965247607</v>
      </c>
      <c r="W221" s="11">
        <v>10</v>
      </c>
      <c r="X221" s="39">
        <v>2377.1</v>
      </c>
      <c r="Y221" s="39">
        <v>3243.5</v>
      </c>
      <c r="Z221" s="4">
        <f t="shared" si="90"/>
        <v>1.3644777249589837</v>
      </c>
      <c r="AA221" s="11">
        <v>40</v>
      </c>
      <c r="AB221" s="39">
        <v>103699</v>
      </c>
      <c r="AC221" s="39">
        <v>417992</v>
      </c>
      <c r="AD221" s="4">
        <f t="shared" si="91"/>
        <v>4.0308199693343232</v>
      </c>
      <c r="AE221" s="11">
        <v>5</v>
      </c>
      <c r="AF221" s="5" t="s">
        <v>371</v>
      </c>
      <c r="AG221" s="5" t="s">
        <v>371</v>
      </c>
      <c r="AH221" s="5" t="s">
        <v>371</v>
      </c>
      <c r="AI221" s="5" t="s">
        <v>371</v>
      </c>
      <c r="AJ221" s="55">
        <v>550</v>
      </c>
      <c r="AK221" s="55">
        <v>908</v>
      </c>
      <c r="AL221" s="4">
        <f t="shared" si="92"/>
        <v>1.6509090909090909</v>
      </c>
      <c r="AM221" s="11">
        <v>20</v>
      </c>
      <c r="AN221" s="5" t="s">
        <v>371</v>
      </c>
      <c r="AO221" s="5" t="s">
        <v>371</v>
      </c>
      <c r="AP221" s="5" t="s">
        <v>371</v>
      </c>
      <c r="AQ221" s="5" t="s">
        <v>371</v>
      </c>
      <c r="AR221" s="39">
        <v>39.200000000000003</v>
      </c>
      <c r="AS221" s="39">
        <v>29.2</v>
      </c>
      <c r="AT221" s="4">
        <f t="shared" si="93"/>
        <v>0.74489795918367341</v>
      </c>
      <c r="AU221" s="11">
        <v>10</v>
      </c>
      <c r="AV221" s="5" t="s">
        <v>371</v>
      </c>
      <c r="AW221" s="5" t="s">
        <v>371</v>
      </c>
      <c r="AX221" s="5" t="s">
        <v>371</v>
      </c>
      <c r="AY221" s="5" t="s">
        <v>371</v>
      </c>
      <c r="AZ221" s="5" t="s">
        <v>371</v>
      </c>
      <c r="BA221" s="5" t="s">
        <v>371</v>
      </c>
      <c r="BB221" s="5" t="s">
        <v>371</v>
      </c>
      <c r="BC221" s="5" t="s">
        <v>371</v>
      </c>
      <c r="BD221" s="54">
        <f t="shared" si="101"/>
        <v>1.4732201774202875</v>
      </c>
      <c r="BE221" s="54">
        <f t="shared" si="94"/>
        <v>1.2273220177420288</v>
      </c>
      <c r="BF221" s="55">
        <v>202</v>
      </c>
      <c r="BG221" s="39">
        <f t="shared" si="95"/>
        <v>247.9</v>
      </c>
      <c r="BH221" s="39">
        <f t="shared" si="96"/>
        <v>45.900000000000006</v>
      </c>
      <c r="BI221" s="39">
        <v>20.5</v>
      </c>
      <c r="BJ221" s="39">
        <v>22.1</v>
      </c>
      <c r="BK221" s="39">
        <v>0</v>
      </c>
      <c r="BL221" s="39">
        <v>0</v>
      </c>
      <c r="BM221" s="39">
        <v>0</v>
      </c>
      <c r="BN221" s="39">
        <v>0.8</v>
      </c>
      <c r="BO221" s="39">
        <v>0</v>
      </c>
      <c r="BP221" s="39">
        <v>0</v>
      </c>
      <c r="BQ221" s="39">
        <v>0</v>
      </c>
      <c r="BR221" s="39">
        <v>13.6</v>
      </c>
      <c r="BS221" s="39">
        <v>25.9</v>
      </c>
      <c r="BT221" s="39">
        <v>11.2</v>
      </c>
      <c r="BU221" s="39">
        <v>149.30000000000001</v>
      </c>
      <c r="BV221" s="39">
        <f t="shared" si="97"/>
        <v>4.5</v>
      </c>
      <c r="BW221" s="11"/>
      <c r="BX221" s="39">
        <f t="shared" si="98"/>
        <v>4.5</v>
      </c>
      <c r="BY221" s="39">
        <v>0</v>
      </c>
      <c r="BZ221" s="39">
        <f t="shared" si="99"/>
        <v>4.5</v>
      </c>
      <c r="CA221" s="39">
        <f t="shared" si="100"/>
        <v>0</v>
      </c>
      <c r="CB221" s="84"/>
      <c r="CC221" s="9"/>
      <c r="CD221" s="9"/>
      <c r="CE221" s="9"/>
      <c r="CF221" s="9"/>
      <c r="CG221" s="9"/>
      <c r="CH221" s="9"/>
      <c r="CI221" s="9"/>
      <c r="CJ221" s="9"/>
      <c r="CK221" s="9"/>
      <c r="CL221" s="10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10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10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10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10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10"/>
      <c r="HW221" s="9"/>
      <c r="HX221" s="9"/>
    </row>
    <row r="222" spans="1:232" s="2" customFormat="1" ht="16.95" customHeight="1">
      <c r="A222" s="58" t="s">
        <v>220</v>
      </c>
      <c r="B222" s="39">
        <v>0</v>
      </c>
      <c r="C222" s="39">
        <v>0</v>
      </c>
      <c r="D222" s="4">
        <f t="shared" si="87"/>
        <v>0</v>
      </c>
      <c r="E222" s="11">
        <v>0</v>
      </c>
      <c r="F222" s="5" t="s">
        <v>371</v>
      </c>
      <c r="G222" s="5" t="s">
        <v>371</v>
      </c>
      <c r="H222" s="5" t="s">
        <v>371</v>
      </c>
      <c r="I222" s="5" t="s">
        <v>371</v>
      </c>
      <c r="J222" s="5" t="s">
        <v>371</v>
      </c>
      <c r="K222" s="5" t="s">
        <v>371</v>
      </c>
      <c r="L222" s="5" t="s">
        <v>371</v>
      </c>
      <c r="M222" s="5" t="s">
        <v>371</v>
      </c>
      <c r="N222" s="39">
        <v>1570.8</v>
      </c>
      <c r="O222" s="39">
        <v>1142.8</v>
      </c>
      <c r="P222" s="4">
        <f t="shared" si="88"/>
        <v>0.72752737458619809</v>
      </c>
      <c r="Q222" s="11">
        <v>20</v>
      </c>
      <c r="R222" s="11">
        <v>1</v>
      </c>
      <c r="S222" s="11">
        <v>15</v>
      </c>
      <c r="T222" s="39">
        <v>65</v>
      </c>
      <c r="U222" s="39">
        <v>66.400000000000006</v>
      </c>
      <c r="V222" s="4">
        <f t="shared" si="89"/>
        <v>1.0215384615384617</v>
      </c>
      <c r="W222" s="11">
        <v>25</v>
      </c>
      <c r="X222" s="39">
        <v>4</v>
      </c>
      <c r="Y222" s="39">
        <v>5.2</v>
      </c>
      <c r="Z222" s="4">
        <f t="shared" si="90"/>
        <v>1.3</v>
      </c>
      <c r="AA222" s="11">
        <v>25</v>
      </c>
      <c r="AB222" s="39">
        <v>16502</v>
      </c>
      <c r="AC222" s="39">
        <v>14828</v>
      </c>
      <c r="AD222" s="4">
        <f t="shared" si="91"/>
        <v>0.89855775057568776</v>
      </c>
      <c r="AE222" s="11">
        <v>5</v>
      </c>
      <c r="AF222" s="5" t="s">
        <v>371</v>
      </c>
      <c r="AG222" s="5" t="s">
        <v>371</v>
      </c>
      <c r="AH222" s="5" t="s">
        <v>371</v>
      </c>
      <c r="AI222" s="5" t="s">
        <v>371</v>
      </c>
      <c r="AJ222" s="55">
        <v>67</v>
      </c>
      <c r="AK222" s="55">
        <v>67</v>
      </c>
      <c r="AL222" s="4">
        <f t="shared" si="92"/>
        <v>1</v>
      </c>
      <c r="AM222" s="11">
        <v>20</v>
      </c>
      <c r="AN222" s="5" t="s">
        <v>371</v>
      </c>
      <c r="AO222" s="5" t="s">
        <v>371</v>
      </c>
      <c r="AP222" s="5" t="s">
        <v>371</v>
      </c>
      <c r="AQ222" s="5" t="s">
        <v>371</v>
      </c>
      <c r="AR222" s="39">
        <v>0</v>
      </c>
      <c r="AS222" s="39">
        <v>0</v>
      </c>
      <c r="AT222" s="4">
        <f t="shared" si="93"/>
        <v>0</v>
      </c>
      <c r="AU222" s="11">
        <v>0</v>
      </c>
      <c r="AV222" s="5" t="s">
        <v>371</v>
      </c>
      <c r="AW222" s="5" t="s">
        <v>371</v>
      </c>
      <c r="AX222" s="5" t="s">
        <v>371</v>
      </c>
      <c r="AY222" s="5" t="s">
        <v>371</v>
      </c>
      <c r="AZ222" s="5" t="s">
        <v>371</v>
      </c>
      <c r="BA222" s="5" t="s">
        <v>371</v>
      </c>
      <c r="BB222" s="5" t="s">
        <v>371</v>
      </c>
      <c r="BC222" s="5" t="s">
        <v>371</v>
      </c>
      <c r="BD222" s="54">
        <f t="shared" si="101"/>
        <v>1.0189254343914904</v>
      </c>
      <c r="BE222" s="54">
        <f t="shared" si="94"/>
        <v>1.0189254343914904</v>
      </c>
      <c r="BF222" s="55">
        <v>771</v>
      </c>
      <c r="BG222" s="39">
        <f t="shared" si="95"/>
        <v>785.6</v>
      </c>
      <c r="BH222" s="39">
        <f t="shared" si="96"/>
        <v>14.600000000000023</v>
      </c>
      <c r="BI222" s="39">
        <v>66</v>
      </c>
      <c r="BJ222" s="39">
        <v>61.4</v>
      </c>
      <c r="BK222" s="39">
        <v>54.9</v>
      </c>
      <c r="BL222" s="39">
        <v>81.3</v>
      </c>
      <c r="BM222" s="39">
        <v>78.5</v>
      </c>
      <c r="BN222" s="39">
        <v>52.6</v>
      </c>
      <c r="BO222" s="39">
        <v>76.599999999999994</v>
      </c>
      <c r="BP222" s="39">
        <v>85.9</v>
      </c>
      <c r="BQ222" s="39">
        <v>0</v>
      </c>
      <c r="BR222" s="39">
        <v>78.5</v>
      </c>
      <c r="BS222" s="39">
        <v>81.099999999999994</v>
      </c>
      <c r="BT222" s="39">
        <v>84.3</v>
      </c>
      <c r="BU222" s="39">
        <v>0</v>
      </c>
      <c r="BV222" s="39">
        <f t="shared" si="97"/>
        <v>-15.5</v>
      </c>
      <c r="BW222" s="11"/>
      <c r="BX222" s="39">
        <f t="shared" si="98"/>
        <v>-15.5</v>
      </c>
      <c r="BY222" s="39">
        <v>0</v>
      </c>
      <c r="BZ222" s="39">
        <f t="shared" si="99"/>
        <v>0</v>
      </c>
      <c r="CA222" s="39">
        <f t="shared" si="100"/>
        <v>-15.5</v>
      </c>
      <c r="CB222" s="84"/>
      <c r="CC222" s="9"/>
      <c r="CD222" s="9"/>
      <c r="CE222" s="9"/>
      <c r="CF222" s="9"/>
      <c r="CG222" s="9"/>
      <c r="CH222" s="9"/>
      <c r="CI222" s="9"/>
      <c r="CJ222" s="9"/>
      <c r="CK222" s="9"/>
      <c r="CL222" s="10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10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10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10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10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10"/>
      <c r="HW222" s="9"/>
      <c r="HX222" s="9"/>
    </row>
    <row r="223" spans="1:232" s="2" customFormat="1" ht="16.95" customHeight="1">
      <c r="A223" s="58" t="s">
        <v>221</v>
      </c>
      <c r="B223" s="39">
        <v>9070</v>
      </c>
      <c r="C223" s="39">
        <v>14270.2</v>
      </c>
      <c r="D223" s="4">
        <f t="shared" si="87"/>
        <v>1.5733406835722161</v>
      </c>
      <c r="E223" s="11">
        <v>10</v>
      </c>
      <c r="F223" s="5" t="s">
        <v>371</v>
      </c>
      <c r="G223" s="5" t="s">
        <v>371</v>
      </c>
      <c r="H223" s="5" t="s">
        <v>371</v>
      </c>
      <c r="I223" s="5" t="s">
        <v>371</v>
      </c>
      <c r="J223" s="5" t="s">
        <v>371</v>
      </c>
      <c r="K223" s="5" t="s">
        <v>371</v>
      </c>
      <c r="L223" s="5" t="s">
        <v>371</v>
      </c>
      <c r="M223" s="5" t="s">
        <v>371</v>
      </c>
      <c r="N223" s="39">
        <v>4744.3999999999996</v>
      </c>
      <c r="O223" s="39">
        <v>2976.7</v>
      </c>
      <c r="P223" s="4">
        <f t="shared" si="88"/>
        <v>0.62741337155383192</v>
      </c>
      <c r="Q223" s="11">
        <v>20</v>
      </c>
      <c r="R223" s="11">
        <v>1</v>
      </c>
      <c r="S223" s="11">
        <v>15</v>
      </c>
      <c r="T223" s="39">
        <v>432</v>
      </c>
      <c r="U223" s="39">
        <v>508.1</v>
      </c>
      <c r="V223" s="4">
        <f t="shared" si="89"/>
        <v>1.1761574074074075</v>
      </c>
      <c r="W223" s="11">
        <v>15</v>
      </c>
      <c r="X223" s="39">
        <v>1570.7</v>
      </c>
      <c r="Y223" s="39">
        <v>1676.9</v>
      </c>
      <c r="Z223" s="4">
        <f t="shared" si="90"/>
        <v>1.0676131661042847</v>
      </c>
      <c r="AA223" s="11">
        <v>35</v>
      </c>
      <c r="AB223" s="39">
        <v>44641</v>
      </c>
      <c r="AC223" s="39">
        <v>18674</v>
      </c>
      <c r="AD223" s="4">
        <f t="shared" si="91"/>
        <v>0.41831500190407922</v>
      </c>
      <c r="AE223" s="11">
        <v>5</v>
      </c>
      <c r="AF223" s="5" t="s">
        <v>371</v>
      </c>
      <c r="AG223" s="5" t="s">
        <v>371</v>
      </c>
      <c r="AH223" s="5" t="s">
        <v>371</v>
      </c>
      <c r="AI223" s="5" t="s">
        <v>371</v>
      </c>
      <c r="AJ223" s="55">
        <v>1260</v>
      </c>
      <c r="AK223" s="55">
        <v>1450</v>
      </c>
      <c r="AL223" s="4">
        <f t="shared" si="92"/>
        <v>1.1507936507936507</v>
      </c>
      <c r="AM223" s="11">
        <v>20</v>
      </c>
      <c r="AN223" s="5" t="s">
        <v>371</v>
      </c>
      <c r="AO223" s="5" t="s">
        <v>371</v>
      </c>
      <c r="AP223" s="5" t="s">
        <v>371</v>
      </c>
      <c r="AQ223" s="5" t="s">
        <v>371</v>
      </c>
      <c r="AR223" s="39">
        <v>28.2</v>
      </c>
      <c r="AS223" s="39">
        <v>18.2</v>
      </c>
      <c r="AT223" s="4">
        <f t="shared" si="93"/>
        <v>0.64539007092198586</v>
      </c>
      <c r="AU223" s="11">
        <v>10</v>
      </c>
      <c r="AV223" s="5" t="s">
        <v>371</v>
      </c>
      <c r="AW223" s="5" t="s">
        <v>371</v>
      </c>
      <c r="AX223" s="5" t="s">
        <v>371</v>
      </c>
      <c r="AY223" s="5" t="s">
        <v>371</v>
      </c>
      <c r="AZ223" s="5" t="s">
        <v>371</v>
      </c>
      <c r="BA223" s="5" t="s">
        <v>371</v>
      </c>
      <c r="BB223" s="5" t="s">
        <v>371</v>
      </c>
      <c r="BC223" s="5" t="s">
        <v>371</v>
      </c>
      <c r="BD223" s="54">
        <f t="shared" si="101"/>
        <v>0.99886034558594738</v>
      </c>
      <c r="BE223" s="54">
        <f t="shared" si="94"/>
        <v>0.99886034558594738</v>
      </c>
      <c r="BF223" s="55">
        <v>2227</v>
      </c>
      <c r="BG223" s="39">
        <f t="shared" si="95"/>
        <v>2224.5</v>
      </c>
      <c r="BH223" s="39">
        <f t="shared" si="96"/>
        <v>-2.5</v>
      </c>
      <c r="BI223" s="39">
        <v>172.7</v>
      </c>
      <c r="BJ223" s="39">
        <v>199.5</v>
      </c>
      <c r="BK223" s="39">
        <v>262.3</v>
      </c>
      <c r="BL223" s="39">
        <v>212</v>
      </c>
      <c r="BM223" s="39">
        <v>173.8</v>
      </c>
      <c r="BN223" s="39">
        <v>193</v>
      </c>
      <c r="BO223" s="39">
        <v>212.6</v>
      </c>
      <c r="BP223" s="39">
        <v>201.5</v>
      </c>
      <c r="BQ223" s="39">
        <v>0</v>
      </c>
      <c r="BR223" s="39">
        <v>275.8</v>
      </c>
      <c r="BS223" s="39">
        <v>138.4</v>
      </c>
      <c r="BT223" s="39">
        <v>246.5</v>
      </c>
      <c r="BU223" s="39">
        <v>0</v>
      </c>
      <c r="BV223" s="39">
        <f t="shared" si="97"/>
        <v>-63.6</v>
      </c>
      <c r="BW223" s="11"/>
      <c r="BX223" s="39">
        <f t="shared" si="98"/>
        <v>-63.6</v>
      </c>
      <c r="BY223" s="39">
        <v>0</v>
      </c>
      <c r="BZ223" s="39">
        <f t="shared" si="99"/>
        <v>0</v>
      </c>
      <c r="CA223" s="39">
        <f t="shared" si="100"/>
        <v>-63.6</v>
      </c>
      <c r="CB223" s="84"/>
      <c r="CC223" s="9"/>
      <c r="CD223" s="9"/>
      <c r="CE223" s="9"/>
      <c r="CF223" s="9"/>
      <c r="CG223" s="9"/>
      <c r="CH223" s="9"/>
      <c r="CI223" s="9"/>
      <c r="CJ223" s="9"/>
      <c r="CK223" s="9"/>
      <c r="CL223" s="10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10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10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10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10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10"/>
      <c r="HW223" s="9"/>
      <c r="HX223" s="9"/>
    </row>
    <row r="224" spans="1:232" s="2" customFormat="1" ht="16.95" customHeight="1">
      <c r="A224" s="58" t="s">
        <v>222</v>
      </c>
      <c r="B224" s="39">
        <v>0</v>
      </c>
      <c r="C224" s="39">
        <v>117804</v>
      </c>
      <c r="D224" s="4">
        <f t="shared" si="87"/>
        <v>0</v>
      </c>
      <c r="E224" s="11">
        <v>0</v>
      </c>
      <c r="F224" s="5" t="s">
        <v>371</v>
      </c>
      <c r="G224" s="5" t="s">
        <v>371</v>
      </c>
      <c r="H224" s="5" t="s">
        <v>371</v>
      </c>
      <c r="I224" s="5" t="s">
        <v>371</v>
      </c>
      <c r="J224" s="5" t="s">
        <v>371</v>
      </c>
      <c r="K224" s="5" t="s">
        <v>371</v>
      </c>
      <c r="L224" s="5" t="s">
        <v>371</v>
      </c>
      <c r="M224" s="5" t="s">
        <v>371</v>
      </c>
      <c r="N224" s="39">
        <v>16770.8</v>
      </c>
      <c r="O224" s="39">
        <v>11180.6</v>
      </c>
      <c r="P224" s="4">
        <f t="shared" si="88"/>
        <v>0.66667064182984714</v>
      </c>
      <c r="Q224" s="11">
        <v>20</v>
      </c>
      <c r="R224" s="11">
        <v>1</v>
      </c>
      <c r="S224" s="11">
        <v>15</v>
      </c>
      <c r="T224" s="39">
        <v>673</v>
      </c>
      <c r="U224" s="39">
        <v>636.1</v>
      </c>
      <c r="V224" s="4">
        <f t="shared" si="89"/>
        <v>0.9451708766716197</v>
      </c>
      <c r="W224" s="11">
        <v>30</v>
      </c>
      <c r="X224" s="39">
        <v>62.4</v>
      </c>
      <c r="Y224" s="39">
        <v>65.599999999999994</v>
      </c>
      <c r="Z224" s="4">
        <f t="shared" si="90"/>
        <v>1.0512820512820513</v>
      </c>
      <c r="AA224" s="11">
        <v>20</v>
      </c>
      <c r="AB224" s="39">
        <v>51329</v>
      </c>
      <c r="AC224" s="39">
        <v>23255</v>
      </c>
      <c r="AD224" s="4">
        <f t="shared" si="91"/>
        <v>0.45305772565216545</v>
      </c>
      <c r="AE224" s="11">
        <v>5</v>
      </c>
      <c r="AF224" s="5" t="s">
        <v>371</v>
      </c>
      <c r="AG224" s="5" t="s">
        <v>371</v>
      </c>
      <c r="AH224" s="5" t="s">
        <v>371</v>
      </c>
      <c r="AI224" s="5" t="s">
        <v>371</v>
      </c>
      <c r="AJ224" s="55">
        <v>960</v>
      </c>
      <c r="AK224" s="55">
        <v>913</v>
      </c>
      <c r="AL224" s="4">
        <f t="shared" si="92"/>
        <v>0.95104166666666667</v>
      </c>
      <c r="AM224" s="11">
        <v>20</v>
      </c>
      <c r="AN224" s="5" t="s">
        <v>371</v>
      </c>
      <c r="AO224" s="5" t="s">
        <v>371</v>
      </c>
      <c r="AP224" s="5" t="s">
        <v>371</v>
      </c>
      <c r="AQ224" s="5" t="s">
        <v>371</v>
      </c>
      <c r="AR224" s="39">
        <v>0</v>
      </c>
      <c r="AS224" s="39">
        <v>0</v>
      </c>
      <c r="AT224" s="4">
        <f t="shared" si="93"/>
        <v>0</v>
      </c>
      <c r="AU224" s="11">
        <v>0</v>
      </c>
      <c r="AV224" s="5" t="s">
        <v>371</v>
      </c>
      <c r="AW224" s="5" t="s">
        <v>371</v>
      </c>
      <c r="AX224" s="5" t="s">
        <v>371</v>
      </c>
      <c r="AY224" s="5" t="s">
        <v>371</v>
      </c>
      <c r="AZ224" s="5" t="s">
        <v>371</v>
      </c>
      <c r="BA224" s="5" t="s">
        <v>371</v>
      </c>
      <c r="BB224" s="5" t="s">
        <v>371</v>
      </c>
      <c r="BC224" s="5" t="s">
        <v>371</v>
      </c>
      <c r="BD224" s="54">
        <f t="shared" si="101"/>
        <v>0.90000274658164292</v>
      </c>
      <c r="BE224" s="54">
        <f t="shared" si="94"/>
        <v>0.90000274658164292</v>
      </c>
      <c r="BF224" s="55">
        <v>554</v>
      </c>
      <c r="BG224" s="39">
        <f t="shared" si="95"/>
        <v>498.6</v>
      </c>
      <c r="BH224" s="39">
        <f t="shared" si="96"/>
        <v>-55.399999999999977</v>
      </c>
      <c r="BI224" s="39">
        <v>34.6</v>
      </c>
      <c r="BJ224" s="39">
        <v>60.5</v>
      </c>
      <c r="BK224" s="39">
        <v>35.799999999999997</v>
      </c>
      <c r="BL224" s="39">
        <v>19.3</v>
      </c>
      <c r="BM224" s="39">
        <v>35.5</v>
      </c>
      <c r="BN224" s="39">
        <v>61.3</v>
      </c>
      <c r="BO224" s="39">
        <v>26.8</v>
      </c>
      <c r="BP224" s="39">
        <v>44.8</v>
      </c>
      <c r="BQ224" s="39">
        <v>0</v>
      </c>
      <c r="BR224" s="39">
        <v>49.2</v>
      </c>
      <c r="BS224" s="39">
        <v>43.8</v>
      </c>
      <c r="BT224" s="39">
        <v>63.3</v>
      </c>
      <c r="BU224" s="39">
        <v>26.600000000000108</v>
      </c>
      <c r="BV224" s="39">
        <f t="shared" si="97"/>
        <v>-2.9</v>
      </c>
      <c r="BW224" s="11"/>
      <c r="BX224" s="39">
        <f t="shared" si="98"/>
        <v>-2.9</v>
      </c>
      <c r="BY224" s="39">
        <v>0</v>
      </c>
      <c r="BZ224" s="39">
        <f t="shared" si="99"/>
        <v>0</v>
      </c>
      <c r="CA224" s="39">
        <f t="shared" si="100"/>
        <v>-2.9</v>
      </c>
      <c r="CB224" s="84"/>
      <c r="CC224" s="9"/>
      <c r="CD224" s="9"/>
      <c r="CE224" s="9"/>
      <c r="CF224" s="9"/>
      <c r="CG224" s="9"/>
      <c r="CH224" s="9"/>
      <c r="CI224" s="9"/>
      <c r="CJ224" s="9"/>
      <c r="CK224" s="9"/>
      <c r="CL224" s="10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10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10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10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10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10"/>
      <c r="HW224" s="9"/>
      <c r="HX224" s="9"/>
    </row>
    <row r="225" spans="1:232" s="2" customFormat="1" ht="16.95" customHeight="1">
      <c r="A225" s="58" t="s">
        <v>223</v>
      </c>
      <c r="B225" s="39">
        <v>0</v>
      </c>
      <c r="C225" s="39">
        <v>0</v>
      </c>
      <c r="D225" s="4">
        <f t="shared" si="87"/>
        <v>0</v>
      </c>
      <c r="E225" s="11">
        <v>0</v>
      </c>
      <c r="F225" s="5" t="s">
        <v>371</v>
      </c>
      <c r="G225" s="5" t="s">
        <v>371</v>
      </c>
      <c r="H225" s="5" t="s">
        <v>371</v>
      </c>
      <c r="I225" s="5" t="s">
        <v>371</v>
      </c>
      <c r="J225" s="5" t="s">
        <v>371</v>
      </c>
      <c r="K225" s="5" t="s">
        <v>371</v>
      </c>
      <c r="L225" s="5" t="s">
        <v>371</v>
      </c>
      <c r="M225" s="5" t="s">
        <v>371</v>
      </c>
      <c r="N225" s="39">
        <v>1230.0999999999999</v>
      </c>
      <c r="O225" s="39">
        <v>688.1</v>
      </c>
      <c r="P225" s="4">
        <f t="shared" si="88"/>
        <v>0.55938541581985213</v>
      </c>
      <c r="Q225" s="11">
        <v>20</v>
      </c>
      <c r="R225" s="11">
        <v>1</v>
      </c>
      <c r="S225" s="11">
        <v>15</v>
      </c>
      <c r="T225" s="39">
        <v>1650</v>
      </c>
      <c r="U225" s="39">
        <v>1224.5999999999999</v>
      </c>
      <c r="V225" s="4">
        <f t="shared" si="89"/>
        <v>0.74218181818181816</v>
      </c>
      <c r="W225" s="11">
        <v>40</v>
      </c>
      <c r="X225" s="39">
        <v>34.200000000000003</v>
      </c>
      <c r="Y225" s="39">
        <v>51.6</v>
      </c>
      <c r="Z225" s="4">
        <f t="shared" si="90"/>
        <v>1.5087719298245612</v>
      </c>
      <c r="AA225" s="11">
        <v>10</v>
      </c>
      <c r="AB225" s="39">
        <v>18412</v>
      </c>
      <c r="AC225" s="39">
        <v>6157</v>
      </c>
      <c r="AD225" s="4">
        <f t="shared" si="91"/>
        <v>0.33440147729741471</v>
      </c>
      <c r="AE225" s="11">
        <v>5</v>
      </c>
      <c r="AF225" s="5" t="s">
        <v>371</v>
      </c>
      <c r="AG225" s="5" t="s">
        <v>371</v>
      </c>
      <c r="AH225" s="5" t="s">
        <v>371</v>
      </c>
      <c r="AI225" s="5" t="s">
        <v>371</v>
      </c>
      <c r="AJ225" s="55">
        <v>710</v>
      </c>
      <c r="AK225" s="55">
        <v>420</v>
      </c>
      <c r="AL225" s="4">
        <f t="shared" si="92"/>
        <v>0.59154929577464788</v>
      </c>
      <c r="AM225" s="11">
        <v>20</v>
      </c>
      <c r="AN225" s="5" t="s">
        <v>371</v>
      </c>
      <c r="AO225" s="5" t="s">
        <v>371</v>
      </c>
      <c r="AP225" s="5" t="s">
        <v>371</v>
      </c>
      <c r="AQ225" s="5" t="s">
        <v>371</v>
      </c>
      <c r="AR225" s="39">
        <v>0</v>
      </c>
      <c r="AS225" s="39">
        <v>0</v>
      </c>
      <c r="AT225" s="4">
        <f t="shared" si="93"/>
        <v>0</v>
      </c>
      <c r="AU225" s="11">
        <v>0</v>
      </c>
      <c r="AV225" s="5" t="s">
        <v>371</v>
      </c>
      <c r="AW225" s="5" t="s">
        <v>371</v>
      </c>
      <c r="AX225" s="5" t="s">
        <v>371</v>
      </c>
      <c r="AY225" s="5" t="s">
        <v>371</v>
      </c>
      <c r="AZ225" s="5" t="s">
        <v>371</v>
      </c>
      <c r="BA225" s="5" t="s">
        <v>371</v>
      </c>
      <c r="BB225" s="5" t="s">
        <v>371</v>
      </c>
      <c r="BC225" s="5" t="s">
        <v>371</v>
      </c>
      <c r="BD225" s="54">
        <f t="shared" si="101"/>
        <v>0.76786994221723093</v>
      </c>
      <c r="BE225" s="54">
        <f t="shared" si="94"/>
        <v>0.76786994221723093</v>
      </c>
      <c r="BF225" s="55">
        <v>520</v>
      </c>
      <c r="BG225" s="39">
        <f t="shared" si="95"/>
        <v>399.3</v>
      </c>
      <c r="BH225" s="39">
        <f t="shared" si="96"/>
        <v>-120.69999999999999</v>
      </c>
      <c r="BI225" s="39">
        <v>41.2</v>
      </c>
      <c r="BJ225" s="39">
        <v>42.6</v>
      </c>
      <c r="BK225" s="39">
        <v>22.8</v>
      </c>
      <c r="BL225" s="39">
        <v>37.200000000000003</v>
      </c>
      <c r="BM225" s="39">
        <v>38.4</v>
      </c>
      <c r="BN225" s="39">
        <v>48.3</v>
      </c>
      <c r="BO225" s="39">
        <v>46.7</v>
      </c>
      <c r="BP225" s="39">
        <v>46.8</v>
      </c>
      <c r="BQ225" s="39">
        <v>0</v>
      </c>
      <c r="BR225" s="39">
        <v>31.8</v>
      </c>
      <c r="BS225" s="39">
        <v>31.6</v>
      </c>
      <c r="BT225" s="39">
        <v>59.6</v>
      </c>
      <c r="BU225" s="39">
        <v>0</v>
      </c>
      <c r="BV225" s="39">
        <f t="shared" si="97"/>
        <v>-47.7</v>
      </c>
      <c r="BW225" s="11"/>
      <c r="BX225" s="39">
        <f t="shared" si="98"/>
        <v>-47.7</v>
      </c>
      <c r="BY225" s="39">
        <v>0</v>
      </c>
      <c r="BZ225" s="39">
        <f t="shared" si="99"/>
        <v>0</v>
      </c>
      <c r="CA225" s="39">
        <f t="shared" si="100"/>
        <v>-47.7</v>
      </c>
      <c r="CB225" s="84"/>
      <c r="CC225" s="9"/>
      <c r="CD225" s="9"/>
      <c r="CE225" s="9"/>
      <c r="CF225" s="9"/>
      <c r="CG225" s="9"/>
      <c r="CH225" s="9"/>
      <c r="CI225" s="9"/>
      <c r="CJ225" s="9"/>
      <c r="CK225" s="9"/>
      <c r="CL225" s="10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10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10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10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10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10"/>
      <c r="HW225" s="9"/>
      <c r="HX225" s="9"/>
    </row>
    <row r="226" spans="1:232" s="2" customFormat="1" ht="16.95" customHeight="1">
      <c r="A226" s="19" t="s">
        <v>224</v>
      </c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84"/>
      <c r="CC226" s="9"/>
      <c r="CD226" s="9"/>
      <c r="CE226" s="9"/>
      <c r="CF226" s="9"/>
      <c r="CG226" s="9"/>
      <c r="CH226" s="9"/>
      <c r="CI226" s="9"/>
      <c r="CJ226" s="9"/>
      <c r="CK226" s="9"/>
      <c r="CL226" s="10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10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10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10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10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10"/>
      <c r="HW226" s="9"/>
      <c r="HX226" s="9"/>
    </row>
    <row r="227" spans="1:232" s="2" customFormat="1" ht="16.95" customHeight="1">
      <c r="A227" s="14" t="s">
        <v>225</v>
      </c>
      <c r="B227" s="39">
        <v>0</v>
      </c>
      <c r="C227" s="39">
        <v>0</v>
      </c>
      <c r="D227" s="4">
        <f t="shared" si="87"/>
        <v>0</v>
      </c>
      <c r="E227" s="11">
        <v>0</v>
      </c>
      <c r="F227" s="5" t="s">
        <v>371</v>
      </c>
      <c r="G227" s="5" t="s">
        <v>371</v>
      </c>
      <c r="H227" s="5" t="s">
        <v>371</v>
      </c>
      <c r="I227" s="5" t="s">
        <v>371</v>
      </c>
      <c r="J227" s="5" t="s">
        <v>371</v>
      </c>
      <c r="K227" s="5" t="s">
        <v>371</v>
      </c>
      <c r="L227" s="5" t="s">
        <v>371</v>
      </c>
      <c r="M227" s="5" t="s">
        <v>371</v>
      </c>
      <c r="N227" s="39">
        <v>2146.4</v>
      </c>
      <c r="O227" s="39">
        <v>2466.4</v>
      </c>
      <c r="P227" s="4">
        <f t="shared" si="88"/>
        <v>1.1490868430860977</v>
      </c>
      <c r="Q227" s="11">
        <v>20</v>
      </c>
      <c r="R227" s="11">
        <v>1</v>
      </c>
      <c r="S227" s="11">
        <v>15</v>
      </c>
      <c r="T227" s="39">
        <v>5</v>
      </c>
      <c r="U227" s="39">
        <v>11</v>
      </c>
      <c r="V227" s="4">
        <f t="shared" si="89"/>
        <v>2.2000000000000002</v>
      </c>
      <c r="W227" s="11">
        <v>20</v>
      </c>
      <c r="X227" s="39">
        <v>3</v>
      </c>
      <c r="Y227" s="39">
        <v>14.2</v>
      </c>
      <c r="Z227" s="4">
        <f t="shared" si="90"/>
        <v>4.7333333333333334</v>
      </c>
      <c r="AA227" s="11">
        <v>30</v>
      </c>
      <c r="AB227" s="39">
        <v>8402</v>
      </c>
      <c r="AC227" s="39">
        <v>6882</v>
      </c>
      <c r="AD227" s="4">
        <f t="shared" si="91"/>
        <v>0.81909069269221613</v>
      </c>
      <c r="AE227" s="11">
        <v>5</v>
      </c>
      <c r="AF227" s="5" t="s">
        <v>371</v>
      </c>
      <c r="AG227" s="5" t="s">
        <v>371</v>
      </c>
      <c r="AH227" s="5" t="s">
        <v>371</v>
      </c>
      <c r="AI227" s="5" t="s">
        <v>371</v>
      </c>
      <c r="AJ227" s="55">
        <v>60</v>
      </c>
      <c r="AK227" s="55">
        <v>15</v>
      </c>
      <c r="AL227" s="4">
        <f t="shared" si="92"/>
        <v>0.25</v>
      </c>
      <c r="AM227" s="11">
        <v>20</v>
      </c>
      <c r="AN227" s="5" t="s">
        <v>371</v>
      </c>
      <c r="AO227" s="5" t="s">
        <v>371</v>
      </c>
      <c r="AP227" s="5" t="s">
        <v>371</v>
      </c>
      <c r="AQ227" s="5" t="s">
        <v>371</v>
      </c>
      <c r="AR227" s="39">
        <v>0</v>
      </c>
      <c r="AS227" s="39">
        <v>0</v>
      </c>
      <c r="AT227" s="4">
        <f t="shared" si="93"/>
        <v>0</v>
      </c>
      <c r="AU227" s="11">
        <v>0</v>
      </c>
      <c r="AV227" s="5" t="s">
        <v>371</v>
      </c>
      <c r="AW227" s="5" t="s">
        <v>371</v>
      </c>
      <c r="AX227" s="5" t="s">
        <v>371</v>
      </c>
      <c r="AY227" s="5" t="s">
        <v>371</v>
      </c>
      <c r="AZ227" s="5" t="s">
        <v>371</v>
      </c>
      <c r="BA227" s="5" t="s">
        <v>371</v>
      </c>
      <c r="BB227" s="5" t="s">
        <v>371</v>
      </c>
      <c r="BC227" s="5" t="s">
        <v>371</v>
      </c>
      <c r="BD227" s="54">
        <f t="shared" si="101"/>
        <v>2.1188835484107549</v>
      </c>
      <c r="BE227" s="54">
        <f t="shared" si="94"/>
        <v>1.2918883548410753</v>
      </c>
      <c r="BF227" s="55">
        <v>1294</v>
      </c>
      <c r="BG227" s="39">
        <f t="shared" si="95"/>
        <v>1671.7</v>
      </c>
      <c r="BH227" s="39">
        <f t="shared" si="96"/>
        <v>377.70000000000005</v>
      </c>
      <c r="BI227" s="39">
        <v>73.5</v>
      </c>
      <c r="BJ227" s="39">
        <v>103</v>
      </c>
      <c r="BK227" s="39">
        <v>59.4</v>
      </c>
      <c r="BL227" s="39">
        <v>48.1</v>
      </c>
      <c r="BM227" s="39">
        <v>104.6</v>
      </c>
      <c r="BN227" s="39">
        <v>396.7</v>
      </c>
      <c r="BO227" s="39">
        <v>132.69999999999999</v>
      </c>
      <c r="BP227" s="39">
        <v>107.1</v>
      </c>
      <c r="BQ227" s="39">
        <v>0</v>
      </c>
      <c r="BR227" s="39">
        <v>225.5</v>
      </c>
      <c r="BS227" s="39">
        <v>118.6</v>
      </c>
      <c r="BT227" s="39">
        <v>73</v>
      </c>
      <c r="BU227" s="39">
        <v>125.69999999999996</v>
      </c>
      <c r="BV227" s="39">
        <f t="shared" si="97"/>
        <v>103.8</v>
      </c>
      <c r="BW227" s="11"/>
      <c r="BX227" s="39">
        <f t="shared" si="98"/>
        <v>103.8</v>
      </c>
      <c r="BY227" s="39">
        <v>0</v>
      </c>
      <c r="BZ227" s="39">
        <f t="shared" si="99"/>
        <v>103.8</v>
      </c>
      <c r="CA227" s="39">
        <f t="shared" si="100"/>
        <v>0</v>
      </c>
      <c r="CB227" s="84"/>
      <c r="CC227" s="9"/>
      <c r="CD227" s="9"/>
      <c r="CE227" s="9"/>
      <c r="CF227" s="9"/>
      <c r="CG227" s="9"/>
      <c r="CH227" s="9"/>
      <c r="CI227" s="9"/>
      <c r="CJ227" s="9"/>
      <c r="CK227" s="9"/>
      <c r="CL227" s="10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10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10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10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10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10"/>
      <c r="HW227" s="9"/>
      <c r="HX227" s="9"/>
    </row>
    <row r="228" spans="1:232" s="2" customFormat="1" ht="16.95" customHeight="1">
      <c r="A228" s="14" t="s">
        <v>149</v>
      </c>
      <c r="B228" s="39">
        <v>0</v>
      </c>
      <c r="C228" s="39">
        <v>0</v>
      </c>
      <c r="D228" s="4">
        <f t="shared" si="87"/>
        <v>0</v>
      </c>
      <c r="E228" s="11">
        <v>0</v>
      </c>
      <c r="F228" s="5" t="s">
        <v>371</v>
      </c>
      <c r="G228" s="5" t="s">
        <v>371</v>
      </c>
      <c r="H228" s="5" t="s">
        <v>371</v>
      </c>
      <c r="I228" s="5" t="s">
        <v>371</v>
      </c>
      <c r="J228" s="5" t="s">
        <v>371</v>
      </c>
      <c r="K228" s="5" t="s">
        <v>371</v>
      </c>
      <c r="L228" s="5" t="s">
        <v>371</v>
      </c>
      <c r="M228" s="5" t="s">
        <v>371</v>
      </c>
      <c r="N228" s="39">
        <v>1833.8</v>
      </c>
      <c r="O228" s="39">
        <v>1721.4</v>
      </c>
      <c r="P228" s="4">
        <f t="shared" si="88"/>
        <v>0.93870651106990954</v>
      </c>
      <c r="Q228" s="11">
        <v>20</v>
      </c>
      <c r="R228" s="11">
        <v>1</v>
      </c>
      <c r="S228" s="11">
        <v>15</v>
      </c>
      <c r="T228" s="39">
        <v>289</v>
      </c>
      <c r="U228" s="39">
        <v>351.7</v>
      </c>
      <c r="V228" s="4">
        <f t="shared" si="89"/>
        <v>1.2169550173010379</v>
      </c>
      <c r="W228" s="11">
        <v>30</v>
      </c>
      <c r="X228" s="39">
        <v>30</v>
      </c>
      <c r="Y228" s="39">
        <v>35.5</v>
      </c>
      <c r="Z228" s="4">
        <f t="shared" si="90"/>
        <v>1.1833333333333333</v>
      </c>
      <c r="AA228" s="11">
        <v>20</v>
      </c>
      <c r="AB228" s="39">
        <v>13389</v>
      </c>
      <c r="AC228" s="39">
        <v>14957</v>
      </c>
      <c r="AD228" s="4">
        <f t="shared" si="91"/>
        <v>1.1171110613189932</v>
      </c>
      <c r="AE228" s="11">
        <v>5</v>
      </c>
      <c r="AF228" s="5" t="s">
        <v>371</v>
      </c>
      <c r="AG228" s="5" t="s">
        <v>371</v>
      </c>
      <c r="AH228" s="5" t="s">
        <v>371</v>
      </c>
      <c r="AI228" s="5" t="s">
        <v>371</v>
      </c>
      <c r="AJ228" s="55">
        <v>450</v>
      </c>
      <c r="AK228" s="55">
        <v>469</v>
      </c>
      <c r="AL228" s="4">
        <f t="shared" si="92"/>
        <v>1.0422222222222222</v>
      </c>
      <c r="AM228" s="11">
        <v>20</v>
      </c>
      <c r="AN228" s="5" t="s">
        <v>371</v>
      </c>
      <c r="AO228" s="5" t="s">
        <v>371</v>
      </c>
      <c r="AP228" s="5" t="s">
        <v>371</v>
      </c>
      <c r="AQ228" s="5" t="s">
        <v>371</v>
      </c>
      <c r="AR228" s="39">
        <v>0</v>
      </c>
      <c r="AS228" s="39">
        <v>0</v>
      </c>
      <c r="AT228" s="4">
        <f t="shared" si="93"/>
        <v>0</v>
      </c>
      <c r="AU228" s="11">
        <v>0</v>
      </c>
      <c r="AV228" s="5" t="s">
        <v>371</v>
      </c>
      <c r="AW228" s="5" t="s">
        <v>371</v>
      </c>
      <c r="AX228" s="5" t="s">
        <v>371</v>
      </c>
      <c r="AY228" s="5" t="s">
        <v>371</v>
      </c>
      <c r="AZ228" s="5" t="s">
        <v>371</v>
      </c>
      <c r="BA228" s="5" t="s">
        <v>371</v>
      </c>
      <c r="BB228" s="5" t="s">
        <v>371</v>
      </c>
      <c r="BC228" s="5" t="s">
        <v>371</v>
      </c>
      <c r="BD228" s="54">
        <f t="shared" si="101"/>
        <v>1.0943586105285037</v>
      </c>
      <c r="BE228" s="54">
        <f t="shared" si="94"/>
        <v>1.0943586105285037</v>
      </c>
      <c r="BF228" s="55">
        <v>1032</v>
      </c>
      <c r="BG228" s="39">
        <f t="shared" si="95"/>
        <v>1129.4000000000001</v>
      </c>
      <c r="BH228" s="39">
        <f t="shared" si="96"/>
        <v>97.400000000000091</v>
      </c>
      <c r="BI228" s="39">
        <v>117.6</v>
      </c>
      <c r="BJ228" s="39">
        <v>111</v>
      </c>
      <c r="BK228" s="39">
        <v>109.4</v>
      </c>
      <c r="BL228" s="39">
        <v>106.4</v>
      </c>
      <c r="BM228" s="39">
        <v>83.6</v>
      </c>
      <c r="BN228" s="39">
        <v>82.3</v>
      </c>
      <c r="BO228" s="39">
        <v>102.5</v>
      </c>
      <c r="BP228" s="39">
        <v>97.5</v>
      </c>
      <c r="BQ228" s="39">
        <v>0</v>
      </c>
      <c r="BR228" s="39">
        <v>87.1</v>
      </c>
      <c r="BS228" s="39">
        <v>122.3</v>
      </c>
      <c r="BT228" s="39">
        <v>107.8</v>
      </c>
      <c r="BU228" s="39">
        <v>0</v>
      </c>
      <c r="BV228" s="39">
        <f t="shared" si="97"/>
        <v>1.9</v>
      </c>
      <c r="BW228" s="11"/>
      <c r="BX228" s="39">
        <f t="shared" si="98"/>
        <v>1.9</v>
      </c>
      <c r="BY228" s="39">
        <v>0</v>
      </c>
      <c r="BZ228" s="39">
        <f t="shared" si="99"/>
        <v>1.9</v>
      </c>
      <c r="CA228" s="39">
        <f t="shared" si="100"/>
        <v>0</v>
      </c>
      <c r="CB228" s="84"/>
      <c r="CC228" s="9"/>
      <c r="CD228" s="9"/>
      <c r="CE228" s="9"/>
      <c r="CF228" s="9"/>
      <c r="CG228" s="9"/>
      <c r="CH228" s="9"/>
      <c r="CI228" s="9"/>
      <c r="CJ228" s="9"/>
      <c r="CK228" s="9"/>
      <c r="CL228" s="10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10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10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10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10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10"/>
      <c r="HW228" s="9"/>
      <c r="HX228" s="9"/>
    </row>
    <row r="229" spans="1:232" s="2" customFormat="1" ht="16.95" customHeight="1">
      <c r="A229" s="14" t="s">
        <v>226</v>
      </c>
      <c r="B229" s="39">
        <v>0</v>
      </c>
      <c r="C229" s="39">
        <v>0</v>
      </c>
      <c r="D229" s="4">
        <f t="shared" si="87"/>
        <v>0</v>
      </c>
      <c r="E229" s="11">
        <v>0</v>
      </c>
      <c r="F229" s="5" t="s">
        <v>371</v>
      </c>
      <c r="G229" s="5" t="s">
        <v>371</v>
      </c>
      <c r="H229" s="5" t="s">
        <v>371</v>
      </c>
      <c r="I229" s="5" t="s">
        <v>371</v>
      </c>
      <c r="J229" s="5" t="s">
        <v>371</v>
      </c>
      <c r="K229" s="5" t="s">
        <v>371</v>
      </c>
      <c r="L229" s="5" t="s">
        <v>371</v>
      </c>
      <c r="M229" s="5" t="s">
        <v>371</v>
      </c>
      <c r="N229" s="39">
        <v>2597.8000000000002</v>
      </c>
      <c r="O229" s="39">
        <v>2095.1999999999998</v>
      </c>
      <c r="P229" s="4">
        <f t="shared" si="88"/>
        <v>0.80652860112402791</v>
      </c>
      <c r="Q229" s="11">
        <v>20</v>
      </c>
      <c r="R229" s="11">
        <v>1</v>
      </c>
      <c r="S229" s="11">
        <v>15</v>
      </c>
      <c r="T229" s="39">
        <v>398</v>
      </c>
      <c r="U229" s="39">
        <v>543.70000000000005</v>
      </c>
      <c r="V229" s="4">
        <f t="shared" si="89"/>
        <v>1.3660804020100503</v>
      </c>
      <c r="W229" s="11">
        <v>15</v>
      </c>
      <c r="X229" s="39">
        <v>52</v>
      </c>
      <c r="Y229" s="39">
        <v>40.1</v>
      </c>
      <c r="Z229" s="4">
        <f t="shared" si="90"/>
        <v>0.77115384615384619</v>
      </c>
      <c r="AA229" s="11">
        <v>35</v>
      </c>
      <c r="AB229" s="39">
        <v>18140</v>
      </c>
      <c r="AC229" s="39">
        <v>23653</v>
      </c>
      <c r="AD229" s="4">
        <f t="shared" si="91"/>
        <v>1.3039140022050717</v>
      </c>
      <c r="AE229" s="11">
        <v>5</v>
      </c>
      <c r="AF229" s="5" t="s">
        <v>371</v>
      </c>
      <c r="AG229" s="5" t="s">
        <v>371</v>
      </c>
      <c r="AH229" s="5" t="s">
        <v>371</v>
      </c>
      <c r="AI229" s="5" t="s">
        <v>371</v>
      </c>
      <c r="AJ229" s="55">
        <v>1200</v>
      </c>
      <c r="AK229" s="55">
        <v>1215</v>
      </c>
      <c r="AL229" s="4">
        <f t="shared" si="92"/>
        <v>1.0125</v>
      </c>
      <c r="AM229" s="11">
        <v>20</v>
      </c>
      <c r="AN229" s="5" t="s">
        <v>371</v>
      </c>
      <c r="AO229" s="5" t="s">
        <v>371</v>
      </c>
      <c r="AP229" s="5" t="s">
        <v>371</v>
      </c>
      <c r="AQ229" s="5" t="s">
        <v>371</v>
      </c>
      <c r="AR229" s="39">
        <v>100</v>
      </c>
      <c r="AS229" s="39">
        <v>100</v>
      </c>
      <c r="AT229" s="4">
        <f t="shared" si="93"/>
        <v>1</v>
      </c>
      <c r="AU229" s="11">
        <v>10</v>
      </c>
      <c r="AV229" s="5" t="s">
        <v>371</v>
      </c>
      <c r="AW229" s="5" t="s">
        <v>371</v>
      </c>
      <c r="AX229" s="5" t="s">
        <v>371</v>
      </c>
      <c r="AY229" s="5" t="s">
        <v>371</v>
      </c>
      <c r="AZ229" s="5" t="s">
        <v>371</v>
      </c>
      <c r="BA229" s="5" t="s">
        <v>371</v>
      </c>
      <c r="BB229" s="5" t="s">
        <v>371</v>
      </c>
      <c r="BC229" s="5" t="s">
        <v>371</v>
      </c>
      <c r="BD229" s="54">
        <f t="shared" si="101"/>
        <v>0.96151443899201061</v>
      </c>
      <c r="BE229" s="54">
        <f t="shared" si="94"/>
        <v>0.96151443899201061</v>
      </c>
      <c r="BF229" s="55">
        <v>1586</v>
      </c>
      <c r="BG229" s="39">
        <f t="shared" si="95"/>
        <v>1525</v>
      </c>
      <c r="BH229" s="39">
        <f t="shared" si="96"/>
        <v>-61</v>
      </c>
      <c r="BI229" s="39">
        <v>186.8</v>
      </c>
      <c r="BJ229" s="39">
        <v>179.8</v>
      </c>
      <c r="BK229" s="39">
        <v>153.5</v>
      </c>
      <c r="BL229" s="39">
        <v>128.9</v>
      </c>
      <c r="BM229" s="39">
        <v>143.1</v>
      </c>
      <c r="BN229" s="39">
        <v>201.3</v>
      </c>
      <c r="BO229" s="39">
        <v>182.4</v>
      </c>
      <c r="BP229" s="39">
        <v>149.5</v>
      </c>
      <c r="BQ229" s="39">
        <v>0</v>
      </c>
      <c r="BR229" s="39">
        <v>87.2</v>
      </c>
      <c r="BS229" s="39">
        <v>155.5</v>
      </c>
      <c r="BT229" s="39">
        <v>93</v>
      </c>
      <c r="BU229" s="39">
        <v>14.600000000000094</v>
      </c>
      <c r="BV229" s="39">
        <f t="shared" si="97"/>
        <v>-150.6</v>
      </c>
      <c r="BW229" s="11"/>
      <c r="BX229" s="39">
        <f t="shared" si="98"/>
        <v>-150.6</v>
      </c>
      <c r="BY229" s="39">
        <v>0</v>
      </c>
      <c r="BZ229" s="39">
        <f t="shared" si="99"/>
        <v>0</v>
      </c>
      <c r="CA229" s="39">
        <f t="shared" si="100"/>
        <v>-150.6</v>
      </c>
      <c r="CB229" s="84"/>
      <c r="CC229" s="9"/>
      <c r="CD229" s="9"/>
      <c r="CE229" s="9"/>
      <c r="CF229" s="9"/>
      <c r="CG229" s="9"/>
      <c r="CH229" s="9"/>
      <c r="CI229" s="9"/>
      <c r="CJ229" s="9"/>
      <c r="CK229" s="9"/>
      <c r="CL229" s="10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10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10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10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10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10"/>
      <c r="HW229" s="9"/>
      <c r="HX229" s="9"/>
    </row>
    <row r="230" spans="1:232" s="2" customFormat="1" ht="16.95" customHeight="1">
      <c r="A230" s="14" t="s">
        <v>227</v>
      </c>
      <c r="B230" s="39">
        <v>0</v>
      </c>
      <c r="C230" s="39">
        <v>0</v>
      </c>
      <c r="D230" s="4">
        <f t="shared" si="87"/>
        <v>0</v>
      </c>
      <c r="E230" s="11">
        <v>0</v>
      </c>
      <c r="F230" s="5" t="s">
        <v>371</v>
      </c>
      <c r="G230" s="5" t="s">
        <v>371</v>
      </c>
      <c r="H230" s="5" t="s">
        <v>371</v>
      </c>
      <c r="I230" s="5" t="s">
        <v>371</v>
      </c>
      <c r="J230" s="5" t="s">
        <v>371</v>
      </c>
      <c r="K230" s="5" t="s">
        <v>371</v>
      </c>
      <c r="L230" s="5" t="s">
        <v>371</v>
      </c>
      <c r="M230" s="5" t="s">
        <v>371</v>
      </c>
      <c r="N230" s="39">
        <v>2214.6999999999998</v>
      </c>
      <c r="O230" s="39">
        <v>2434.5</v>
      </c>
      <c r="P230" s="4">
        <f t="shared" si="88"/>
        <v>1.0992459475323972</v>
      </c>
      <c r="Q230" s="11">
        <v>20</v>
      </c>
      <c r="R230" s="11">
        <v>1</v>
      </c>
      <c r="S230" s="11">
        <v>15</v>
      </c>
      <c r="T230" s="39">
        <v>47</v>
      </c>
      <c r="U230" s="39">
        <v>59.8</v>
      </c>
      <c r="V230" s="4">
        <f t="shared" si="89"/>
        <v>1.2723404255319148</v>
      </c>
      <c r="W230" s="11">
        <v>25</v>
      </c>
      <c r="X230" s="39">
        <v>24</v>
      </c>
      <c r="Y230" s="39">
        <v>6.5</v>
      </c>
      <c r="Z230" s="4">
        <f t="shared" si="90"/>
        <v>0.27083333333333331</v>
      </c>
      <c r="AA230" s="11">
        <v>25</v>
      </c>
      <c r="AB230" s="39">
        <v>19176</v>
      </c>
      <c r="AC230" s="39">
        <v>31263</v>
      </c>
      <c r="AD230" s="4">
        <f t="shared" si="91"/>
        <v>1.6303191489361701</v>
      </c>
      <c r="AE230" s="11">
        <v>5</v>
      </c>
      <c r="AF230" s="5" t="s">
        <v>371</v>
      </c>
      <c r="AG230" s="5" t="s">
        <v>371</v>
      </c>
      <c r="AH230" s="5" t="s">
        <v>371</v>
      </c>
      <c r="AI230" s="5" t="s">
        <v>371</v>
      </c>
      <c r="AJ230" s="55">
        <v>160</v>
      </c>
      <c r="AK230" s="55">
        <v>118</v>
      </c>
      <c r="AL230" s="4">
        <f t="shared" si="92"/>
        <v>0.73750000000000004</v>
      </c>
      <c r="AM230" s="11">
        <v>20</v>
      </c>
      <c r="AN230" s="5" t="s">
        <v>371</v>
      </c>
      <c r="AO230" s="5" t="s">
        <v>371</v>
      </c>
      <c r="AP230" s="5" t="s">
        <v>371</v>
      </c>
      <c r="AQ230" s="5" t="s">
        <v>371</v>
      </c>
      <c r="AR230" s="39">
        <v>86.6</v>
      </c>
      <c r="AS230" s="39">
        <v>0</v>
      </c>
      <c r="AT230" s="4">
        <f t="shared" si="93"/>
        <v>0</v>
      </c>
      <c r="AU230" s="11">
        <v>10</v>
      </c>
      <c r="AV230" s="5" t="s">
        <v>371</v>
      </c>
      <c r="AW230" s="5" t="s">
        <v>371</v>
      </c>
      <c r="AX230" s="5" t="s">
        <v>371</v>
      </c>
      <c r="AY230" s="5" t="s">
        <v>371</v>
      </c>
      <c r="AZ230" s="5" t="s">
        <v>371</v>
      </c>
      <c r="BA230" s="5" t="s">
        <v>371</v>
      </c>
      <c r="BB230" s="5" t="s">
        <v>371</v>
      </c>
      <c r="BC230" s="5" t="s">
        <v>371</v>
      </c>
      <c r="BD230" s="54">
        <f t="shared" si="101"/>
        <v>0.82054882222466652</v>
      </c>
      <c r="BE230" s="54">
        <f t="shared" si="94"/>
        <v>0.82054882222466652</v>
      </c>
      <c r="BF230" s="55">
        <v>1549</v>
      </c>
      <c r="BG230" s="39">
        <f t="shared" si="95"/>
        <v>1271</v>
      </c>
      <c r="BH230" s="39">
        <f t="shared" si="96"/>
        <v>-278</v>
      </c>
      <c r="BI230" s="39">
        <v>168.1</v>
      </c>
      <c r="BJ230" s="39">
        <v>133.9</v>
      </c>
      <c r="BK230" s="39">
        <v>46.5</v>
      </c>
      <c r="BL230" s="39">
        <v>81.099999999999994</v>
      </c>
      <c r="BM230" s="39">
        <v>157.9</v>
      </c>
      <c r="BN230" s="39">
        <v>103.7</v>
      </c>
      <c r="BO230" s="39">
        <v>203.2</v>
      </c>
      <c r="BP230" s="39">
        <v>183.1</v>
      </c>
      <c r="BQ230" s="39">
        <v>0</v>
      </c>
      <c r="BR230" s="39">
        <v>253.5</v>
      </c>
      <c r="BS230" s="39">
        <v>114.2</v>
      </c>
      <c r="BT230" s="39">
        <v>81.8</v>
      </c>
      <c r="BU230" s="39">
        <v>15.500000000000284</v>
      </c>
      <c r="BV230" s="39">
        <f t="shared" si="97"/>
        <v>-271.5</v>
      </c>
      <c r="BW230" s="11"/>
      <c r="BX230" s="39">
        <f t="shared" si="98"/>
        <v>-271.5</v>
      </c>
      <c r="BY230" s="39">
        <v>0</v>
      </c>
      <c r="BZ230" s="39">
        <f t="shared" si="99"/>
        <v>0</v>
      </c>
      <c r="CA230" s="39">
        <f t="shared" si="100"/>
        <v>-271.5</v>
      </c>
      <c r="CB230" s="84"/>
      <c r="CC230" s="9"/>
      <c r="CD230" s="9"/>
      <c r="CE230" s="9"/>
      <c r="CF230" s="9"/>
      <c r="CG230" s="9"/>
      <c r="CH230" s="9"/>
      <c r="CI230" s="9"/>
      <c r="CJ230" s="9"/>
      <c r="CK230" s="9"/>
      <c r="CL230" s="10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10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10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10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10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10"/>
      <c r="HW230" s="9"/>
      <c r="HX230" s="9"/>
    </row>
    <row r="231" spans="1:232" s="2" customFormat="1" ht="16.95" customHeight="1">
      <c r="A231" s="58" t="s">
        <v>228</v>
      </c>
      <c r="B231" s="39">
        <v>154594</v>
      </c>
      <c r="C231" s="39">
        <v>152428</v>
      </c>
      <c r="D231" s="4">
        <f t="shared" si="87"/>
        <v>0.98598910695111064</v>
      </c>
      <c r="E231" s="11">
        <v>10</v>
      </c>
      <c r="F231" s="5" t="s">
        <v>371</v>
      </c>
      <c r="G231" s="5" t="s">
        <v>371</v>
      </c>
      <c r="H231" s="5" t="s">
        <v>371</v>
      </c>
      <c r="I231" s="5" t="s">
        <v>371</v>
      </c>
      <c r="J231" s="5" t="s">
        <v>371</v>
      </c>
      <c r="K231" s="5" t="s">
        <v>371</v>
      </c>
      <c r="L231" s="5" t="s">
        <v>371</v>
      </c>
      <c r="M231" s="5" t="s">
        <v>371</v>
      </c>
      <c r="N231" s="39">
        <v>4794.6000000000004</v>
      </c>
      <c r="O231" s="39">
        <v>3970</v>
      </c>
      <c r="P231" s="4">
        <f t="shared" si="88"/>
        <v>0.82801485003962783</v>
      </c>
      <c r="Q231" s="11">
        <v>20</v>
      </c>
      <c r="R231" s="11">
        <v>1</v>
      </c>
      <c r="S231" s="11">
        <v>15</v>
      </c>
      <c r="T231" s="39">
        <v>6</v>
      </c>
      <c r="U231" s="39">
        <v>0</v>
      </c>
      <c r="V231" s="4">
        <f t="shared" si="89"/>
        <v>0</v>
      </c>
      <c r="W231" s="11">
        <v>15</v>
      </c>
      <c r="X231" s="39">
        <v>12</v>
      </c>
      <c r="Y231" s="39">
        <v>11.1</v>
      </c>
      <c r="Z231" s="4">
        <f t="shared" si="90"/>
        <v>0.92499999999999993</v>
      </c>
      <c r="AA231" s="11">
        <v>35</v>
      </c>
      <c r="AB231" s="39">
        <v>9934</v>
      </c>
      <c r="AC231" s="39">
        <v>10091</v>
      </c>
      <c r="AD231" s="4">
        <f t="shared" si="91"/>
        <v>1.0158043084356754</v>
      </c>
      <c r="AE231" s="11">
        <v>5</v>
      </c>
      <c r="AF231" s="5" t="s">
        <v>371</v>
      </c>
      <c r="AG231" s="5" t="s">
        <v>371</v>
      </c>
      <c r="AH231" s="5" t="s">
        <v>371</v>
      </c>
      <c r="AI231" s="5" t="s">
        <v>371</v>
      </c>
      <c r="AJ231" s="55">
        <v>25</v>
      </c>
      <c r="AK231" s="55">
        <v>40</v>
      </c>
      <c r="AL231" s="4">
        <f t="shared" si="92"/>
        <v>1.6</v>
      </c>
      <c r="AM231" s="11">
        <v>20</v>
      </c>
      <c r="AN231" s="5" t="s">
        <v>371</v>
      </c>
      <c r="AO231" s="5" t="s">
        <v>371</v>
      </c>
      <c r="AP231" s="5" t="s">
        <v>371</v>
      </c>
      <c r="AQ231" s="5" t="s">
        <v>371</v>
      </c>
      <c r="AR231" s="39">
        <v>0</v>
      </c>
      <c r="AS231" s="39">
        <v>0</v>
      </c>
      <c r="AT231" s="4">
        <f t="shared" si="93"/>
        <v>0</v>
      </c>
      <c r="AU231" s="11">
        <v>0</v>
      </c>
      <c r="AV231" s="5" t="s">
        <v>371</v>
      </c>
      <c r="AW231" s="5" t="s">
        <v>371</v>
      </c>
      <c r="AX231" s="5" t="s">
        <v>371</v>
      </c>
      <c r="AY231" s="5" t="s">
        <v>371</v>
      </c>
      <c r="AZ231" s="5" t="s">
        <v>371</v>
      </c>
      <c r="BA231" s="5" t="s">
        <v>371</v>
      </c>
      <c r="BB231" s="5" t="s">
        <v>371</v>
      </c>
      <c r="BC231" s="5" t="s">
        <v>371</v>
      </c>
      <c r="BD231" s="54">
        <f t="shared" si="101"/>
        <v>0.9239517467706837</v>
      </c>
      <c r="BE231" s="54">
        <f t="shared" si="94"/>
        <v>0.9239517467706837</v>
      </c>
      <c r="BF231" s="55">
        <v>24</v>
      </c>
      <c r="BG231" s="39">
        <f t="shared" si="95"/>
        <v>22.2</v>
      </c>
      <c r="BH231" s="39">
        <f t="shared" si="96"/>
        <v>-1.8000000000000007</v>
      </c>
      <c r="BI231" s="39">
        <v>0.9</v>
      </c>
      <c r="BJ231" s="39">
        <v>1.1000000000000001</v>
      </c>
      <c r="BK231" s="39">
        <v>0</v>
      </c>
      <c r="BL231" s="39">
        <v>0</v>
      </c>
      <c r="BM231" s="39">
        <v>0</v>
      </c>
      <c r="BN231" s="39">
        <v>0</v>
      </c>
      <c r="BO231" s="39">
        <v>0</v>
      </c>
      <c r="BP231" s="39">
        <v>0</v>
      </c>
      <c r="BQ231" s="39">
        <v>0</v>
      </c>
      <c r="BR231" s="39">
        <v>0</v>
      </c>
      <c r="BS231" s="39">
        <v>0</v>
      </c>
      <c r="BT231" s="39">
        <v>0</v>
      </c>
      <c r="BU231" s="39">
        <v>18.5</v>
      </c>
      <c r="BV231" s="39">
        <f t="shared" si="97"/>
        <v>1.7</v>
      </c>
      <c r="BW231" s="11"/>
      <c r="BX231" s="39">
        <f t="shared" si="98"/>
        <v>1.7</v>
      </c>
      <c r="BY231" s="39">
        <v>0</v>
      </c>
      <c r="BZ231" s="39">
        <f t="shared" si="99"/>
        <v>1.7</v>
      </c>
      <c r="CA231" s="39">
        <f t="shared" si="100"/>
        <v>0</v>
      </c>
      <c r="CB231" s="84"/>
      <c r="CC231" s="9"/>
      <c r="CD231" s="9"/>
      <c r="CE231" s="9"/>
      <c r="CF231" s="9"/>
      <c r="CG231" s="9"/>
      <c r="CH231" s="9"/>
      <c r="CI231" s="9"/>
      <c r="CJ231" s="9"/>
      <c r="CK231" s="9"/>
      <c r="CL231" s="10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10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10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10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10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10"/>
      <c r="HW231" s="9"/>
      <c r="HX231" s="9"/>
    </row>
    <row r="232" spans="1:232" s="2" customFormat="1" ht="16.95" customHeight="1">
      <c r="A232" s="14" t="s">
        <v>229</v>
      </c>
      <c r="B232" s="39">
        <v>7354945</v>
      </c>
      <c r="C232" s="39">
        <v>9520816.6999999993</v>
      </c>
      <c r="D232" s="4">
        <f t="shared" si="87"/>
        <v>1.294478299973691</v>
      </c>
      <c r="E232" s="11">
        <v>10</v>
      </c>
      <c r="F232" s="5" t="s">
        <v>371</v>
      </c>
      <c r="G232" s="5" t="s">
        <v>371</v>
      </c>
      <c r="H232" s="5" t="s">
        <v>371</v>
      </c>
      <c r="I232" s="5" t="s">
        <v>371</v>
      </c>
      <c r="J232" s="5" t="s">
        <v>371</v>
      </c>
      <c r="K232" s="5" t="s">
        <v>371</v>
      </c>
      <c r="L232" s="5" t="s">
        <v>371</v>
      </c>
      <c r="M232" s="5" t="s">
        <v>371</v>
      </c>
      <c r="N232" s="39">
        <v>53070.400000000001</v>
      </c>
      <c r="O232" s="39">
        <v>63452.1</v>
      </c>
      <c r="P232" s="4">
        <f t="shared" si="88"/>
        <v>1.1956212879495913</v>
      </c>
      <c r="Q232" s="11">
        <v>20</v>
      </c>
      <c r="R232" s="11">
        <v>1</v>
      </c>
      <c r="S232" s="11">
        <v>15</v>
      </c>
      <c r="T232" s="39">
        <v>0</v>
      </c>
      <c r="U232" s="39">
        <v>0</v>
      </c>
      <c r="V232" s="4">
        <f t="shared" si="89"/>
        <v>1</v>
      </c>
      <c r="W232" s="11">
        <v>15</v>
      </c>
      <c r="X232" s="39">
        <v>2</v>
      </c>
      <c r="Y232" s="39">
        <v>0</v>
      </c>
      <c r="Z232" s="4">
        <f t="shared" si="90"/>
        <v>0</v>
      </c>
      <c r="AA232" s="11">
        <v>35</v>
      </c>
      <c r="AB232" s="39">
        <v>1449726</v>
      </c>
      <c r="AC232" s="39">
        <v>1435606</v>
      </c>
      <c r="AD232" s="4">
        <f t="shared" si="91"/>
        <v>0.99026022848455497</v>
      </c>
      <c r="AE232" s="11">
        <v>5</v>
      </c>
      <c r="AF232" s="5" t="s">
        <v>371</v>
      </c>
      <c r="AG232" s="5" t="s">
        <v>371</v>
      </c>
      <c r="AH232" s="5" t="s">
        <v>371</v>
      </c>
      <c r="AI232" s="5" t="s">
        <v>371</v>
      </c>
      <c r="AJ232" s="55">
        <v>0</v>
      </c>
      <c r="AK232" s="55">
        <v>0</v>
      </c>
      <c r="AL232" s="4">
        <f t="shared" si="92"/>
        <v>1</v>
      </c>
      <c r="AM232" s="11">
        <v>20</v>
      </c>
      <c r="AN232" s="5" t="s">
        <v>371</v>
      </c>
      <c r="AO232" s="5" t="s">
        <v>371</v>
      </c>
      <c r="AP232" s="5" t="s">
        <v>371</v>
      </c>
      <c r="AQ232" s="5" t="s">
        <v>371</v>
      </c>
      <c r="AR232" s="39">
        <v>88.3</v>
      </c>
      <c r="AS232" s="39">
        <v>87.9</v>
      </c>
      <c r="AT232" s="4">
        <f t="shared" si="93"/>
        <v>0.99546998867497183</v>
      </c>
      <c r="AU232" s="11">
        <v>10</v>
      </c>
      <c r="AV232" s="5" t="s">
        <v>371</v>
      </c>
      <c r="AW232" s="5" t="s">
        <v>371</v>
      </c>
      <c r="AX232" s="5" t="s">
        <v>371</v>
      </c>
      <c r="AY232" s="5" t="s">
        <v>371</v>
      </c>
      <c r="AZ232" s="5" t="s">
        <v>371</v>
      </c>
      <c r="BA232" s="5" t="s">
        <v>371</v>
      </c>
      <c r="BB232" s="5" t="s">
        <v>371</v>
      </c>
      <c r="BC232" s="5" t="s">
        <v>371</v>
      </c>
      <c r="BD232" s="54">
        <f t="shared" si="101"/>
        <v>0.78279392144539417</v>
      </c>
      <c r="BE232" s="54">
        <f t="shared" si="94"/>
        <v>0.78279392144539417</v>
      </c>
      <c r="BF232" s="55">
        <v>1952</v>
      </c>
      <c r="BG232" s="39">
        <f t="shared" si="95"/>
        <v>1528</v>
      </c>
      <c r="BH232" s="39">
        <f t="shared" si="96"/>
        <v>-424</v>
      </c>
      <c r="BI232" s="39">
        <v>164.6</v>
      </c>
      <c r="BJ232" s="39">
        <v>101.7</v>
      </c>
      <c r="BK232" s="39">
        <v>1.8</v>
      </c>
      <c r="BL232" s="39">
        <v>223.3</v>
      </c>
      <c r="BM232" s="39">
        <v>167.2</v>
      </c>
      <c r="BN232" s="39">
        <v>102.6</v>
      </c>
      <c r="BO232" s="39">
        <v>219.6</v>
      </c>
      <c r="BP232" s="39">
        <v>175.7</v>
      </c>
      <c r="BQ232" s="39">
        <v>0</v>
      </c>
      <c r="BR232" s="39">
        <v>28.7</v>
      </c>
      <c r="BS232" s="39">
        <v>176.3</v>
      </c>
      <c r="BT232" s="39">
        <v>160</v>
      </c>
      <c r="BU232" s="39">
        <v>73.400000000000006</v>
      </c>
      <c r="BV232" s="39">
        <f t="shared" si="97"/>
        <v>-66.900000000000006</v>
      </c>
      <c r="BW232" s="11"/>
      <c r="BX232" s="39">
        <f t="shared" si="98"/>
        <v>-66.900000000000006</v>
      </c>
      <c r="BY232" s="39">
        <v>0</v>
      </c>
      <c r="BZ232" s="39">
        <f t="shared" si="99"/>
        <v>0</v>
      </c>
      <c r="CA232" s="39">
        <f t="shared" si="100"/>
        <v>-66.900000000000006</v>
      </c>
      <c r="CB232" s="84"/>
      <c r="CC232" s="9"/>
      <c r="CD232" s="9"/>
      <c r="CE232" s="9"/>
      <c r="CF232" s="9"/>
      <c r="CG232" s="9"/>
      <c r="CH232" s="9"/>
      <c r="CI232" s="9"/>
      <c r="CJ232" s="9"/>
      <c r="CK232" s="9"/>
      <c r="CL232" s="10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10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10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10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10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10"/>
      <c r="HW232" s="9"/>
      <c r="HX232" s="9"/>
    </row>
    <row r="233" spans="1:232" s="2" customFormat="1" ht="16.95" customHeight="1">
      <c r="A233" s="14" t="s">
        <v>230</v>
      </c>
      <c r="B233" s="39">
        <v>0</v>
      </c>
      <c r="C233" s="39">
        <v>0</v>
      </c>
      <c r="D233" s="4">
        <f t="shared" si="87"/>
        <v>0</v>
      </c>
      <c r="E233" s="11">
        <v>0</v>
      </c>
      <c r="F233" s="5" t="s">
        <v>371</v>
      </c>
      <c r="G233" s="5" t="s">
        <v>371</v>
      </c>
      <c r="H233" s="5" t="s">
        <v>371</v>
      </c>
      <c r="I233" s="5" t="s">
        <v>371</v>
      </c>
      <c r="J233" s="5" t="s">
        <v>371</v>
      </c>
      <c r="K233" s="5" t="s">
        <v>371</v>
      </c>
      <c r="L233" s="5" t="s">
        <v>371</v>
      </c>
      <c r="M233" s="5" t="s">
        <v>371</v>
      </c>
      <c r="N233" s="39">
        <v>1776.5</v>
      </c>
      <c r="O233" s="39">
        <v>1383</v>
      </c>
      <c r="P233" s="4">
        <f t="shared" si="88"/>
        <v>0.77849704475091475</v>
      </c>
      <c r="Q233" s="11">
        <v>20</v>
      </c>
      <c r="R233" s="11">
        <v>1</v>
      </c>
      <c r="S233" s="11">
        <v>15</v>
      </c>
      <c r="T233" s="39">
        <v>1250</v>
      </c>
      <c r="U233" s="39">
        <v>1253.5999999999999</v>
      </c>
      <c r="V233" s="4">
        <f t="shared" si="89"/>
        <v>1.00288</v>
      </c>
      <c r="W233" s="11">
        <v>30</v>
      </c>
      <c r="X233" s="39">
        <v>51</v>
      </c>
      <c r="Y233" s="39">
        <v>96</v>
      </c>
      <c r="Z233" s="4">
        <f t="shared" si="90"/>
        <v>1.8823529411764706</v>
      </c>
      <c r="AA233" s="11">
        <v>20</v>
      </c>
      <c r="AB233" s="39">
        <v>5787</v>
      </c>
      <c r="AC233" s="39">
        <v>8428</v>
      </c>
      <c r="AD233" s="4">
        <f t="shared" si="91"/>
        <v>1.4563677207534129</v>
      </c>
      <c r="AE233" s="11">
        <v>5</v>
      </c>
      <c r="AF233" s="5" t="s">
        <v>371</v>
      </c>
      <c r="AG233" s="5" t="s">
        <v>371</v>
      </c>
      <c r="AH233" s="5" t="s">
        <v>371</v>
      </c>
      <c r="AI233" s="5" t="s">
        <v>371</v>
      </c>
      <c r="AJ233" s="55">
        <v>500</v>
      </c>
      <c r="AK233" s="55">
        <v>435</v>
      </c>
      <c r="AL233" s="4">
        <f t="shared" si="92"/>
        <v>0.87</v>
      </c>
      <c r="AM233" s="11">
        <v>20</v>
      </c>
      <c r="AN233" s="5" t="s">
        <v>371</v>
      </c>
      <c r="AO233" s="5" t="s">
        <v>371</v>
      </c>
      <c r="AP233" s="5" t="s">
        <v>371</v>
      </c>
      <c r="AQ233" s="5" t="s">
        <v>371</v>
      </c>
      <c r="AR233" s="39">
        <v>0</v>
      </c>
      <c r="AS233" s="39">
        <v>0</v>
      </c>
      <c r="AT233" s="4">
        <f t="shared" si="93"/>
        <v>0</v>
      </c>
      <c r="AU233" s="11">
        <v>0</v>
      </c>
      <c r="AV233" s="5" t="s">
        <v>371</v>
      </c>
      <c r="AW233" s="5" t="s">
        <v>371</v>
      </c>
      <c r="AX233" s="5" t="s">
        <v>371</v>
      </c>
      <c r="AY233" s="5" t="s">
        <v>371</v>
      </c>
      <c r="AZ233" s="5" t="s">
        <v>371</v>
      </c>
      <c r="BA233" s="5" t="s">
        <v>371</v>
      </c>
      <c r="BB233" s="5" t="s">
        <v>371</v>
      </c>
      <c r="BC233" s="5" t="s">
        <v>371</v>
      </c>
      <c r="BD233" s="54">
        <f t="shared" si="101"/>
        <v>1.1180476211119525</v>
      </c>
      <c r="BE233" s="54">
        <f t="shared" si="94"/>
        <v>1.1180476211119525</v>
      </c>
      <c r="BF233" s="55">
        <v>712</v>
      </c>
      <c r="BG233" s="39">
        <f t="shared" si="95"/>
        <v>796</v>
      </c>
      <c r="BH233" s="39">
        <f t="shared" si="96"/>
        <v>84</v>
      </c>
      <c r="BI233" s="39">
        <v>56.9</v>
      </c>
      <c r="BJ233" s="39">
        <v>66.900000000000006</v>
      </c>
      <c r="BK233" s="39">
        <v>54.1</v>
      </c>
      <c r="BL233" s="39">
        <v>28.1</v>
      </c>
      <c r="BM233" s="39">
        <v>0</v>
      </c>
      <c r="BN233" s="39">
        <v>0</v>
      </c>
      <c r="BO233" s="39">
        <v>76.2</v>
      </c>
      <c r="BP233" s="39">
        <v>81</v>
      </c>
      <c r="BQ233" s="39">
        <v>0</v>
      </c>
      <c r="BR233" s="39">
        <v>103.8</v>
      </c>
      <c r="BS233" s="39">
        <v>87.7</v>
      </c>
      <c r="BT233" s="39">
        <v>42.6</v>
      </c>
      <c r="BU233" s="39">
        <v>199.79999999999995</v>
      </c>
      <c r="BV233" s="39">
        <f t="shared" si="97"/>
        <v>-1.1000000000000001</v>
      </c>
      <c r="BW233" s="11"/>
      <c r="BX233" s="39">
        <f t="shared" si="98"/>
        <v>-1.1000000000000001</v>
      </c>
      <c r="BY233" s="39">
        <v>0</v>
      </c>
      <c r="BZ233" s="39">
        <f t="shared" si="99"/>
        <v>0</v>
      </c>
      <c r="CA233" s="39">
        <f t="shared" si="100"/>
        <v>-1.1000000000000001</v>
      </c>
      <c r="CB233" s="84"/>
      <c r="CC233" s="9"/>
      <c r="CD233" s="9"/>
      <c r="CE233" s="9"/>
      <c r="CF233" s="9"/>
      <c r="CG233" s="9"/>
      <c r="CH233" s="9"/>
      <c r="CI233" s="9"/>
      <c r="CJ233" s="9"/>
      <c r="CK233" s="9"/>
      <c r="CL233" s="10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10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10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10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10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10"/>
      <c r="HW233" s="9"/>
      <c r="HX233" s="9"/>
    </row>
    <row r="234" spans="1:232" s="2" customFormat="1" ht="16.95" customHeight="1">
      <c r="A234" s="14" t="s">
        <v>231</v>
      </c>
      <c r="B234" s="39">
        <v>0</v>
      </c>
      <c r="C234" s="39">
        <v>0</v>
      </c>
      <c r="D234" s="4">
        <f t="shared" si="87"/>
        <v>0</v>
      </c>
      <c r="E234" s="11">
        <v>0</v>
      </c>
      <c r="F234" s="5" t="s">
        <v>371</v>
      </c>
      <c r="G234" s="5" t="s">
        <v>371</v>
      </c>
      <c r="H234" s="5" t="s">
        <v>371</v>
      </c>
      <c r="I234" s="5" t="s">
        <v>371</v>
      </c>
      <c r="J234" s="5" t="s">
        <v>371</v>
      </c>
      <c r="K234" s="5" t="s">
        <v>371</v>
      </c>
      <c r="L234" s="5" t="s">
        <v>371</v>
      </c>
      <c r="M234" s="5" t="s">
        <v>371</v>
      </c>
      <c r="N234" s="39">
        <v>14367.7</v>
      </c>
      <c r="O234" s="39">
        <v>13553.3</v>
      </c>
      <c r="P234" s="4">
        <f t="shared" si="88"/>
        <v>0.94331730200380004</v>
      </c>
      <c r="Q234" s="11">
        <v>20</v>
      </c>
      <c r="R234" s="11">
        <v>1</v>
      </c>
      <c r="S234" s="11">
        <v>15</v>
      </c>
      <c r="T234" s="39">
        <v>4</v>
      </c>
      <c r="U234" s="39">
        <v>0</v>
      </c>
      <c r="V234" s="4">
        <f t="shared" si="89"/>
        <v>0</v>
      </c>
      <c r="W234" s="11">
        <v>25</v>
      </c>
      <c r="X234" s="39">
        <v>14</v>
      </c>
      <c r="Y234" s="39">
        <v>7.8</v>
      </c>
      <c r="Z234" s="4">
        <f t="shared" si="90"/>
        <v>0.55714285714285716</v>
      </c>
      <c r="AA234" s="11">
        <v>25</v>
      </c>
      <c r="AB234" s="39">
        <v>7169</v>
      </c>
      <c r="AC234" s="39">
        <v>12515</v>
      </c>
      <c r="AD234" s="4">
        <f t="shared" si="91"/>
        <v>1.7457106988422375</v>
      </c>
      <c r="AE234" s="11">
        <v>5</v>
      </c>
      <c r="AF234" s="5" t="s">
        <v>371</v>
      </c>
      <c r="AG234" s="5" t="s">
        <v>371</v>
      </c>
      <c r="AH234" s="5" t="s">
        <v>371</v>
      </c>
      <c r="AI234" s="5" t="s">
        <v>371</v>
      </c>
      <c r="AJ234" s="55">
        <v>70</v>
      </c>
      <c r="AK234" s="55">
        <v>59</v>
      </c>
      <c r="AL234" s="4">
        <f t="shared" si="92"/>
        <v>0.84285714285714286</v>
      </c>
      <c r="AM234" s="11">
        <v>20</v>
      </c>
      <c r="AN234" s="5" t="s">
        <v>371</v>
      </c>
      <c r="AO234" s="5" t="s">
        <v>371</v>
      </c>
      <c r="AP234" s="5" t="s">
        <v>371</v>
      </c>
      <c r="AQ234" s="5" t="s">
        <v>371</v>
      </c>
      <c r="AR234" s="39">
        <v>0</v>
      </c>
      <c r="AS234" s="39">
        <v>0</v>
      </c>
      <c r="AT234" s="4">
        <f t="shared" si="93"/>
        <v>0</v>
      </c>
      <c r="AU234" s="11">
        <v>0</v>
      </c>
      <c r="AV234" s="5" t="s">
        <v>371</v>
      </c>
      <c r="AW234" s="5" t="s">
        <v>371</v>
      </c>
      <c r="AX234" s="5" t="s">
        <v>371</v>
      </c>
      <c r="AY234" s="5" t="s">
        <v>371</v>
      </c>
      <c r="AZ234" s="5" t="s">
        <v>371</v>
      </c>
      <c r="BA234" s="5" t="s">
        <v>371</v>
      </c>
      <c r="BB234" s="5" t="s">
        <v>371</v>
      </c>
      <c r="BC234" s="5" t="s">
        <v>371</v>
      </c>
      <c r="BD234" s="54">
        <f t="shared" si="101"/>
        <v>0.66709648927274068</v>
      </c>
      <c r="BE234" s="54">
        <f t="shared" si="94"/>
        <v>0.66709648927274068</v>
      </c>
      <c r="BF234" s="55">
        <v>1147</v>
      </c>
      <c r="BG234" s="39">
        <f t="shared" si="95"/>
        <v>765.2</v>
      </c>
      <c r="BH234" s="39">
        <f t="shared" si="96"/>
        <v>-381.79999999999995</v>
      </c>
      <c r="BI234" s="39">
        <v>120</v>
      </c>
      <c r="BJ234" s="39">
        <v>55.5</v>
      </c>
      <c r="BK234" s="39">
        <v>0</v>
      </c>
      <c r="BL234" s="39">
        <v>72.400000000000006</v>
      </c>
      <c r="BM234" s="39">
        <v>28.4</v>
      </c>
      <c r="BN234" s="39">
        <v>0</v>
      </c>
      <c r="BO234" s="39">
        <v>105</v>
      </c>
      <c r="BP234" s="39">
        <v>76.099999999999994</v>
      </c>
      <c r="BQ234" s="39">
        <v>0</v>
      </c>
      <c r="BR234" s="39">
        <v>0</v>
      </c>
      <c r="BS234" s="39">
        <v>89.6</v>
      </c>
      <c r="BT234" s="39">
        <v>105.4</v>
      </c>
      <c r="BU234" s="39">
        <v>123.40000000000013</v>
      </c>
      <c r="BV234" s="39">
        <f t="shared" si="97"/>
        <v>-10.6</v>
      </c>
      <c r="BW234" s="11"/>
      <c r="BX234" s="39">
        <f t="shared" si="98"/>
        <v>-10.6</v>
      </c>
      <c r="BY234" s="39">
        <v>0</v>
      </c>
      <c r="BZ234" s="39">
        <f t="shared" si="99"/>
        <v>0</v>
      </c>
      <c r="CA234" s="39">
        <f t="shared" si="100"/>
        <v>-10.6</v>
      </c>
      <c r="CB234" s="84"/>
      <c r="CC234" s="9"/>
      <c r="CD234" s="9"/>
      <c r="CE234" s="9"/>
      <c r="CF234" s="9"/>
      <c r="CG234" s="9"/>
      <c r="CH234" s="9"/>
      <c r="CI234" s="9"/>
      <c r="CJ234" s="9"/>
      <c r="CK234" s="9"/>
      <c r="CL234" s="10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10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10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10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10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10"/>
      <c r="HW234" s="9"/>
      <c r="HX234" s="9"/>
    </row>
    <row r="235" spans="1:232" s="2" customFormat="1" ht="16.95" customHeight="1">
      <c r="A235" s="14" t="s">
        <v>232</v>
      </c>
      <c r="B235" s="39">
        <v>121633</v>
      </c>
      <c r="C235" s="39">
        <v>464415.1</v>
      </c>
      <c r="D235" s="4">
        <f t="shared" si="87"/>
        <v>3.8181669448258284</v>
      </c>
      <c r="E235" s="11">
        <v>10</v>
      </c>
      <c r="F235" s="5" t="s">
        <v>371</v>
      </c>
      <c r="G235" s="5" t="s">
        <v>371</v>
      </c>
      <c r="H235" s="5" t="s">
        <v>371</v>
      </c>
      <c r="I235" s="5" t="s">
        <v>371</v>
      </c>
      <c r="J235" s="5" t="s">
        <v>371</v>
      </c>
      <c r="K235" s="5" t="s">
        <v>371</v>
      </c>
      <c r="L235" s="5" t="s">
        <v>371</v>
      </c>
      <c r="M235" s="5" t="s">
        <v>371</v>
      </c>
      <c r="N235" s="39">
        <v>9540.9</v>
      </c>
      <c r="O235" s="39">
        <v>8634.4</v>
      </c>
      <c r="P235" s="4">
        <f t="shared" si="88"/>
        <v>0.90498799903573035</v>
      </c>
      <c r="Q235" s="11">
        <v>20</v>
      </c>
      <c r="R235" s="11">
        <v>1</v>
      </c>
      <c r="S235" s="11">
        <v>15</v>
      </c>
      <c r="T235" s="39">
        <v>16</v>
      </c>
      <c r="U235" s="39">
        <v>42</v>
      </c>
      <c r="V235" s="4">
        <f t="shared" si="89"/>
        <v>2.625</v>
      </c>
      <c r="W235" s="11">
        <v>20</v>
      </c>
      <c r="X235" s="39">
        <v>42</v>
      </c>
      <c r="Y235" s="39">
        <v>57.6</v>
      </c>
      <c r="Z235" s="4">
        <f t="shared" si="90"/>
        <v>1.3714285714285714</v>
      </c>
      <c r="AA235" s="11">
        <v>30</v>
      </c>
      <c r="AB235" s="39">
        <v>87242</v>
      </c>
      <c r="AC235" s="39">
        <v>158642</v>
      </c>
      <c r="AD235" s="4">
        <f t="shared" si="91"/>
        <v>1.8184131496297655</v>
      </c>
      <c r="AE235" s="11">
        <v>5</v>
      </c>
      <c r="AF235" s="5" t="s">
        <v>371</v>
      </c>
      <c r="AG235" s="5" t="s">
        <v>371</v>
      </c>
      <c r="AH235" s="5" t="s">
        <v>371</v>
      </c>
      <c r="AI235" s="5" t="s">
        <v>371</v>
      </c>
      <c r="AJ235" s="55">
        <v>250</v>
      </c>
      <c r="AK235" s="55">
        <v>250</v>
      </c>
      <c r="AL235" s="4">
        <f t="shared" si="92"/>
        <v>1</v>
      </c>
      <c r="AM235" s="11">
        <v>20</v>
      </c>
      <c r="AN235" s="5" t="s">
        <v>371</v>
      </c>
      <c r="AO235" s="5" t="s">
        <v>371</v>
      </c>
      <c r="AP235" s="5" t="s">
        <v>371</v>
      </c>
      <c r="AQ235" s="5" t="s">
        <v>371</v>
      </c>
      <c r="AR235" s="39">
        <v>98.4</v>
      </c>
      <c r="AS235" s="39">
        <v>62.5</v>
      </c>
      <c r="AT235" s="4">
        <f t="shared" si="93"/>
        <v>0.63516260162601623</v>
      </c>
      <c r="AU235" s="11">
        <v>10</v>
      </c>
      <c r="AV235" s="5" t="s">
        <v>371</v>
      </c>
      <c r="AW235" s="5" t="s">
        <v>371</v>
      </c>
      <c r="AX235" s="5" t="s">
        <v>371</v>
      </c>
      <c r="AY235" s="5" t="s">
        <v>371</v>
      </c>
      <c r="AZ235" s="5" t="s">
        <v>371</v>
      </c>
      <c r="BA235" s="5" t="s">
        <v>371</v>
      </c>
      <c r="BB235" s="5" t="s">
        <v>371</v>
      </c>
      <c r="BC235" s="5" t="s">
        <v>371</v>
      </c>
      <c r="BD235" s="54">
        <f t="shared" si="101"/>
        <v>1.5412921410479925</v>
      </c>
      <c r="BE235" s="54">
        <f t="shared" si="94"/>
        <v>1.2341292141047993</v>
      </c>
      <c r="BF235" s="55">
        <v>3838</v>
      </c>
      <c r="BG235" s="39">
        <f t="shared" si="95"/>
        <v>4736.6000000000004</v>
      </c>
      <c r="BH235" s="39">
        <f t="shared" si="96"/>
        <v>898.60000000000036</v>
      </c>
      <c r="BI235" s="39">
        <v>440.2</v>
      </c>
      <c r="BJ235" s="39">
        <v>421.6</v>
      </c>
      <c r="BK235" s="39">
        <v>276.3</v>
      </c>
      <c r="BL235" s="39">
        <v>241.6</v>
      </c>
      <c r="BM235" s="39">
        <v>433.7</v>
      </c>
      <c r="BN235" s="39">
        <v>478</v>
      </c>
      <c r="BO235" s="39">
        <v>439.7</v>
      </c>
      <c r="BP235" s="39">
        <v>441.1</v>
      </c>
      <c r="BQ235" s="39">
        <v>0</v>
      </c>
      <c r="BR235" s="39">
        <v>417</v>
      </c>
      <c r="BS235" s="39">
        <v>455.3</v>
      </c>
      <c r="BT235" s="39">
        <v>418.9</v>
      </c>
      <c r="BU235" s="39">
        <v>285.2000000000005</v>
      </c>
      <c r="BV235" s="39">
        <f t="shared" si="97"/>
        <v>-12</v>
      </c>
      <c r="BW235" s="11"/>
      <c r="BX235" s="39">
        <f t="shared" si="98"/>
        <v>-12</v>
      </c>
      <c r="BY235" s="39">
        <v>0</v>
      </c>
      <c r="BZ235" s="39">
        <f t="shared" si="99"/>
        <v>0</v>
      </c>
      <c r="CA235" s="39">
        <f t="shared" si="100"/>
        <v>-12</v>
      </c>
      <c r="CB235" s="84"/>
      <c r="CC235" s="9"/>
      <c r="CD235" s="9"/>
      <c r="CE235" s="9"/>
      <c r="CF235" s="9"/>
      <c r="CG235" s="9"/>
      <c r="CH235" s="9"/>
      <c r="CI235" s="9"/>
      <c r="CJ235" s="9"/>
      <c r="CK235" s="9"/>
      <c r="CL235" s="10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10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10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10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10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10"/>
      <c r="HW235" s="9"/>
      <c r="HX235" s="9"/>
    </row>
    <row r="236" spans="1:232" s="2" customFormat="1" ht="16.95" customHeight="1">
      <c r="A236" s="19" t="s">
        <v>233</v>
      </c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84"/>
      <c r="CC236" s="9"/>
      <c r="CD236" s="9"/>
      <c r="CE236" s="9"/>
      <c r="CF236" s="9"/>
      <c r="CG236" s="9"/>
      <c r="CH236" s="9"/>
      <c r="CI236" s="9"/>
      <c r="CJ236" s="9"/>
      <c r="CK236" s="9"/>
      <c r="CL236" s="10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10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10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10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10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10"/>
      <c r="HW236" s="9"/>
      <c r="HX236" s="9"/>
    </row>
    <row r="237" spans="1:232" s="2" customFormat="1" ht="16.95" customHeight="1">
      <c r="A237" s="14" t="s">
        <v>234</v>
      </c>
      <c r="B237" s="39">
        <v>0</v>
      </c>
      <c r="C237" s="39">
        <v>0</v>
      </c>
      <c r="D237" s="4">
        <f t="shared" si="87"/>
        <v>0</v>
      </c>
      <c r="E237" s="11">
        <v>0</v>
      </c>
      <c r="F237" s="5" t="s">
        <v>371</v>
      </c>
      <c r="G237" s="5" t="s">
        <v>371</v>
      </c>
      <c r="H237" s="5" t="s">
        <v>371</v>
      </c>
      <c r="I237" s="5" t="s">
        <v>371</v>
      </c>
      <c r="J237" s="5" t="s">
        <v>371</v>
      </c>
      <c r="K237" s="5" t="s">
        <v>371</v>
      </c>
      <c r="L237" s="5" t="s">
        <v>371</v>
      </c>
      <c r="M237" s="5" t="s">
        <v>371</v>
      </c>
      <c r="N237" s="39">
        <v>3462.8</v>
      </c>
      <c r="O237" s="39">
        <v>1841.8</v>
      </c>
      <c r="P237" s="4">
        <f t="shared" si="88"/>
        <v>0.53188171421970654</v>
      </c>
      <c r="Q237" s="11">
        <v>20</v>
      </c>
      <c r="R237" s="11">
        <v>1</v>
      </c>
      <c r="S237" s="11">
        <v>15</v>
      </c>
      <c r="T237" s="39">
        <v>116</v>
      </c>
      <c r="U237" s="39">
        <v>67.400000000000006</v>
      </c>
      <c r="V237" s="4">
        <f t="shared" si="89"/>
        <v>0.58103448275862069</v>
      </c>
      <c r="W237" s="11">
        <v>20</v>
      </c>
      <c r="X237" s="39">
        <v>36</v>
      </c>
      <c r="Y237" s="39">
        <v>38.4</v>
      </c>
      <c r="Z237" s="4">
        <f t="shared" si="90"/>
        <v>1.0666666666666667</v>
      </c>
      <c r="AA237" s="11">
        <v>30</v>
      </c>
      <c r="AB237" s="39">
        <v>5676</v>
      </c>
      <c r="AC237" s="39">
        <v>4063</v>
      </c>
      <c r="AD237" s="4">
        <f t="shared" si="91"/>
        <v>0.71582100070472165</v>
      </c>
      <c r="AE237" s="11">
        <v>5</v>
      </c>
      <c r="AF237" s="5" t="s">
        <v>371</v>
      </c>
      <c r="AG237" s="5" t="s">
        <v>371</v>
      </c>
      <c r="AH237" s="5" t="s">
        <v>371</v>
      </c>
      <c r="AI237" s="5" t="s">
        <v>371</v>
      </c>
      <c r="AJ237" s="55">
        <v>132</v>
      </c>
      <c r="AK237" s="55">
        <v>115</v>
      </c>
      <c r="AL237" s="4">
        <f t="shared" si="92"/>
        <v>0.87121212121212122</v>
      </c>
      <c r="AM237" s="11">
        <v>20</v>
      </c>
      <c r="AN237" s="5" t="s">
        <v>371</v>
      </c>
      <c r="AO237" s="5" t="s">
        <v>371</v>
      </c>
      <c r="AP237" s="5" t="s">
        <v>371</v>
      </c>
      <c r="AQ237" s="5" t="s">
        <v>371</v>
      </c>
      <c r="AR237" s="39">
        <v>0</v>
      </c>
      <c r="AS237" s="39">
        <v>0</v>
      </c>
      <c r="AT237" s="4">
        <f t="shared" si="93"/>
        <v>0</v>
      </c>
      <c r="AU237" s="11">
        <v>0</v>
      </c>
      <c r="AV237" s="5" t="s">
        <v>371</v>
      </c>
      <c r="AW237" s="5" t="s">
        <v>371</v>
      </c>
      <c r="AX237" s="5" t="s">
        <v>371</v>
      </c>
      <c r="AY237" s="5" t="s">
        <v>371</v>
      </c>
      <c r="AZ237" s="5" t="s">
        <v>371</v>
      </c>
      <c r="BA237" s="5" t="s">
        <v>371</v>
      </c>
      <c r="BB237" s="5" t="s">
        <v>371</v>
      </c>
      <c r="BC237" s="5" t="s">
        <v>371</v>
      </c>
      <c r="BD237" s="54">
        <f t="shared" si="101"/>
        <v>0.82056064879393242</v>
      </c>
      <c r="BE237" s="54">
        <f t="shared" si="94"/>
        <v>0.82056064879393242</v>
      </c>
      <c r="BF237" s="55">
        <v>796</v>
      </c>
      <c r="BG237" s="39">
        <f t="shared" si="95"/>
        <v>653.20000000000005</v>
      </c>
      <c r="BH237" s="39">
        <f t="shared" si="96"/>
        <v>-142.79999999999995</v>
      </c>
      <c r="BI237" s="39">
        <v>94.1</v>
      </c>
      <c r="BJ237" s="39">
        <v>94.1</v>
      </c>
      <c r="BK237" s="39">
        <v>43.7</v>
      </c>
      <c r="BL237" s="39">
        <v>29.8</v>
      </c>
      <c r="BM237" s="39">
        <v>27</v>
      </c>
      <c r="BN237" s="39">
        <v>21.1</v>
      </c>
      <c r="BO237" s="39">
        <v>57.4</v>
      </c>
      <c r="BP237" s="39">
        <v>36</v>
      </c>
      <c r="BQ237" s="39">
        <v>0</v>
      </c>
      <c r="BR237" s="39">
        <v>72.599999999999994</v>
      </c>
      <c r="BS237" s="39">
        <v>65.400000000000006</v>
      </c>
      <c r="BT237" s="39">
        <v>59.7</v>
      </c>
      <c r="BU237" s="39">
        <v>65.600000000000023</v>
      </c>
      <c r="BV237" s="39">
        <f t="shared" si="97"/>
        <v>-13.3</v>
      </c>
      <c r="BW237" s="11"/>
      <c r="BX237" s="39">
        <f t="shared" si="98"/>
        <v>-13.3</v>
      </c>
      <c r="BY237" s="39">
        <v>0</v>
      </c>
      <c r="BZ237" s="39">
        <f t="shared" si="99"/>
        <v>0</v>
      </c>
      <c r="CA237" s="39">
        <f t="shared" si="100"/>
        <v>-13.3</v>
      </c>
      <c r="CB237" s="84"/>
      <c r="CC237" s="9"/>
      <c r="CD237" s="9"/>
      <c r="CE237" s="9"/>
      <c r="CF237" s="9"/>
      <c r="CG237" s="9"/>
      <c r="CH237" s="9"/>
      <c r="CI237" s="9"/>
      <c r="CJ237" s="9"/>
      <c r="CK237" s="9"/>
      <c r="CL237" s="10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10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10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10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10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10"/>
      <c r="HW237" s="9"/>
      <c r="HX237" s="9"/>
    </row>
    <row r="238" spans="1:232" s="2" customFormat="1" ht="16.95" customHeight="1">
      <c r="A238" s="14" t="s">
        <v>235</v>
      </c>
      <c r="B238" s="39">
        <v>0</v>
      </c>
      <c r="C238" s="39">
        <v>0</v>
      </c>
      <c r="D238" s="4">
        <f t="shared" si="87"/>
        <v>0</v>
      </c>
      <c r="E238" s="11">
        <v>0</v>
      </c>
      <c r="F238" s="5" t="s">
        <v>371</v>
      </c>
      <c r="G238" s="5" t="s">
        <v>371</v>
      </c>
      <c r="H238" s="5" t="s">
        <v>371</v>
      </c>
      <c r="I238" s="5" t="s">
        <v>371</v>
      </c>
      <c r="J238" s="5" t="s">
        <v>371</v>
      </c>
      <c r="K238" s="5" t="s">
        <v>371</v>
      </c>
      <c r="L238" s="5" t="s">
        <v>371</v>
      </c>
      <c r="M238" s="5" t="s">
        <v>371</v>
      </c>
      <c r="N238" s="39">
        <v>2509.1999999999998</v>
      </c>
      <c r="O238" s="39">
        <v>2346.9</v>
      </c>
      <c r="P238" s="4">
        <f t="shared" si="88"/>
        <v>0.93531802965088484</v>
      </c>
      <c r="Q238" s="11">
        <v>20</v>
      </c>
      <c r="R238" s="11">
        <v>1</v>
      </c>
      <c r="S238" s="11">
        <v>15</v>
      </c>
      <c r="T238" s="39">
        <v>243</v>
      </c>
      <c r="U238" s="39">
        <v>446.9</v>
      </c>
      <c r="V238" s="4">
        <f t="shared" si="89"/>
        <v>1.8390946502057612</v>
      </c>
      <c r="W238" s="11">
        <v>25</v>
      </c>
      <c r="X238" s="39">
        <v>42</v>
      </c>
      <c r="Y238" s="39">
        <v>43</v>
      </c>
      <c r="Z238" s="4">
        <f t="shared" si="90"/>
        <v>1.0238095238095237</v>
      </c>
      <c r="AA238" s="11">
        <v>25</v>
      </c>
      <c r="AB238" s="39">
        <v>12946</v>
      </c>
      <c r="AC238" s="39">
        <v>8472</v>
      </c>
      <c r="AD238" s="4">
        <f t="shared" si="91"/>
        <v>0.65441062876564193</v>
      </c>
      <c r="AE238" s="11">
        <v>5</v>
      </c>
      <c r="AF238" s="5" t="s">
        <v>371</v>
      </c>
      <c r="AG238" s="5" t="s">
        <v>371</v>
      </c>
      <c r="AH238" s="5" t="s">
        <v>371</v>
      </c>
      <c r="AI238" s="5" t="s">
        <v>371</v>
      </c>
      <c r="AJ238" s="55">
        <v>320</v>
      </c>
      <c r="AK238" s="55">
        <v>393</v>
      </c>
      <c r="AL238" s="4">
        <f t="shared" si="92"/>
        <v>1.2281249999999999</v>
      </c>
      <c r="AM238" s="11">
        <v>20</v>
      </c>
      <c r="AN238" s="5" t="s">
        <v>371</v>
      </c>
      <c r="AO238" s="5" t="s">
        <v>371</v>
      </c>
      <c r="AP238" s="5" t="s">
        <v>371</v>
      </c>
      <c r="AQ238" s="5" t="s">
        <v>371</v>
      </c>
      <c r="AR238" s="39">
        <v>0</v>
      </c>
      <c r="AS238" s="39">
        <v>0</v>
      </c>
      <c r="AT238" s="4">
        <f t="shared" si="93"/>
        <v>0</v>
      </c>
      <c r="AU238" s="11">
        <v>0</v>
      </c>
      <c r="AV238" s="5" t="s">
        <v>371</v>
      </c>
      <c r="AW238" s="5" t="s">
        <v>371</v>
      </c>
      <c r="AX238" s="5" t="s">
        <v>371</v>
      </c>
      <c r="AY238" s="5" t="s">
        <v>371</v>
      </c>
      <c r="AZ238" s="5" t="s">
        <v>371</v>
      </c>
      <c r="BA238" s="5" t="s">
        <v>371</v>
      </c>
      <c r="BB238" s="5" t="s">
        <v>371</v>
      </c>
      <c r="BC238" s="5" t="s">
        <v>371</v>
      </c>
      <c r="BD238" s="54">
        <f t="shared" si="101"/>
        <v>1.2101228917020728</v>
      </c>
      <c r="BE238" s="54">
        <f t="shared" si="94"/>
        <v>1.2010122891702073</v>
      </c>
      <c r="BF238" s="55">
        <v>280</v>
      </c>
      <c r="BG238" s="39">
        <f t="shared" si="95"/>
        <v>336.3</v>
      </c>
      <c r="BH238" s="39">
        <f t="shared" si="96"/>
        <v>56.300000000000011</v>
      </c>
      <c r="BI238" s="39">
        <v>30.9</v>
      </c>
      <c r="BJ238" s="39">
        <v>25.5</v>
      </c>
      <c r="BK238" s="39">
        <v>10.4</v>
      </c>
      <c r="BL238" s="39">
        <v>19.7</v>
      </c>
      <c r="BM238" s="39">
        <v>32.4</v>
      </c>
      <c r="BN238" s="39">
        <v>43.4</v>
      </c>
      <c r="BO238" s="39">
        <v>27.3</v>
      </c>
      <c r="BP238" s="39">
        <v>30.6</v>
      </c>
      <c r="BQ238" s="39">
        <v>0</v>
      </c>
      <c r="BR238" s="39">
        <v>40</v>
      </c>
      <c r="BS238" s="39">
        <v>26.9</v>
      </c>
      <c r="BT238" s="39">
        <v>32.1</v>
      </c>
      <c r="BU238" s="39">
        <v>5.3999999999999204</v>
      </c>
      <c r="BV238" s="39">
        <f t="shared" si="97"/>
        <v>11.7</v>
      </c>
      <c r="BW238" s="11"/>
      <c r="BX238" s="39">
        <f t="shared" si="98"/>
        <v>11.7</v>
      </c>
      <c r="BY238" s="39">
        <v>0</v>
      </c>
      <c r="BZ238" s="39">
        <f t="shared" si="99"/>
        <v>11.7</v>
      </c>
      <c r="CA238" s="39">
        <f t="shared" si="100"/>
        <v>0</v>
      </c>
      <c r="CB238" s="84"/>
      <c r="CC238" s="9"/>
      <c r="CD238" s="9"/>
      <c r="CE238" s="9"/>
      <c r="CF238" s="9"/>
      <c r="CG238" s="9"/>
      <c r="CH238" s="9"/>
      <c r="CI238" s="9"/>
      <c r="CJ238" s="9"/>
      <c r="CK238" s="9"/>
      <c r="CL238" s="10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10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10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10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10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10"/>
      <c r="HW238" s="9"/>
      <c r="HX238" s="9"/>
    </row>
    <row r="239" spans="1:232" s="2" customFormat="1" ht="16.95" customHeight="1">
      <c r="A239" s="14" t="s">
        <v>236</v>
      </c>
      <c r="B239" s="39">
        <v>0</v>
      </c>
      <c r="C239" s="39">
        <v>0</v>
      </c>
      <c r="D239" s="4">
        <f t="shared" ref="D239:D302" si="102">IF(E239=0,0,IF(B239=0,1,IF(C239&lt;0,0,C239/B239)))</f>
        <v>0</v>
      </c>
      <c r="E239" s="11">
        <v>0</v>
      </c>
      <c r="F239" s="5" t="s">
        <v>371</v>
      </c>
      <c r="G239" s="5" t="s">
        <v>371</v>
      </c>
      <c r="H239" s="5" t="s">
        <v>371</v>
      </c>
      <c r="I239" s="5" t="s">
        <v>371</v>
      </c>
      <c r="J239" s="5" t="s">
        <v>371</v>
      </c>
      <c r="K239" s="5" t="s">
        <v>371</v>
      </c>
      <c r="L239" s="5" t="s">
        <v>371</v>
      </c>
      <c r="M239" s="5" t="s">
        <v>371</v>
      </c>
      <c r="N239" s="39">
        <v>6468</v>
      </c>
      <c r="O239" s="39">
        <v>4297.3999999999996</v>
      </c>
      <c r="P239" s="4">
        <f t="shared" ref="P239:P302" si="103">IF(Q239=0,0,IF(N239=0,1,IF(O239&lt;0,0,O239/N239)))</f>
        <v>0.66440940012368577</v>
      </c>
      <c r="Q239" s="11">
        <v>20</v>
      </c>
      <c r="R239" s="11">
        <v>1</v>
      </c>
      <c r="S239" s="11">
        <v>15</v>
      </c>
      <c r="T239" s="39">
        <v>326</v>
      </c>
      <c r="U239" s="39">
        <v>542.1</v>
      </c>
      <c r="V239" s="4">
        <f t="shared" ref="V239:V302" si="104">IF(W239=0,0,IF(T239=0,1,IF(U239&lt;0,0,U239/T239)))</f>
        <v>1.6628834355828221</v>
      </c>
      <c r="W239" s="11">
        <v>15</v>
      </c>
      <c r="X239" s="39">
        <v>57</v>
      </c>
      <c r="Y239" s="39">
        <v>101.1</v>
      </c>
      <c r="Z239" s="4">
        <f t="shared" ref="Z239:Z302" si="105">IF(AA239=0,0,IF(X239=0,1,IF(Y239&lt;0,0,Y239/X239)))</f>
        <v>1.7736842105263158</v>
      </c>
      <c r="AA239" s="11">
        <v>35</v>
      </c>
      <c r="AB239" s="39">
        <v>10690</v>
      </c>
      <c r="AC239" s="39">
        <v>9774</v>
      </c>
      <c r="AD239" s="4">
        <f t="shared" ref="AD239:AD302" si="106">IF(AE239=0,0,IF(AB239=0,1,IF(AC239&lt;0,0,AC239/AB239)))</f>
        <v>0.91431244153414404</v>
      </c>
      <c r="AE239" s="11">
        <v>5</v>
      </c>
      <c r="AF239" s="5" t="s">
        <v>371</v>
      </c>
      <c r="AG239" s="5" t="s">
        <v>371</v>
      </c>
      <c r="AH239" s="5" t="s">
        <v>371</v>
      </c>
      <c r="AI239" s="5" t="s">
        <v>371</v>
      </c>
      <c r="AJ239" s="55">
        <v>425</v>
      </c>
      <c r="AK239" s="55">
        <v>448</v>
      </c>
      <c r="AL239" s="4">
        <f t="shared" ref="AL239:AL302" si="107">IF(AM239=0,0,IF(AJ239=0,1,IF(AK239&lt;0,0,AK239/AJ239)))</f>
        <v>1.0541176470588236</v>
      </c>
      <c r="AM239" s="11">
        <v>20</v>
      </c>
      <c r="AN239" s="5" t="s">
        <v>371</v>
      </c>
      <c r="AO239" s="5" t="s">
        <v>371</v>
      </c>
      <c r="AP239" s="5" t="s">
        <v>371</v>
      </c>
      <c r="AQ239" s="5" t="s">
        <v>371</v>
      </c>
      <c r="AR239" s="39">
        <v>53.8</v>
      </c>
      <c r="AS239" s="39">
        <v>58.7</v>
      </c>
      <c r="AT239" s="4">
        <f t="shared" ref="AT239:AT302" si="108">IF(AU239=0,0,IF(AR239=0,1,IF(AS239&lt;0,0,AS239/AR239)))</f>
        <v>1.0910780669144982</v>
      </c>
      <c r="AU239" s="11">
        <v>10</v>
      </c>
      <c r="AV239" s="5" t="s">
        <v>371</v>
      </c>
      <c r="AW239" s="5" t="s">
        <v>371</v>
      </c>
      <c r="AX239" s="5" t="s">
        <v>371</v>
      </c>
      <c r="AY239" s="5" t="s">
        <v>371</v>
      </c>
      <c r="AZ239" s="5" t="s">
        <v>371</v>
      </c>
      <c r="BA239" s="5" t="s">
        <v>371</v>
      </c>
      <c r="BB239" s="5" t="s">
        <v>371</v>
      </c>
      <c r="BC239" s="5" t="s">
        <v>371</v>
      </c>
      <c r="BD239" s="54">
        <f t="shared" si="101"/>
        <v>1.265625689355244</v>
      </c>
      <c r="BE239" s="54">
        <f t="shared" ref="BE239:BE302" si="109">IF(BD239&gt;1.2,IF((BD239-1.2)*0.1+1.2&gt;1.3,1.3,(BD239-1.2)*0.1+1.2),BD239)</f>
        <v>1.2065625689355244</v>
      </c>
      <c r="BF239" s="55">
        <v>3506</v>
      </c>
      <c r="BG239" s="39">
        <f t="shared" ref="BG239:BG302" si="110">ROUND(BE239*BF239,1)</f>
        <v>4230.2</v>
      </c>
      <c r="BH239" s="39">
        <f t="shared" ref="BH239:BH302" si="111">BG239-BF239</f>
        <v>724.19999999999982</v>
      </c>
      <c r="BI239" s="39">
        <v>300.60000000000002</v>
      </c>
      <c r="BJ239" s="39">
        <v>347.8</v>
      </c>
      <c r="BK239" s="39">
        <v>294.2</v>
      </c>
      <c r="BL239" s="39">
        <v>340.6</v>
      </c>
      <c r="BM239" s="39">
        <v>405.2</v>
      </c>
      <c r="BN239" s="39">
        <v>419.7</v>
      </c>
      <c r="BO239" s="39">
        <v>383</v>
      </c>
      <c r="BP239" s="39">
        <v>374.8</v>
      </c>
      <c r="BQ239" s="39">
        <v>0</v>
      </c>
      <c r="BR239" s="39">
        <v>406.5</v>
      </c>
      <c r="BS239" s="39">
        <v>386.4</v>
      </c>
      <c r="BT239" s="39">
        <v>414.3</v>
      </c>
      <c r="BU239" s="39">
        <v>22.799999999999983</v>
      </c>
      <c r="BV239" s="39">
        <f t="shared" ref="BV239:BV302" si="112">ROUND(BG239-SUM(BI239:BU239),1)</f>
        <v>134.30000000000001</v>
      </c>
      <c r="BW239" s="11"/>
      <c r="BX239" s="39">
        <f t="shared" ref="BX239:BX302" si="113">IF(AND(BV239&gt;0,BW239="+"),0,BV239)</f>
        <v>134.30000000000001</v>
      </c>
      <c r="BY239" s="39">
        <v>0</v>
      </c>
      <c r="BZ239" s="39">
        <f t="shared" ref="BZ239:BZ302" si="114">IF((BX239+BY239)&lt;0,0,BX239+BY239)</f>
        <v>134.30000000000001</v>
      </c>
      <c r="CA239" s="39">
        <f t="shared" ref="CA239:CA302" si="115">IF((BX239+BY239)&lt;0,ROUND(BX239+BY239,1),0)</f>
        <v>0</v>
      </c>
      <c r="CB239" s="84"/>
      <c r="CC239" s="9"/>
      <c r="CD239" s="9"/>
      <c r="CE239" s="9"/>
      <c r="CF239" s="9"/>
      <c r="CG239" s="9"/>
      <c r="CH239" s="9"/>
      <c r="CI239" s="9"/>
      <c r="CJ239" s="9"/>
      <c r="CK239" s="9"/>
      <c r="CL239" s="10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10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10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10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10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10"/>
      <c r="HW239" s="9"/>
      <c r="HX239" s="9"/>
    </row>
    <row r="240" spans="1:232" s="2" customFormat="1" ht="16.95" customHeight="1">
      <c r="A240" s="14" t="s">
        <v>237</v>
      </c>
      <c r="B240" s="39">
        <v>18718</v>
      </c>
      <c r="C240" s="39">
        <v>26820.400000000001</v>
      </c>
      <c r="D240" s="4">
        <f t="shared" si="102"/>
        <v>1.4328667592691529</v>
      </c>
      <c r="E240" s="11">
        <v>10</v>
      </c>
      <c r="F240" s="5" t="s">
        <v>371</v>
      </c>
      <c r="G240" s="5" t="s">
        <v>371</v>
      </c>
      <c r="H240" s="5" t="s">
        <v>371</v>
      </c>
      <c r="I240" s="5" t="s">
        <v>371</v>
      </c>
      <c r="J240" s="5" t="s">
        <v>371</v>
      </c>
      <c r="K240" s="5" t="s">
        <v>371</v>
      </c>
      <c r="L240" s="5" t="s">
        <v>371</v>
      </c>
      <c r="M240" s="5" t="s">
        <v>371</v>
      </c>
      <c r="N240" s="39">
        <v>4202.8999999999996</v>
      </c>
      <c r="O240" s="39">
        <v>4457.2</v>
      </c>
      <c r="P240" s="4">
        <f t="shared" si="103"/>
        <v>1.0605058412048824</v>
      </c>
      <c r="Q240" s="11">
        <v>20</v>
      </c>
      <c r="R240" s="11">
        <v>1</v>
      </c>
      <c r="S240" s="11">
        <v>15</v>
      </c>
      <c r="T240" s="39">
        <v>185</v>
      </c>
      <c r="U240" s="39">
        <v>249.3</v>
      </c>
      <c r="V240" s="4">
        <f t="shared" si="104"/>
        <v>1.3475675675675676</v>
      </c>
      <c r="W240" s="11">
        <v>15</v>
      </c>
      <c r="X240" s="39">
        <v>42</v>
      </c>
      <c r="Y240" s="39">
        <v>49.5</v>
      </c>
      <c r="Z240" s="4">
        <f t="shared" si="105"/>
        <v>1.1785714285714286</v>
      </c>
      <c r="AA240" s="11">
        <v>35</v>
      </c>
      <c r="AB240" s="39">
        <v>82374</v>
      </c>
      <c r="AC240" s="39">
        <v>109282</v>
      </c>
      <c r="AD240" s="4">
        <f t="shared" si="106"/>
        <v>1.3266564692742855</v>
      </c>
      <c r="AE240" s="11">
        <v>5</v>
      </c>
      <c r="AF240" s="5" t="s">
        <v>371</v>
      </c>
      <c r="AG240" s="5" t="s">
        <v>371</v>
      </c>
      <c r="AH240" s="5" t="s">
        <v>371</v>
      </c>
      <c r="AI240" s="5" t="s">
        <v>371</v>
      </c>
      <c r="AJ240" s="55">
        <v>185</v>
      </c>
      <c r="AK240" s="55">
        <v>162</v>
      </c>
      <c r="AL240" s="4">
        <f t="shared" si="107"/>
        <v>0.87567567567567572</v>
      </c>
      <c r="AM240" s="11">
        <v>20</v>
      </c>
      <c r="AN240" s="5" t="s">
        <v>371</v>
      </c>
      <c r="AO240" s="5" t="s">
        <v>371</v>
      </c>
      <c r="AP240" s="5" t="s">
        <v>371</v>
      </c>
      <c r="AQ240" s="5" t="s">
        <v>371</v>
      </c>
      <c r="AR240" s="39">
        <v>0</v>
      </c>
      <c r="AS240" s="39">
        <v>0</v>
      </c>
      <c r="AT240" s="4">
        <f t="shared" si="108"/>
        <v>0</v>
      </c>
      <c r="AU240" s="11">
        <v>0</v>
      </c>
      <c r="AV240" s="5" t="s">
        <v>371</v>
      </c>
      <c r="AW240" s="5" t="s">
        <v>371</v>
      </c>
      <c r="AX240" s="5" t="s">
        <v>371</v>
      </c>
      <c r="AY240" s="5" t="s">
        <v>371</v>
      </c>
      <c r="AZ240" s="5" t="s">
        <v>371</v>
      </c>
      <c r="BA240" s="5" t="s">
        <v>371</v>
      </c>
      <c r="BB240" s="5" t="s">
        <v>371</v>
      </c>
      <c r="BC240" s="5" t="s">
        <v>371</v>
      </c>
      <c r="BD240" s="54">
        <f t="shared" ref="BD240:BD303" si="116">(D240*E240+P240*Q240+R240*S240+V240*W240+Z240*AA240+AD240*AE240+AL240*AM240+AT240*AU240)/(E240+Q240+S240+W240+AA240+AE240+AM240+AU240)</f>
        <v>1.1345757815848969</v>
      </c>
      <c r="BE240" s="54">
        <f t="shared" si="109"/>
        <v>1.1345757815848969</v>
      </c>
      <c r="BF240" s="55">
        <v>1545</v>
      </c>
      <c r="BG240" s="39">
        <f t="shared" si="110"/>
        <v>1752.9</v>
      </c>
      <c r="BH240" s="39">
        <f t="shared" si="111"/>
        <v>207.90000000000009</v>
      </c>
      <c r="BI240" s="39">
        <v>170.1</v>
      </c>
      <c r="BJ240" s="39">
        <v>179.4</v>
      </c>
      <c r="BK240" s="39">
        <v>155</v>
      </c>
      <c r="BL240" s="39">
        <v>174.8</v>
      </c>
      <c r="BM240" s="39">
        <v>168.9</v>
      </c>
      <c r="BN240" s="39">
        <v>154.19999999999999</v>
      </c>
      <c r="BO240" s="39">
        <v>154.80000000000001</v>
      </c>
      <c r="BP240" s="39">
        <v>161.6</v>
      </c>
      <c r="BQ240" s="39">
        <v>0</v>
      </c>
      <c r="BR240" s="39">
        <v>159.69999999999999</v>
      </c>
      <c r="BS240" s="39">
        <v>180.7</v>
      </c>
      <c r="BT240" s="39">
        <v>164.1</v>
      </c>
      <c r="BU240" s="39">
        <v>12.299999999999883</v>
      </c>
      <c r="BV240" s="39">
        <f t="shared" si="112"/>
        <v>-82.7</v>
      </c>
      <c r="BW240" s="11"/>
      <c r="BX240" s="39">
        <f t="shared" si="113"/>
        <v>-82.7</v>
      </c>
      <c r="BY240" s="39">
        <v>0</v>
      </c>
      <c r="BZ240" s="39">
        <f t="shared" si="114"/>
        <v>0</v>
      </c>
      <c r="CA240" s="39">
        <f t="shared" si="115"/>
        <v>-82.7</v>
      </c>
      <c r="CB240" s="84"/>
      <c r="CC240" s="9"/>
      <c r="CD240" s="9"/>
      <c r="CE240" s="9"/>
      <c r="CF240" s="9"/>
      <c r="CG240" s="9"/>
      <c r="CH240" s="9"/>
      <c r="CI240" s="9"/>
      <c r="CJ240" s="9"/>
      <c r="CK240" s="9"/>
      <c r="CL240" s="10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10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10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10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10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10"/>
      <c r="HW240" s="9"/>
      <c r="HX240" s="9"/>
    </row>
    <row r="241" spans="1:232" s="2" customFormat="1" ht="16.95" customHeight="1">
      <c r="A241" s="14" t="s">
        <v>238</v>
      </c>
      <c r="B241" s="39">
        <v>0</v>
      </c>
      <c r="C241" s="39">
        <v>0</v>
      </c>
      <c r="D241" s="4">
        <f t="shared" si="102"/>
        <v>0</v>
      </c>
      <c r="E241" s="11">
        <v>0</v>
      </c>
      <c r="F241" s="5" t="s">
        <v>371</v>
      </c>
      <c r="G241" s="5" t="s">
        <v>371</v>
      </c>
      <c r="H241" s="5" t="s">
        <v>371</v>
      </c>
      <c r="I241" s="5" t="s">
        <v>371</v>
      </c>
      <c r="J241" s="5" t="s">
        <v>371</v>
      </c>
      <c r="K241" s="5" t="s">
        <v>371</v>
      </c>
      <c r="L241" s="5" t="s">
        <v>371</v>
      </c>
      <c r="M241" s="5" t="s">
        <v>371</v>
      </c>
      <c r="N241" s="39">
        <v>609.4</v>
      </c>
      <c r="O241" s="39">
        <v>1070</v>
      </c>
      <c r="P241" s="4">
        <f t="shared" si="103"/>
        <v>1.7558254020347883</v>
      </c>
      <c r="Q241" s="11">
        <v>20</v>
      </c>
      <c r="R241" s="11">
        <v>1</v>
      </c>
      <c r="S241" s="11">
        <v>15</v>
      </c>
      <c r="T241" s="39">
        <v>159</v>
      </c>
      <c r="U241" s="39">
        <v>184.9</v>
      </c>
      <c r="V241" s="4">
        <f t="shared" si="104"/>
        <v>1.1628930817610064</v>
      </c>
      <c r="W241" s="11">
        <v>20</v>
      </c>
      <c r="X241" s="39">
        <v>35</v>
      </c>
      <c r="Y241" s="39">
        <v>23.7</v>
      </c>
      <c r="Z241" s="4">
        <f t="shared" si="105"/>
        <v>0.67714285714285716</v>
      </c>
      <c r="AA241" s="11">
        <v>30</v>
      </c>
      <c r="AB241" s="39">
        <v>4099</v>
      </c>
      <c r="AC241" s="39">
        <v>3199</v>
      </c>
      <c r="AD241" s="4">
        <f t="shared" si="106"/>
        <v>0.78043425225664798</v>
      </c>
      <c r="AE241" s="11">
        <v>5</v>
      </c>
      <c r="AF241" s="5" t="s">
        <v>371</v>
      </c>
      <c r="AG241" s="5" t="s">
        <v>371</v>
      </c>
      <c r="AH241" s="5" t="s">
        <v>371</v>
      </c>
      <c r="AI241" s="5" t="s">
        <v>371</v>
      </c>
      <c r="AJ241" s="55">
        <v>208</v>
      </c>
      <c r="AK241" s="55">
        <v>270</v>
      </c>
      <c r="AL241" s="4">
        <f t="shared" si="107"/>
        <v>1.2980769230769231</v>
      </c>
      <c r="AM241" s="11">
        <v>20</v>
      </c>
      <c r="AN241" s="5" t="s">
        <v>371</v>
      </c>
      <c r="AO241" s="5" t="s">
        <v>371</v>
      </c>
      <c r="AP241" s="5" t="s">
        <v>371</v>
      </c>
      <c r="AQ241" s="5" t="s">
        <v>371</v>
      </c>
      <c r="AR241" s="39">
        <v>0</v>
      </c>
      <c r="AS241" s="39">
        <v>0</v>
      </c>
      <c r="AT241" s="4">
        <f t="shared" si="108"/>
        <v>0</v>
      </c>
      <c r="AU241" s="11">
        <v>0</v>
      </c>
      <c r="AV241" s="5" t="s">
        <v>371</v>
      </c>
      <c r="AW241" s="5" t="s">
        <v>371</v>
      </c>
      <c r="AX241" s="5" t="s">
        <v>371</v>
      </c>
      <c r="AY241" s="5" t="s">
        <v>371</v>
      </c>
      <c r="AZ241" s="5" t="s">
        <v>371</v>
      </c>
      <c r="BA241" s="5" t="s">
        <v>371</v>
      </c>
      <c r="BB241" s="5" t="s">
        <v>371</v>
      </c>
      <c r="BC241" s="5" t="s">
        <v>371</v>
      </c>
      <c r="BD241" s="54">
        <f t="shared" si="116"/>
        <v>1.1232033192093029</v>
      </c>
      <c r="BE241" s="54">
        <f t="shared" si="109"/>
        <v>1.1232033192093029</v>
      </c>
      <c r="BF241" s="55">
        <v>884</v>
      </c>
      <c r="BG241" s="39">
        <f t="shared" si="110"/>
        <v>992.9</v>
      </c>
      <c r="BH241" s="39">
        <f t="shared" si="111"/>
        <v>108.89999999999998</v>
      </c>
      <c r="BI241" s="39">
        <v>104.5</v>
      </c>
      <c r="BJ241" s="39">
        <v>102.9</v>
      </c>
      <c r="BK241" s="39">
        <v>106</v>
      </c>
      <c r="BL241" s="39">
        <v>83.8</v>
      </c>
      <c r="BM241" s="39">
        <v>57.2</v>
      </c>
      <c r="BN241" s="39">
        <v>134.4</v>
      </c>
      <c r="BO241" s="39">
        <v>36.799999999999997</v>
      </c>
      <c r="BP241" s="39">
        <v>53.7</v>
      </c>
      <c r="BQ241" s="39">
        <v>0</v>
      </c>
      <c r="BR241" s="39">
        <v>136.1</v>
      </c>
      <c r="BS241" s="39">
        <v>86.3</v>
      </c>
      <c r="BT241" s="39">
        <v>68.599999999999994</v>
      </c>
      <c r="BU241" s="39">
        <v>0</v>
      </c>
      <c r="BV241" s="39">
        <f t="shared" si="112"/>
        <v>22.6</v>
      </c>
      <c r="BW241" s="11"/>
      <c r="BX241" s="39">
        <f t="shared" si="113"/>
        <v>22.6</v>
      </c>
      <c r="BY241" s="39">
        <v>0</v>
      </c>
      <c r="BZ241" s="39">
        <f t="shared" si="114"/>
        <v>22.6</v>
      </c>
      <c r="CA241" s="39">
        <f t="shared" si="115"/>
        <v>0</v>
      </c>
      <c r="CB241" s="84"/>
      <c r="CC241" s="9"/>
      <c r="CD241" s="9"/>
      <c r="CE241" s="9"/>
      <c r="CF241" s="9"/>
      <c r="CG241" s="9"/>
      <c r="CH241" s="9"/>
      <c r="CI241" s="9"/>
      <c r="CJ241" s="9"/>
      <c r="CK241" s="9"/>
      <c r="CL241" s="10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10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10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10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10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10"/>
      <c r="HW241" s="9"/>
      <c r="HX241" s="9"/>
    </row>
    <row r="242" spans="1:232" s="2" customFormat="1" ht="16.95" customHeight="1">
      <c r="A242" s="14" t="s">
        <v>239</v>
      </c>
      <c r="B242" s="39">
        <v>0</v>
      </c>
      <c r="C242" s="39">
        <v>0</v>
      </c>
      <c r="D242" s="4">
        <f t="shared" si="102"/>
        <v>0</v>
      </c>
      <c r="E242" s="11">
        <v>0</v>
      </c>
      <c r="F242" s="5" t="s">
        <v>371</v>
      </c>
      <c r="G242" s="5" t="s">
        <v>371</v>
      </c>
      <c r="H242" s="5" t="s">
        <v>371</v>
      </c>
      <c r="I242" s="5" t="s">
        <v>371</v>
      </c>
      <c r="J242" s="5" t="s">
        <v>371</v>
      </c>
      <c r="K242" s="5" t="s">
        <v>371</v>
      </c>
      <c r="L242" s="5" t="s">
        <v>371</v>
      </c>
      <c r="M242" s="5" t="s">
        <v>371</v>
      </c>
      <c r="N242" s="39">
        <v>2235.3000000000002</v>
      </c>
      <c r="O242" s="39">
        <v>2119.1999999999998</v>
      </c>
      <c r="P242" s="4">
        <f t="shared" si="103"/>
        <v>0.94806066299825509</v>
      </c>
      <c r="Q242" s="11">
        <v>20</v>
      </c>
      <c r="R242" s="11">
        <v>1</v>
      </c>
      <c r="S242" s="11">
        <v>15</v>
      </c>
      <c r="T242" s="39">
        <v>264</v>
      </c>
      <c r="U242" s="39">
        <v>236.5</v>
      </c>
      <c r="V242" s="4">
        <f t="shared" si="104"/>
        <v>0.89583333333333337</v>
      </c>
      <c r="W242" s="11">
        <v>20</v>
      </c>
      <c r="X242" s="39">
        <v>48</v>
      </c>
      <c r="Y242" s="39">
        <v>49.6</v>
      </c>
      <c r="Z242" s="4">
        <f t="shared" si="105"/>
        <v>1.0333333333333334</v>
      </c>
      <c r="AA242" s="11">
        <v>30</v>
      </c>
      <c r="AB242" s="39">
        <v>13064</v>
      </c>
      <c r="AC242" s="39">
        <v>13274</v>
      </c>
      <c r="AD242" s="4">
        <f t="shared" si="106"/>
        <v>1.0160747091243112</v>
      </c>
      <c r="AE242" s="11">
        <v>5</v>
      </c>
      <c r="AF242" s="5" t="s">
        <v>371</v>
      </c>
      <c r="AG242" s="5" t="s">
        <v>371</v>
      </c>
      <c r="AH242" s="5" t="s">
        <v>371</v>
      </c>
      <c r="AI242" s="5" t="s">
        <v>371</v>
      </c>
      <c r="AJ242" s="55">
        <v>270</v>
      </c>
      <c r="AK242" s="55">
        <v>234</v>
      </c>
      <c r="AL242" s="4">
        <f t="shared" si="107"/>
        <v>0.8666666666666667</v>
      </c>
      <c r="AM242" s="11">
        <v>20</v>
      </c>
      <c r="AN242" s="5" t="s">
        <v>371</v>
      </c>
      <c r="AO242" s="5" t="s">
        <v>371</v>
      </c>
      <c r="AP242" s="5" t="s">
        <v>371</v>
      </c>
      <c r="AQ242" s="5" t="s">
        <v>371</v>
      </c>
      <c r="AR242" s="39">
        <v>52.5</v>
      </c>
      <c r="AS242" s="39">
        <v>59.4</v>
      </c>
      <c r="AT242" s="4">
        <f t="shared" si="108"/>
        <v>1.1314285714285715</v>
      </c>
      <c r="AU242" s="11">
        <v>10</v>
      </c>
      <c r="AV242" s="5" t="s">
        <v>371</v>
      </c>
      <c r="AW242" s="5" t="s">
        <v>371</v>
      </c>
      <c r="AX242" s="5" t="s">
        <v>371</v>
      </c>
      <c r="AY242" s="5" t="s">
        <v>371</v>
      </c>
      <c r="AZ242" s="5" t="s">
        <v>371</v>
      </c>
      <c r="BA242" s="5" t="s">
        <v>371</v>
      </c>
      <c r="BB242" s="5" t="s">
        <v>371</v>
      </c>
      <c r="BC242" s="5" t="s">
        <v>371</v>
      </c>
      <c r="BD242" s="54">
        <f t="shared" si="116"/>
        <v>0.97171560433226978</v>
      </c>
      <c r="BE242" s="54">
        <f t="shared" si="109"/>
        <v>0.97171560433226978</v>
      </c>
      <c r="BF242" s="55">
        <v>1877</v>
      </c>
      <c r="BG242" s="39">
        <f t="shared" si="110"/>
        <v>1823.9</v>
      </c>
      <c r="BH242" s="39">
        <f t="shared" si="111"/>
        <v>-53.099999999999909</v>
      </c>
      <c r="BI242" s="39">
        <v>215.9</v>
      </c>
      <c r="BJ242" s="39">
        <v>179.6</v>
      </c>
      <c r="BK242" s="39">
        <v>222.8</v>
      </c>
      <c r="BL242" s="39">
        <v>199.4</v>
      </c>
      <c r="BM242" s="39">
        <v>99</v>
      </c>
      <c r="BN242" s="39">
        <v>53.4</v>
      </c>
      <c r="BO242" s="39">
        <v>132</v>
      </c>
      <c r="BP242" s="39">
        <v>145.19999999999999</v>
      </c>
      <c r="BQ242" s="39">
        <v>0</v>
      </c>
      <c r="BR242" s="39">
        <v>81.400000000000006</v>
      </c>
      <c r="BS242" s="39">
        <v>175.8</v>
      </c>
      <c r="BT242" s="39">
        <v>164.2</v>
      </c>
      <c r="BU242" s="39">
        <v>0</v>
      </c>
      <c r="BV242" s="39">
        <f t="shared" si="112"/>
        <v>155.19999999999999</v>
      </c>
      <c r="BW242" s="11"/>
      <c r="BX242" s="39">
        <f t="shared" si="113"/>
        <v>155.19999999999999</v>
      </c>
      <c r="BY242" s="39">
        <v>0</v>
      </c>
      <c r="BZ242" s="39">
        <f t="shared" si="114"/>
        <v>155.19999999999999</v>
      </c>
      <c r="CA242" s="39">
        <f t="shared" si="115"/>
        <v>0</v>
      </c>
      <c r="CB242" s="84"/>
      <c r="CC242" s="9"/>
      <c r="CD242" s="9"/>
      <c r="CE242" s="9"/>
      <c r="CF242" s="9"/>
      <c r="CG242" s="9"/>
      <c r="CH242" s="9"/>
      <c r="CI242" s="9"/>
      <c r="CJ242" s="9"/>
      <c r="CK242" s="9"/>
      <c r="CL242" s="10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10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10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10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10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10"/>
      <c r="HW242" s="9"/>
      <c r="HX242" s="9"/>
    </row>
    <row r="243" spans="1:232" s="2" customFormat="1" ht="16.95" customHeight="1">
      <c r="A243" s="14" t="s">
        <v>240</v>
      </c>
      <c r="B243" s="39">
        <v>26790</v>
      </c>
      <c r="C243" s="39">
        <v>25773</v>
      </c>
      <c r="D243" s="4">
        <f t="shared" si="102"/>
        <v>0.96203807390817464</v>
      </c>
      <c r="E243" s="11">
        <v>10</v>
      </c>
      <c r="F243" s="5" t="s">
        <v>371</v>
      </c>
      <c r="G243" s="5" t="s">
        <v>371</v>
      </c>
      <c r="H243" s="5" t="s">
        <v>371</v>
      </c>
      <c r="I243" s="5" t="s">
        <v>371</v>
      </c>
      <c r="J243" s="5" t="s">
        <v>371</v>
      </c>
      <c r="K243" s="5" t="s">
        <v>371</v>
      </c>
      <c r="L243" s="5" t="s">
        <v>371</v>
      </c>
      <c r="M243" s="5" t="s">
        <v>371</v>
      </c>
      <c r="N243" s="39">
        <v>1573.7</v>
      </c>
      <c r="O243" s="39">
        <v>1611.8</v>
      </c>
      <c r="P243" s="4">
        <f t="shared" si="103"/>
        <v>1.0242104594268284</v>
      </c>
      <c r="Q243" s="11">
        <v>20</v>
      </c>
      <c r="R243" s="11">
        <v>1</v>
      </c>
      <c r="S243" s="11">
        <v>15</v>
      </c>
      <c r="T243" s="39">
        <v>222</v>
      </c>
      <c r="U243" s="39">
        <v>144.69999999999999</v>
      </c>
      <c r="V243" s="4">
        <f t="shared" si="104"/>
        <v>0.65180180180180181</v>
      </c>
      <c r="W243" s="11">
        <v>15</v>
      </c>
      <c r="X243" s="39">
        <v>47</v>
      </c>
      <c r="Y243" s="39">
        <v>70</v>
      </c>
      <c r="Z243" s="4">
        <f t="shared" si="105"/>
        <v>1.4893617021276595</v>
      </c>
      <c r="AA243" s="11">
        <v>35</v>
      </c>
      <c r="AB243" s="39">
        <v>15466</v>
      </c>
      <c r="AC243" s="39">
        <v>16674</v>
      </c>
      <c r="AD243" s="4">
        <f t="shared" si="106"/>
        <v>1.0781068149489201</v>
      </c>
      <c r="AE243" s="11">
        <v>5</v>
      </c>
      <c r="AF243" s="5" t="s">
        <v>371</v>
      </c>
      <c r="AG243" s="5" t="s">
        <v>371</v>
      </c>
      <c r="AH243" s="5" t="s">
        <v>371</v>
      </c>
      <c r="AI243" s="5" t="s">
        <v>371</v>
      </c>
      <c r="AJ243" s="55">
        <v>325</v>
      </c>
      <c r="AK243" s="55">
        <v>282</v>
      </c>
      <c r="AL243" s="4">
        <f t="shared" si="107"/>
        <v>0.86769230769230765</v>
      </c>
      <c r="AM243" s="11">
        <v>20</v>
      </c>
      <c r="AN243" s="5" t="s">
        <v>371</v>
      </c>
      <c r="AO243" s="5" t="s">
        <v>371</v>
      </c>
      <c r="AP243" s="5" t="s">
        <v>371</v>
      </c>
      <c r="AQ243" s="5" t="s">
        <v>371</v>
      </c>
      <c r="AR243" s="39">
        <v>0</v>
      </c>
      <c r="AS243" s="39">
        <v>0</v>
      </c>
      <c r="AT243" s="4">
        <f t="shared" si="108"/>
        <v>0</v>
      </c>
      <c r="AU243" s="11">
        <v>0</v>
      </c>
      <c r="AV243" s="5" t="s">
        <v>371</v>
      </c>
      <c r="AW243" s="5" t="s">
        <v>371</v>
      </c>
      <c r="AX243" s="5" t="s">
        <v>371</v>
      </c>
      <c r="AY243" s="5" t="s">
        <v>371</v>
      </c>
      <c r="AZ243" s="5" t="s">
        <v>371</v>
      </c>
      <c r="BA243" s="5" t="s">
        <v>371</v>
      </c>
      <c r="BB243" s="5" t="s">
        <v>371</v>
      </c>
      <c r="BC243" s="5" t="s">
        <v>371</v>
      </c>
      <c r="BD243" s="54">
        <f t="shared" si="116"/>
        <v>1.081280472980868</v>
      </c>
      <c r="BE243" s="54">
        <f t="shared" si="109"/>
        <v>1.081280472980868</v>
      </c>
      <c r="BF243" s="55">
        <v>3229</v>
      </c>
      <c r="BG243" s="39">
        <f t="shared" si="110"/>
        <v>3491.5</v>
      </c>
      <c r="BH243" s="39">
        <f t="shared" si="111"/>
        <v>262.5</v>
      </c>
      <c r="BI243" s="39">
        <v>166.2</v>
      </c>
      <c r="BJ243" s="39">
        <v>320.89999999999998</v>
      </c>
      <c r="BK243" s="39">
        <v>475.1</v>
      </c>
      <c r="BL243" s="39">
        <v>311.8</v>
      </c>
      <c r="BM243" s="39">
        <v>327.2</v>
      </c>
      <c r="BN243" s="39">
        <v>147.6</v>
      </c>
      <c r="BO243" s="39">
        <v>359.9</v>
      </c>
      <c r="BP243" s="39">
        <v>337.6</v>
      </c>
      <c r="BQ243" s="39">
        <v>0</v>
      </c>
      <c r="BR243" s="39">
        <v>333.8</v>
      </c>
      <c r="BS243" s="39">
        <v>311.2</v>
      </c>
      <c r="BT243" s="39">
        <v>355.2</v>
      </c>
      <c r="BU243" s="39">
        <v>8.8000000000000682</v>
      </c>
      <c r="BV243" s="39">
        <f t="shared" si="112"/>
        <v>36.200000000000003</v>
      </c>
      <c r="BW243" s="11"/>
      <c r="BX243" s="39">
        <f t="shared" si="113"/>
        <v>36.200000000000003</v>
      </c>
      <c r="BY243" s="39">
        <v>0</v>
      </c>
      <c r="BZ243" s="39">
        <f t="shared" si="114"/>
        <v>36.200000000000003</v>
      </c>
      <c r="CA243" s="39">
        <f t="shared" si="115"/>
        <v>0</v>
      </c>
      <c r="CB243" s="84"/>
      <c r="CC243" s="9"/>
      <c r="CD243" s="9"/>
      <c r="CE243" s="9"/>
      <c r="CF243" s="9"/>
      <c r="CG243" s="9"/>
      <c r="CH243" s="9"/>
      <c r="CI243" s="9"/>
      <c r="CJ243" s="9"/>
      <c r="CK243" s="9"/>
      <c r="CL243" s="10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10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10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10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10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10"/>
      <c r="HW243" s="9"/>
      <c r="HX243" s="9"/>
    </row>
    <row r="244" spans="1:232" s="2" customFormat="1" ht="16.95" customHeight="1">
      <c r="A244" s="14" t="s">
        <v>241</v>
      </c>
      <c r="B244" s="39">
        <v>830396</v>
      </c>
      <c r="C244" s="39">
        <v>1146015</v>
      </c>
      <c r="D244" s="4">
        <f t="shared" si="102"/>
        <v>1.3800825148483373</v>
      </c>
      <c r="E244" s="11">
        <v>10</v>
      </c>
      <c r="F244" s="5" t="s">
        <v>371</v>
      </c>
      <c r="G244" s="5" t="s">
        <v>371</v>
      </c>
      <c r="H244" s="5" t="s">
        <v>371</v>
      </c>
      <c r="I244" s="5" t="s">
        <v>371</v>
      </c>
      <c r="J244" s="5" t="s">
        <v>371</v>
      </c>
      <c r="K244" s="5" t="s">
        <v>371</v>
      </c>
      <c r="L244" s="5" t="s">
        <v>371</v>
      </c>
      <c r="M244" s="5" t="s">
        <v>371</v>
      </c>
      <c r="N244" s="39">
        <v>20116.8</v>
      </c>
      <c r="O244" s="39">
        <v>16290.9</v>
      </c>
      <c r="P244" s="4">
        <f t="shared" si="103"/>
        <v>0.80981567644953478</v>
      </c>
      <c r="Q244" s="11">
        <v>20</v>
      </c>
      <c r="R244" s="11">
        <v>1</v>
      </c>
      <c r="S244" s="11">
        <v>15</v>
      </c>
      <c r="T244" s="39">
        <v>146</v>
      </c>
      <c r="U244" s="39">
        <v>151.1</v>
      </c>
      <c r="V244" s="4">
        <f t="shared" si="104"/>
        <v>1.034931506849315</v>
      </c>
      <c r="W244" s="11">
        <v>10</v>
      </c>
      <c r="X244" s="39">
        <v>43</v>
      </c>
      <c r="Y244" s="39">
        <v>53.7</v>
      </c>
      <c r="Z244" s="4">
        <f t="shared" si="105"/>
        <v>1.2488372093023257</v>
      </c>
      <c r="AA244" s="11">
        <v>40</v>
      </c>
      <c r="AB244" s="39">
        <v>494230</v>
      </c>
      <c r="AC244" s="39">
        <v>473486</v>
      </c>
      <c r="AD244" s="4">
        <f t="shared" si="106"/>
        <v>0.95802763895352361</v>
      </c>
      <c r="AE244" s="11">
        <v>5</v>
      </c>
      <c r="AF244" s="5" t="s">
        <v>371</v>
      </c>
      <c r="AG244" s="5" t="s">
        <v>371</v>
      </c>
      <c r="AH244" s="5" t="s">
        <v>371</v>
      </c>
      <c r="AI244" s="5" t="s">
        <v>371</v>
      </c>
      <c r="AJ244" s="55">
        <v>175</v>
      </c>
      <c r="AK244" s="55">
        <v>175</v>
      </c>
      <c r="AL244" s="4">
        <f t="shared" si="107"/>
        <v>1</v>
      </c>
      <c r="AM244" s="11">
        <v>20</v>
      </c>
      <c r="AN244" s="5" t="s">
        <v>371</v>
      </c>
      <c r="AO244" s="5" t="s">
        <v>371</v>
      </c>
      <c r="AP244" s="5" t="s">
        <v>371</v>
      </c>
      <c r="AQ244" s="5" t="s">
        <v>371</v>
      </c>
      <c r="AR244" s="39">
        <v>57</v>
      </c>
      <c r="AS244" s="39">
        <v>55.3</v>
      </c>
      <c r="AT244" s="4">
        <f t="shared" si="108"/>
        <v>0.97017543859649114</v>
      </c>
      <c r="AU244" s="11">
        <v>10</v>
      </c>
      <c r="AV244" s="5" t="s">
        <v>371</v>
      </c>
      <c r="AW244" s="5" t="s">
        <v>371</v>
      </c>
      <c r="AX244" s="5" t="s">
        <v>371</v>
      </c>
      <c r="AY244" s="5" t="s">
        <v>371</v>
      </c>
      <c r="AZ244" s="5" t="s">
        <v>371</v>
      </c>
      <c r="BA244" s="5" t="s">
        <v>371</v>
      </c>
      <c r="BB244" s="5" t="s">
        <v>371</v>
      </c>
      <c r="BC244" s="5" t="s">
        <v>371</v>
      </c>
      <c r="BD244" s="54">
        <f t="shared" si="116"/>
        <v>1.0753218053753291</v>
      </c>
      <c r="BE244" s="54">
        <f t="shared" si="109"/>
        <v>1.0753218053753291</v>
      </c>
      <c r="BF244" s="55">
        <v>1442</v>
      </c>
      <c r="BG244" s="39">
        <f t="shared" si="110"/>
        <v>1550.6</v>
      </c>
      <c r="BH244" s="39">
        <f t="shared" si="111"/>
        <v>108.59999999999991</v>
      </c>
      <c r="BI244" s="39">
        <v>116.1</v>
      </c>
      <c r="BJ244" s="39">
        <v>159.9</v>
      </c>
      <c r="BK244" s="39">
        <v>112</v>
      </c>
      <c r="BL244" s="39">
        <v>40.799999999999997</v>
      </c>
      <c r="BM244" s="39">
        <v>19.5</v>
      </c>
      <c r="BN244" s="39">
        <v>161</v>
      </c>
      <c r="BO244" s="39">
        <v>114.6</v>
      </c>
      <c r="BP244" s="39">
        <v>147.30000000000001</v>
      </c>
      <c r="BQ244" s="39">
        <v>0</v>
      </c>
      <c r="BR244" s="39">
        <v>105.9</v>
      </c>
      <c r="BS244" s="39">
        <v>152.1</v>
      </c>
      <c r="BT244" s="39">
        <v>146.30000000000001</v>
      </c>
      <c r="BU244" s="39">
        <v>305.49999999999972</v>
      </c>
      <c r="BV244" s="39">
        <f t="shared" si="112"/>
        <v>-30.4</v>
      </c>
      <c r="BW244" s="11"/>
      <c r="BX244" s="39">
        <f t="shared" si="113"/>
        <v>-30.4</v>
      </c>
      <c r="BY244" s="39">
        <v>0</v>
      </c>
      <c r="BZ244" s="39">
        <f t="shared" si="114"/>
        <v>0</v>
      </c>
      <c r="CA244" s="39">
        <f t="shared" si="115"/>
        <v>-30.4</v>
      </c>
      <c r="CB244" s="84"/>
      <c r="CC244" s="9"/>
      <c r="CD244" s="9"/>
      <c r="CE244" s="9"/>
      <c r="CF244" s="9"/>
      <c r="CG244" s="9"/>
      <c r="CH244" s="9"/>
      <c r="CI244" s="9"/>
      <c r="CJ244" s="9"/>
      <c r="CK244" s="9"/>
      <c r="CL244" s="10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10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10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10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10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10"/>
      <c r="HW244" s="9"/>
      <c r="HX244" s="9"/>
    </row>
    <row r="245" spans="1:232" s="2" customFormat="1" ht="16.95" customHeight="1">
      <c r="A245" s="19" t="s">
        <v>242</v>
      </c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84"/>
      <c r="CC245" s="9"/>
      <c r="CD245" s="9"/>
      <c r="CE245" s="9"/>
      <c r="CF245" s="9"/>
      <c r="CG245" s="9"/>
      <c r="CH245" s="9"/>
      <c r="CI245" s="9"/>
      <c r="CJ245" s="9"/>
      <c r="CK245" s="9"/>
      <c r="CL245" s="10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10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10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10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10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10"/>
      <c r="HW245" s="9"/>
      <c r="HX245" s="9"/>
    </row>
    <row r="246" spans="1:232" s="2" customFormat="1" ht="16.95" customHeight="1">
      <c r="A246" s="14" t="s">
        <v>243</v>
      </c>
      <c r="B246" s="39">
        <v>20108</v>
      </c>
      <c r="C246" s="39">
        <v>20908</v>
      </c>
      <c r="D246" s="4">
        <f t="shared" si="102"/>
        <v>1.0397851601352694</v>
      </c>
      <c r="E246" s="11">
        <v>10</v>
      </c>
      <c r="F246" s="5" t="s">
        <v>371</v>
      </c>
      <c r="G246" s="5" t="s">
        <v>371</v>
      </c>
      <c r="H246" s="5" t="s">
        <v>371</v>
      </c>
      <c r="I246" s="5" t="s">
        <v>371</v>
      </c>
      <c r="J246" s="5" t="s">
        <v>371</v>
      </c>
      <c r="K246" s="5" t="s">
        <v>371</v>
      </c>
      <c r="L246" s="5" t="s">
        <v>371</v>
      </c>
      <c r="M246" s="5" t="s">
        <v>371</v>
      </c>
      <c r="N246" s="39">
        <v>1411.3</v>
      </c>
      <c r="O246" s="39">
        <v>891</v>
      </c>
      <c r="P246" s="4">
        <f t="shared" si="103"/>
        <v>0.63133281371784877</v>
      </c>
      <c r="Q246" s="11">
        <v>20</v>
      </c>
      <c r="R246" s="11">
        <v>1</v>
      </c>
      <c r="S246" s="11">
        <v>15</v>
      </c>
      <c r="T246" s="39">
        <v>600</v>
      </c>
      <c r="U246" s="39">
        <v>916.2</v>
      </c>
      <c r="V246" s="4">
        <f t="shared" si="104"/>
        <v>1.5270000000000001</v>
      </c>
      <c r="W246" s="11">
        <v>20</v>
      </c>
      <c r="X246" s="39">
        <v>75</v>
      </c>
      <c r="Y246" s="39">
        <v>140.19999999999999</v>
      </c>
      <c r="Z246" s="4">
        <f t="shared" si="105"/>
        <v>1.8693333333333333</v>
      </c>
      <c r="AA246" s="11">
        <v>30</v>
      </c>
      <c r="AB246" s="39">
        <v>13784</v>
      </c>
      <c r="AC246" s="39">
        <v>23539</v>
      </c>
      <c r="AD246" s="4">
        <f t="shared" si="106"/>
        <v>1.7077045850261172</v>
      </c>
      <c r="AE246" s="11">
        <v>5</v>
      </c>
      <c r="AF246" s="5" t="s">
        <v>371</v>
      </c>
      <c r="AG246" s="5" t="s">
        <v>371</v>
      </c>
      <c r="AH246" s="5" t="s">
        <v>371</v>
      </c>
      <c r="AI246" s="5" t="s">
        <v>371</v>
      </c>
      <c r="AJ246" s="55">
        <v>682</v>
      </c>
      <c r="AK246" s="55">
        <v>730</v>
      </c>
      <c r="AL246" s="4">
        <f t="shared" si="107"/>
        <v>1.0703812316715542</v>
      </c>
      <c r="AM246" s="11">
        <v>20</v>
      </c>
      <c r="AN246" s="5" t="s">
        <v>371</v>
      </c>
      <c r="AO246" s="5" t="s">
        <v>371</v>
      </c>
      <c r="AP246" s="5" t="s">
        <v>371</v>
      </c>
      <c r="AQ246" s="5" t="s">
        <v>371</v>
      </c>
      <c r="AR246" s="39">
        <v>10</v>
      </c>
      <c r="AS246" s="39">
        <v>33.299999999999997</v>
      </c>
      <c r="AT246" s="4">
        <f t="shared" si="108"/>
        <v>3.3299999999999996</v>
      </c>
      <c r="AU246" s="11">
        <v>10</v>
      </c>
      <c r="AV246" s="5" t="s">
        <v>371</v>
      </c>
      <c r="AW246" s="5" t="s">
        <v>371</v>
      </c>
      <c r="AX246" s="5" t="s">
        <v>371</v>
      </c>
      <c r="AY246" s="5" t="s">
        <v>371</v>
      </c>
      <c r="AZ246" s="5" t="s">
        <v>371</v>
      </c>
      <c r="BA246" s="5" t="s">
        <v>371</v>
      </c>
      <c r="BB246" s="5" t="s">
        <v>371</v>
      </c>
      <c r="BC246" s="5" t="s">
        <v>371</v>
      </c>
      <c r="BD246" s="54">
        <f t="shared" si="116"/>
        <v>1.4453127341097798</v>
      </c>
      <c r="BE246" s="54">
        <f t="shared" si="109"/>
        <v>1.2245312734109779</v>
      </c>
      <c r="BF246" s="55">
        <v>2320</v>
      </c>
      <c r="BG246" s="39">
        <f t="shared" si="110"/>
        <v>2840.9</v>
      </c>
      <c r="BH246" s="39">
        <f t="shared" si="111"/>
        <v>520.90000000000009</v>
      </c>
      <c r="BI246" s="39">
        <v>263</v>
      </c>
      <c r="BJ246" s="39">
        <v>258.8</v>
      </c>
      <c r="BK246" s="39">
        <v>190.2</v>
      </c>
      <c r="BL246" s="39">
        <v>259.8</v>
      </c>
      <c r="BM246" s="39">
        <v>254.6</v>
      </c>
      <c r="BN246" s="39">
        <v>227.1</v>
      </c>
      <c r="BO246" s="39">
        <v>323.39999999999998</v>
      </c>
      <c r="BP246" s="39">
        <v>267.39999999999998</v>
      </c>
      <c r="BQ246" s="39">
        <v>0</v>
      </c>
      <c r="BR246" s="39">
        <v>240.5</v>
      </c>
      <c r="BS246" s="39">
        <v>269.3</v>
      </c>
      <c r="BT246" s="39">
        <v>256.2</v>
      </c>
      <c r="BU246" s="39">
        <v>0</v>
      </c>
      <c r="BV246" s="39">
        <f t="shared" si="112"/>
        <v>30.6</v>
      </c>
      <c r="BW246" s="11"/>
      <c r="BX246" s="39">
        <f t="shared" si="113"/>
        <v>30.6</v>
      </c>
      <c r="BY246" s="39">
        <v>0</v>
      </c>
      <c r="BZ246" s="39">
        <f t="shared" si="114"/>
        <v>30.6</v>
      </c>
      <c r="CA246" s="39">
        <f t="shared" si="115"/>
        <v>0</v>
      </c>
      <c r="CB246" s="84"/>
      <c r="CC246" s="9"/>
      <c r="CD246" s="9"/>
      <c r="CE246" s="9"/>
      <c r="CF246" s="9"/>
      <c r="CG246" s="9"/>
      <c r="CH246" s="9"/>
      <c r="CI246" s="9"/>
      <c r="CJ246" s="9"/>
      <c r="CK246" s="9"/>
      <c r="CL246" s="10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10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10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10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10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10"/>
      <c r="HW246" s="9"/>
      <c r="HX246" s="9"/>
    </row>
    <row r="247" spans="1:232" s="2" customFormat="1" ht="16.95" customHeight="1">
      <c r="A247" s="14" t="s">
        <v>244</v>
      </c>
      <c r="B247" s="39">
        <v>0</v>
      </c>
      <c r="C247" s="39">
        <v>0</v>
      </c>
      <c r="D247" s="4">
        <f t="shared" si="102"/>
        <v>0</v>
      </c>
      <c r="E247" s="11">
        <v>0</v>
      </c>
      <c r="F247" s="5" t="s">
        <v>371</v>
      </c>
      <c r="G247" s="5" t="s">
        <v>371</v>
      </c>
      <c r="H247" s="5" t="s">
        <v>371</v>
      </c>
      <c r="I247" s="5" t="s">
        <v>371</v>
      </c>
      <c r="J247" s="5" t="s">
        <v>371</v>
      </c>
      <c r="K247" s="5" t="s">
        <v>371</v>
      </c>
      <c r="L247" s="5" t="s">
        <v>371</v>
      </c>
      <c r="M247" s="5" t="s">
        <v>371</v>
      </c>
      <c r="N247" s="39">
        <v>1962.1</v>
      </c>
      <c r="O247" s="39">
        <v>1927.7</v>
      </c>
      <c r="P247" s="4">
        <f t="shared" si="103"/>
        <v>0.98246776413026871</v>
      </c>
      <c r="Q247" s="11">
        <v>20</v>
      </c>
      <c r="R247" s="11">
        <v>1</v>
      </c>
      <c r="S247" s="11">
        <v>15</v>
      </c>
      <c r="T247" s="39">
        <v>46</v>
      </c>
      <c r="U247" s="39">
        <v>47.5</v>
      </c>
      <c r="V247" s="4">
        <f t="shared" si="104"/>
        <v>1.0326086956521738</v>
      </c>
      <c r="W247" s="11">
        <v>10</v>
      </c>
      <c r="X247" s="39">
        <v>36</v>
      </c>
      <c r="Y247" s="39">
        <v>57.3</v>
      </c>
      <c r="Z247" s="4">
        <f t="shared" si="105"/>
        <v>1.5916666666666666</v>
      </c>
      <c r="AA247" s="11">
        <v>40</v>
      </c>
      <c r="AB247" s="39">
        <v>13397</v>
      </c>
      <c r="AC247" s="39">
        <v>18394</v>
      </c>
      <c r="AD247" s="4">
        <f t="shared" si="106"/>
        <v>1.3729939538702696</v>
      </c>
      <c r="AE247" s="11">
        <v>5</v>
      </c>
      <c r="AF247" s="5" t="s">
        <v>371</v>
      </c>
      <c r="AG247" s="5" t="s">
        <v>371</v>
      </c>
      <c r="AH247" s="5" t="s">
        <v>371</v>
      </c>
      <c r="AI247" s="5" t="s">
        <v>371</v>
      </c>
      <c r="AJ247" s="55">
        <v>80</v>
      </c>
      <c r="AK247" s="55">
        <v>80</v>
      </c>
      <c r="AL247" s="4">
        <f t="shared" si="107"/>
        <v>1</v>
      </c>
      <c r="AM247" s="11">
        <v>20</v>
      </c>
      <c r="AN247" s="5" t="s">
        <v>371</v>
      </c>
      <c r="AO247" s="5" t="s">
        <v>371</v>
      </c>
      <c r="AP247" s="5" t="s">
        <v>371</v>
      </c>
      <c r="AQ247" s="5" t="s">
        <v>371</v>
      </c>
      <c r="AR247" s="39">
        <v>10</v>
      </c>
      <c r="AS247" s="39">
        <v>33.299999999999997</v>
      </c>
      <c r="AT247" s="4">
        <f t="shared" si="108"/>
        <v>3.3299999999999996</v>
      </c>
      <c r="AU247" s="11">
        <v>10</v>
      </c>
      <c r="AV247" s="5" t="s">
        <v>371</v>
      </c>
      <c r="AW247" s="5" t="s">
        <v>371</v>
      </c>
      <c r="AX247" s="5" t="s">
        <v>371</v>
      </c>
      <c r="AY247" s="5" t="s">
        <v>371</v>
      </c>
      <c r="AZ247" s="5" t="s">
        <v>371</v>
      </c>
      <c r="BA247" s="5" t="s">
        <v>371</v>
      </c>
      <c r="BB247" s="5" t="s">
        <v>371</v>
      </c>
      <c r="BC247" s="5" t="s">
        <v>371</v>
      </c>
      <c r="BD247" s="54">
        <f t="shared" si="116"/>
        <v>1.4067256556262095</v>
      </c>
      <c r="BE247" s="54">
        <f t="shared" si="109"/>
        <v>1.2206725655626209</v>
      </c>
      <c r="BF247" s="55">
        <v>1776</v>
      </c>
      <c r="BG247" s="39">
        <f t="shared" si="110"/>
        <v>2167.9</v>
      </c>
      <c r="BH247" s="39">
        <f t="shared" si="111"/>
        <v>391.90000000000009</v>
      </c>
      <c r="BI247" s="39">
        <v>209.9</v>
      </c>
      <c r="BJ247" s="39">
        <v>199.9</v>
      </c>
      <c r="BK247" s="39">
        <v>206.7</v>
      </c>
      <c r="BL247" s="39">
        <v>161.30000000000001</v>
      </c>
      <c r="BM247" s="39">
        <v>149.30000000000001</v>
      </c>
      <c r="BN247" s="39">
        <v>255.4</v>
      </c>
      <c r="BO247" s="39">
        <v>162.9</v>
      </c>
      <c r="BP247" s="39">
        <v>177.1</v>
      </c>
      <c r="BQ247" s="39">
        <v>0</v>
      </c>
      <c r="BR247" s="39">
        <v>235.4</v>
      </c>
      <c r="BS247" s="39">
        <v>161.69999999999999</v>
      </c>
      <c r="BT247" s="39">
        <v>163.6</v>
      </c>
      <c r="BU247" s="39">
        <v>0</v>
      </c>
      <c r="BV247" s="39">
        <f t="shared" si="112"/>
        <v>84.7</v>
      </c>
      <c r="BW247" s="11"/>
      <c r="BX247" s="39">
        <f t="shared" si="113"/>
        <v>84.7</v>
      </c>
      <c r="BY247" s="39">
        <v>0</v>
      </c>
      <c r="BZ247" s="39">
        <f t="shared" si="114"/>
        <v>84.7</v>
      </c>
      <c r="CA247" s="39">
        <f t="shared" si="115"/>
        <v>0</v>
      </c>
      <c r="CB247" s="84"/>
      <c r="CC247" s="9"/>
      <c r="CD247" s="9"/>
      <c r="CE247" s="9"/>
      <c r="CF247" s="9"/>
      <c r="CG247" s="9"/>
      <c r="CH247" s="9"/>
      <c r="CI247" s="9"/>
      <c r="CJ247" s="9"/>
      <c r="CK247" s="9"/>
      <c r="CL247" s="10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10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10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10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10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10"/>
      <c r="HW247" s="9"/>
      <c r="HX247" s="9"/>
    </row>
    <row r="248" spans="1:232" s="2" customFormat="1" ht="16.95" customHeight="1">
      <c r="A248" s="14" t="s">
        <v>245</v>
      </c>
      <c r="B248" s="39">
        <v>9451</v>
      </c>
      <c r="C248" s="39">
        <v>6060.1</v>
      </c>
      <c r="D248" s="4">
        <f t="shared" si="102"/>
        <v>0.64121257009840238</v>
      </c>
      <c r="E248" s="11">
        <v>10</v>
      </c>
      <c r="F248" s="5" t="s">
        <v>371</v>
      </c>
      <c r="G248" s="5" t="s">
        <v>371</v>
      </c>
      <c r="H248" s="5" t="s">
        <v>371</v>
      </c>
      <c r="I248" s="5" t="s">
        <v>371</v>
      </c>
      <c r="J248" s="5" t="s">
        <v>371</v>
      </c>
      <c r="K248" s="5" t="s">
        <v>371</v>
      </c>
      <c r="L248" s="5" t="s">
        <v>371</v>
      </c>
      <c r="M248" s="5" t="s">
        <v>371</v>
      </c>
      <c r="N248" s="39">
        <v>1877</v>
      </c>
      <c r="O248" s="39">
        <v>1726.6</v>
      </c>
      <c r="P248" s="4">
        <f t="shared" si="103"/>
        <v>0.91987213638785292</v>
      </c>
      <c r="Q248" s="11">
        <v>20</v>
      </c>
      <c r="R248" s="11">
        <v>1</v>
      </c>
      <c r="S248" s="11">
        <v>15</v>
      </c>
      <c r="T248" s="39">
        <v>355</v>
      </c>
      <c r="U248" s="39">
        <v>330.4</v>
      </c>
      <c r="V248" s="4">
        <f t="shared" si="104"/>
        <v>0.93070422535211261</v>
      </c>
      <c r="W248" s="11">
        <v>25</v>
      </c>
      <c r="X248" s="39">
        <v>41</v>
      </c>
      <c r="Y248" s="39">
        <v>46.9</v>
      </c>
      <c r="Z248" s="4">
        <f t="shared" si="105"/>
        <v>1.1439024390243901</v>
      </c>
      <c r="AA248" s="11">
        <v>25</v>
      </c>
      <c r="AB248" s="39">
        <v>8822</v>
      </c>
      <c r="AC248" s="39">
        <v>15640</v>
      </c>
      <c r="AD248" s="4">
        <f t="shared" si="106"/>
        <v>1.7728406257084561</v>
      </c>
      <c r="AE248" s="11">
        <v>5</v>
      </c>
      <c r="AF248" s="5" t="s">
        <v>371</v>
      </c>
      <c r="AG248" s="5" t="s">
        <v>371</v>
      </c>
      <c r="AH248" s="5" t="s">
        <v>371</v>
      </c>
      <c r="AI248" s="5" t="s">
        <v>371</v>
      </c>
      <c r="AJ248" s="55">
        <v>239</v>
      </c>
      <c r="AK248" s="55">
        <v>233</v>
      </c>
      <c r="AL248" s="4">
        <f t="shared" si="107"/>
        <v>0.97489539748953979</v>
      </c>
      <c r="AM248" s="11">
        <v>20</v>
      </c>
      <c r="AN248" s="5" t="s">
        <v>371</v>
      </c>
      <c r="AO248" s="5" t="s">
        <v>371</v>
      </c>
      <c r="AP248" s="5" t="s">
        <v>371</v>
      </c>
      <c r="AQ248" s="5" t="s">
        <v>371</v>
      </c>
      <c r="AR248" s="39">
        <v>0</v>
      </c>
      <c r="AS248" s="39">
        <v>0</v>
      </c>
      <c r="AT248" s="4">
        <f t="shared" si="108"/>
        <v>0</v>
      </c>
      <c r="AU248" s="11">
        <v>0</v>
      </c>
      <c r="AV248" s="5" t="s">
        <v>371</v>
      </c>
      <c r="AW248" s="5" t="s">
        <v>371</v>
      </c>
      <c r="AX248" s="5" t="s">
        <v>371</v>
      </c>
      <c r="AY248" s="5" t="s">
        <v>371</v>
      </c>
      <c r="AZ248" s="5" t="s">
        <v>371</v>
      </c>
      <c r="BA248" s="5" t="s">
        <v>371</v>
      </c>
      <c r="BB248" s="5" t="s">
        <v>371</v>
      </c>
      <c r="BC248" s="5" t="s">
        <v>371</v>
      </c>
      <c r="BD248" s="54">
        <f t="shared" si="116"/>
        <v>1.0003070509707228</v>
      </c>
      <c r="BE248" s="54">
        <f t="shared" si="109"/>
        <v>1.0003070509707228</v>
      </c>
      <c r="BF248" s="55">
        <v>1054</v>
      </c>
      <c r="BG248" s="39">
        <f t="shared" si="110"/>
        <v>1054.3</v>
      </c>
      <c r="BH248" s="39">
        <f t="shared" si="111"/>
        <v>0.29999999999995453</v>
      </c>
      <c r="BI248" s="39">
        <v>117.5</v>
      </c>
      <c r="BJ248" s="39">
        <v>124.6</v>
      </c>
      <c r="BK248" s="39">
        <v>71.2</v>
      </c>
      <c r="BL248" s="39">
        <v>74.7</v>
      </c>
      <c r="BM248" s="39">
        <v>77.5</v>
      </c>
      <c r="BN248" s="39">
        <v>53.9</v>
      </c>
      <c r="BO248" s="39">
        <v>115.8</v>
      </c>
      <c r="BP248" s="39">
        <v>105.6</v>
      </c>
      <c r="BQ248" s="39">
        <v>0</v>
      </c>
      <c r="BR248" s="39">
        <v>77.599999999999994</v>
      </c>
      <c r="BS248" s="39">
        <v>128.6</v>
      </c>
      <c r="BT248" s="39">
        <v>115.4</v>
      </c>
      <c r="BU248" s="39">
        <v>13.500000000000057</v>
      </c>
      <c r="BV248" s="39">
        <f t="shared" si="112"/>
        <v>-21.6</v>
      </c>
      <c r="BW248" s="11"/>
      <c r="BX248" s="39">
        <f t="shared" si="113"/>
        <v>-21.6</v>
      </c>
      <c r="BY248" s="39">
        <v>0</v>
      </c>
      <c r="BZ248" s="39">
        <f t="shared" si="114"/>
        <v>0</v>
      </c>
      <c r="CA248" s="39">
        <f t="shared" si="115"/>
        <v>-21.6</v>
      </c>
      <c r="CB248" s="84"/>
      <c r="CC248" s="9"/>
      <c r="CD248" s="9"/>
      <c r="CE248" s="9"/>
      <c r="CF248" s="9"/>
      <c r="CG248" s="9"/>
      <c r="CH248" s="9"/>
      <c r="CI248" s="9"/>
      <c r="CJ248" s="9"/>
      <c r="CK248" s="9"/>
      <c r="CL248" s="10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10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10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10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10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10"/>
      <c r="HW248" s="9"/>
      <c r="HX248" s="9"/>
    </row>
    <row r="249" spans="1:232" s="2" customFormat="1" ht="16.95" customHeight="1">
      <c r="A249" s="14" t="s">
        <v>246</v>
      </c>
      <c r="B249" s="39">
        <v>0</v>
      </c>
      <c r="C249" s="39">
        <v>0</v>
      </c>
      <c r="D249" s="4">
        <f t="shared" si="102"/>
        <v>0</v>
      </c>
      <c r="E249" s="11">
        <v>0</v>
      </c>
      <c r="F249" s="5" t="s">
        <v>371</v>
      </c>
      <c r="G249" s="5" t="s">
        <v>371</v>
      </c>
      <c r="H249" s="5" t="s">
        <v>371</v>
      </c>
      <c r="I249" s="5" t="s">
        <v>371</v>
      </c>
      <c r="J249" s="5" t="s">
        <v>371</v>
      </c>
      <c r="K249" s="5" t="s">
        <v>371</v>
      </c>
      <c r="L249" s="5" t="s">
        <v>371</v>
      </c>
      <c r="M249" s="5" t="s">
        <v>371</v>
      </c>
      <c r="N249" s="39">
        <v>3114</v>
      </c>
      <c r="O249" s="39">
        <v>2800.1</v>
      </c>
      <c r="P249" s="4">
        <f t="shared" si="103"/>
        <v>0.8991971740526653</v>
      </c>
      <c r="Q249" s="11">
        <v>20</v>
      </c>
      <c r="R249" s="11">
        <v>1</v>
      </c>
      <c r="S249" s="11">
        <v>15</v>
      </c>
      <c r="T249" s="39">
        <v>145</v>
      </c>
      <c r="U249" s="39">
        <v>150.4</v>
      </c>
      <c r="V249" s="4">
        <f t="shared" si="104"/>
        <v>1.0372413793103448</v>
      </c>
      <c r="W249" s="11">
        <v>20</v>
      </c>
      <c r="X249" s="39">
        <v>79</v>
      </c>
      <c r="Y249" s="39">
        <v>154.4</v>
      </c>
      <c r="Z249" s="4">
        <f t="shared" si="105"/>
        <v>1.9544303797468354</v>
      </c>
      <c r="AA249" s="11">
        <v>30</v>
      </c>
      <c r="AB249" s="39">
        <v>9069</v>
      </c>
      <c r="AC249" s="39">
        <v>8861</v>
      </c>
      <c r="AD249" s="4">
        <f t="shared" si="106"/>
        <v>0.97706472598963501</v>
      </c>
      <c r="AE249" s="11">
        <v>5</v>
      </c>
      <c r="AF249" s="5" t="s">
        <v>371</v>
      </c>
      <c r="AG249" s="5" t="s">
        <v>371</v>
      </c>
      <c r="AH249" s="5" t="s">
        <v>371</v>
      </c>
      <c r="AI249" s="5" t="s">
        <v>371</v>
      </c>
      <c r="AJ249" s="55">
        <v>371</v>
      </c>
      <c r="AK249" s="55">
        <v>367</v>
      </c>
      <c r="AL249" s="4">
        <f t="shared" si="107"/>
        <v>0.98921832884097038</v>
      </c>
      <c r="AM249" s="11">
        <v>20</v>
      </c>
      <c r="AN249" s="5" t="s">
        <v>371</v>
      </c>
      <c r="AO249" s="5" t="s">
        <v>371</v>
      </c>
      <c r="AP249" s="5" t="s">
        <v>371</v>
      </c>
      <c r="AQ249" s="5" t="s">
        <v>371</v>
      </c>
      <c r="AR249" s="39">
        <v>10</v>
      </c>
      <c r="AS249" s="39">
        <v>33.299999999999997</v>
      </c>
      <c r="AT249" s="4">
        <f t="shared" si="108"/>
        <v>3.3299999999999996</v>
      </c>
      <c r="AU249" s="11">
        <v>10</v>
      </c>
      <c r="AV249" s="5" t="s">
        <v>371</v>
      </c>
      <c r="AW249" s="5" t="s">
        <v>371</v>
      </c>
      <c r="AX249" s="5" t="s">
        <v>371</v>
      </c>
      <c r="AY249" s="5" t="s">
        <v>371</v>
      </c>
      <c r="AZ249" s="5" t="s">
        <v>371</v>
      </c>
      <c r="BA249" s="5" t="s">
        <v>371</v>
      </c>
      <c r="BB249" s="5" t="s">
        <v>371</v>
      </c>
      <c r="BC249" s="5" t="s">
        <v>371</v>
      </c>
      <c r="BD249" s="54">
        <f t="shared" si="116"/>
        <v>1.4194281055536071</v>
      </c>
      <c r="BE249" s="54">
        <f t="shared" si="109"/>
        <v>1.2219428105553607</v>
      </c>
      <c r="BF249" s="55">
        <v>1387</v>
      </c>
      <c r="BG249" s="39">
        <f t="shared" si="110"/>
        <v>1694.8</v>
      </c>
      <c r="BH249" s="39">
        <f t="shared" si="111"/>
        <v>307.79999999999995</v>
      </c>
      <c r="BI249" s="39">
        <v>151.6</v>
      </c>
      <c r="BJ249" s="39">
        <v>107.8</v>
      </c>
      <c r="BK249" s="39">
        <v>53.8</v>
      </c>
      <c r="BL249" s="39">
        <v>144.1</v>
      </c>
      <c r="BM249" s="39">
        <v>119.4</v>
      </c>
      <c r="BN249" s="39">
        <v>131.4</v>
      </c>
      <c r="BO249" s="39">
        <v>154.19999999999999</v>
      </c>
      <c r="BP249" s="39">
        <v>163.9</v>
      </c>
      <c r="BQ249" s="39">
        <v>0</v>
      </c>
      <c r="BR249" s="39">
        <v>338.2</v>
      </c>
      <c r="BS249" s="39">
        <v>164.2</v>
      </c>
      <c r="BT249" s="39">
        <v>145.6</v>
      </c>
      <c r="BU249" s="39">
        <v>0</v>
      </c>
      <c r="BV249" s="39">
        <f t="shared" si="112"/>
        <v>20.6</v>
      </c>
      <c r="BW249" s="11"/>
      <c r="BX249" s="39">
        <f t="shared" si="113"/>
        <v>20.6</v>
      </c>
      <c r="BY249" s="39">
        <v>0</v>
      </c>
      <c r="BZ249" s="39">
        <f t="shared" si="114"/>
        <v>20.6</v>
      </c>
      <c r="CA249" s="39">
        <f t="shared" si="115"/>
        <v>0</v>
      </c>
      <c r="CB249" s="84"/>
      <c r="CC249" s="9"/>
      <c r="CD249" s="9"/>
      <c r="CE249" s="9"/>
      <c r="CF249" s="9"/>
      <c r="CG249" s="9"/>
      <c r="CH249" s="9"/>
      <c r="CI249" s="9"/>
      <c r="CJ249" s="9"/>
      <c r="CK249" s="9"/>
      <c r="CL249" s="10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10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10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10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10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9"/>
      <c r="HP249" s="9"/>
      <c r="HQ249" s="9"/>
      <c r="HR249" s="9"/>
      <c r="HS249" s="9"/>
      <c r="HT249" s="9"/>
      <c r="HU249" s="9"/>
      <c r="HV249" s="10"/>
      <c r="HW249" s="9"/>
      <c r="HX249" s="9"/>
    </row>
    <row r="250" spans="1:232" s="2" customFormat="1" ht="16.95" customHeight="1">
      <c r="A250" s="14" t="s">
        <v>247</v>
      </c>
      <c r="B250" s="39">
        <v>0</v>
      </c>
      <c r="C250" s="39">
        <v>0</v>
      </c>
      <c r="D250" s="4">
        <f t="shared" si="102"/>
        <v>0</v>
      </c>
      <c r="E250" s="11">
        <v>0</v>
      </c>
      <c r="F250" s="5" t="s">
        <v>371</v>
      </c>
      <c r="G250" s="5" t="s">
        <v>371</v>
      </c>
      <c r="H250" s="5" t="s">
        <v>371</v>
      </c>
      <c r="I250" s="5" t="s">
        <v>371</v>
      </c>
      <c r="J250" s="5" t="s">
        <v>371</v>
      </c>
      <c r="K250" s="5" t="s">
        <v>371</v>
      </c>
      <c r="L250" s="5" t="s">
        <v>371</v>
      </c>
      <c r="M250" s="5" t="s">
        <v>371</v>
      </c>
      <c r="N250" s="39">
        <v>5904.7</v>
      </c>
      <c r="O250" s="39">
        <v>1350.1</v>
      </c>
      <c r="P250" s="4">
        <f t="shared" si="103"/>
        <v>0.22864836486188966</v>
      </c>
      <c r="Q250" s="11">
        <v>20</v>
      </c>
      <c r="R250" s="11">
        <v>1</v>
      </c>
      <c r="S250" s="11">
        <v>15</v>
      </c>
      <c r="T250" s="39">
        <v>60</v>
      </c>
      <c r="U250" s="39">
        <v>20.100000000000001</v>
      </c>
      <c r="V250" s="4">
        <f t="shared" si="104"/>
        <v>0.33500000000000002</v>
      </c>
      <c r="W250" s="11">
        <v>25</v>
      </c>
      <c r="X250" s="39">
        <v>13</v>
      </c>
      <c r="Y250" s="39">
        <v>29.9</v>
      </c>
      <c r="Z250" s="4">
        <f t="shared" si="105"/>
        <v>2.2999999999999998</v>
      </c>
      <c r="AA250" s="11">
        <v>25</v>
      </c>
      <c r="AB250" s="39">
        <v>10439</v>
      </c>
      <c r="AC250" s="39">
        <v>11028</v>
      </c>
      <c r="AD250" s="4">
        <f t="shared" si="106"/>
        <v>1.0564230290257688</v>
      </c>
      <c r="AE250" s="11">
        <v>5</v>
      </c>
      <c r="AF250" s="5" t="s">
        <v>371</v>
      </c>
      <c r="AG250" s="5" t="s">
        <v>371</v>
      </c>
      <c r="AH250" s="5" t="s">
        <v>371</v>
      </c>
      <c r="AI250" s="5" t="s">
        <v>371</v>
      </c>
      <c r="AJ250" s="55">
        <v>100</v>
      </c>
      <c r="AK250" s="55">
        <v>100</v>
      </c>
      <c r="AL250" s="4">
        <f t="shared" si="107"/>
        <v>1</v>
      </c>
      <c r="AM250" s="11">
        <v>20</v>
      </c>
      <c r="AN250" s="5" t="s">
        <v>371</v>
      </c>
      <c r="AO250" s="5" t="s">
        <v>371</v>
      </c>
      <c r="AP250" s="5" t="s">
        <v>371</v>
      </c>
      <c r="AQ250" s="5" t="s">
        <v>371</v>
      </c>
      <c r="AR250" s="39">
        <v>0</v>
      </c>
      <c r="AS250" s="39">
        <v>0</v>
      </c>
      <c r="AT250" s="4">
        <f t="shared" si="108"/>
        <v>0</v>
      </c>
      <c r="AU250" s="11">
        <v>0</v>
      </c>
      <c r="AV250" s="5" t="s">
        <v>371</v>
      </c>
      <c r="AW250" s="5" t="s">
        <v>371</v>
      </c>
      <c r="AX250" s="5" t="s">
        <v>371</v>
      </c>
      <c r="AY250" s="5" t="s">
        <v>371</v>
      </c>
      <c r="AZ250" s="5" t="s">
        <v>371</v>
      </c>
      <c r="BA250" s="5" t="s">
        <v>371</v>
      </c>
      <c r="BB250" s="5" t="s">
        <v>371</v>
      </c>
      <c r="BC250" s="5" t="s">
        <v>371</v>
      </c>
      <c r="BD250" s="54">
        <f t="shared" si="116"/>
        <v>1.0066371131124239</v>
      </c>
      <c r="BE250" s="54">
        <f t="shared" si="109"/>
        <v>1.0066371131124239</v>
      </c>
      <c r="BF250" s="55">
        <v>556</v>
      </c>
      <c r="BG250" s="39">
        <f t="shared" si="110"/>
        <v>559.70000000000005</v>
      </c>
      <c r="BH250" s="39">
        <f t="shared" si="111"/>
        <v>3.7000000000000455</v>
      </c>
      <c r="BI250" s="39">
        <v>45.6</v>
      </c>
      <c r="BJ250" s="39">
        <v>62.2</v>
      </c>
      <c r="BK250" s="39">
        <v>51.2</v>
      </c>
      <c r="BL250" s="39">
        <v>37.5</v>
      </c>
      <c r="BM250" s="39">
        <v>59.2</v>
      </c>
      <c r="BN250" s="39">
        <v>28</v>
      </c>
      <c r="BO250" s="39">
        <v>69.8</v>
      </c>
      <c r="BP250" s="39">
        <v>60.6</v>
      </c>
      <c r="BQ250" s="39">
        <v>0</v>
      </c>
      <c r="BR250" s="39">
        <v>21.4</v>
      </c>
      <c r="BS250" s="39">
        <v>68.3</v>
      </c>
      <c r="BT250" s="39">
        <v>62.4</v>
      </c>
      <c r="BU250" s="39">
        <v>38.999999999999915</v>
      </c>
      <c r="BV250" s="39">
        <f t="shared" si="112"/>
        <v>-45.5</v>
      </c>
      <c r="BW250" s="11"/>
      <c r="BX250" s="39">
        <f t="shared" si="113"/>
        <v>-45.5</v>
      </c>
      <c r="BY250" s="39">
        <v>0</v>
      </c>
      <c r="BZ250" s="39">
        <f t="shared" si="114"/>
        <v>0</v>
      </c>
      <c r="CA250" s="39">
        <f t="shared" si="115"/>
        <v>-45.5</v>
      </c>
      <c r="CB250" s="84"/>
      <c r="CC250" s="9"/>
      <c r="CD250" s="9"/>
      <c r="CE250" s="9"/>
      <c r="CF250" s="9"/>
      <c r="CG250" s="9"/>
      <c r="CH250" s="9"/>
      <c r="CI250" s="9"/>
      <c r="CJ250" s="9"/>
      <c r="CK250" s="9"/>
      <c r="CL250" s="10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10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10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10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10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10"/>
      <c r="HW250" s="9"/>
      <c r="HX250" s="9"/>
    </row>
    <row r="251" spans="1:232" s="2" customFormat="1" ht="16.95" customHeight="1">
      <c r="A251" s="14" t="s">
        <v>248</v>
      </c>
      <c r="B251" s="39">
        <v>0</v>
      </c>
      <c r="C251" s="39">
        <v>0</v>
      </c>
      <c r="D251" s="4">
        <f t="shared" si="102"/>
        <v>0</v>
      </c>
      <c r="E251" s="11">
        <v>0</v>
      </c>
      <c r="F251" s="5" t="s">
        <v>371</v>
      </c>
      <c r="G251" s="5" t="s">
        <v>371</v>
      </c>
      <c r="H251" s="5" t="s">
        <v>371</v>
      </c>
      <c r="I251" s="5" t="s">
        <v>371</v>
      </c>
      <c r="J251" s="5" t="s">
        <v>371</v>
      </c>
      <c r="K251" s="5" t="s">
        <v>371</v>
      </c>
      <c r="L251" s="5" t="s">
        <v>371</v>
      </c>
      <c r="M251" s="5" t="s">
        <v>371</v>
      </c>
      <c r="N251" s="39">
        <v>1689.6</v>
      </c>
      <c r="O251" s="39">
        <v>1388.9</v>
      </c>
      <c r="P251" s="4">
        <f t="shared" si="103"/>
        <v>0.82202888257575768</v>
      </c>
      <c r="Q251" s="11">
        <v>20</v>
      </c>
      <c r="R251" s="11">
        <v>1</v>
      </c>
      <c r="S251" s="11">
        <v>15</v>
      </c>
      <c r="T251" s="39">
        <v>404</v>
      </c>
      <c r="U251" s="39">
        <v>447.6</v>
      </c>
      <c r="V251" s="4">
        <f t="shared" si="104"/>
        <v>1.107920792079208</v>
      </c>
      <c r="W251" s="11">
        <v>40</v>
      </c>
      <c r="X251" s="39">
        <v>22</v>
      </c>
      <c r="Y251" s="39">
        <v>26</v>
      </c>
      <c r="Z251" s="4">
        <f t="shared" si="105"/>
        <v>1.1818181818181819</v>
      </c>
      <c r="AA251" s="11">
        <v>10</v>
      </c>
      <c r="AB251" s="39">
        <v>4156</v>
      </c>
      <c r="AC251" s="39">
        <v>1693</v>
      </c>
      <c r="AD251" s="4">
        <f t="shared" si="106"/>
        <v>0.40736284889316648</v>
      </c>
      <c r="AE251" s="11">
        <v>5</v>
      </c>
      <c r="AF251" s="5" t="s">
        <v>371</v>
      </c>
      <c r="AG251" s="5" t="s">
        <v>371</v>
      </c>
      <c r="AH251" s="5" t="s">
        <v>371</v>
      </c>
      <c r="AI251" s="5" t="s">
        <v>371</v>
      </c>
      <c r="AJ251" s="55">
        <v>247</v>
      </c>
      <c r="AK251" s="55">
        <v>216</v>
      </c>
      <c r="AL251" s="4">
        <f t="shared" si="107"/>
        <v>0.87449392712550611</v>
      </c>
      <c r="AM251" s="11">
        <v>20</v>
      </c>
      <c r="AN251" s="5" t="s">
        <v>371</v>
      </c>
      <c r="AO251" s="5" t="s">
        <v>371</v>
      </c>
      <c r="AP251" s="5" t="s">
        <v>371</v>
      </c>
      <c r="AQ251" s="5" t="s">
        <v>371</v>
      </c>
      <c r="AR251" s="39">
        <v>10</v>
      </c>
      <c r="AS251" s="39">
        <v>33.299999999999997</v>
      </c>
      <c r="AT251" s="4">
        <f t="shared" si="108"/>
        <v>3.3299999999999996</v>
      </c>
      <c r="AU251" s="11">
        <v>10</v>
      </c>
      <c r="AV251" s="5" t="s">
        <v>371</v>
      </c>
      <c r="AW251" s="5" t="s">
        <v>371</v>
      </c>
      <c r="AX251" s="5" t="s">
        <v>371</v>
      </c>
      <c r="AY251" s="5" t="s">
        <v>371</v>
      </c>
      <c r="AZ251" s="5" t="s">
        <v>371</v>
      </c>
      <c r="BA251" s="5" t="s">
        <v>371</v>
      </c>
      <c r="BB251" s="5" t="s">
        <v>371</v>
      </c>
      <c r="BC251" s="5" t="s">
        <v>371</v>
      </c>
      <c r="BD251" s="54">
        <f t="shared" si="116"/>
        <v>1.1700190328320104</v>
      </c>
      <c r="BE251" s="54">
        <f t="shared" si="109"/>
        <v>1.1700190328320104</v>
      </c>
      <c r="BF251" s="55">
        <v>1364</v>
      </c>
      <c r="BG251" s="39">
        <f t="shared" si="110"/>
        <v>1595.9</v>
      </c>
      <c r="BH251" s="39">
        <f t="shared" si="111"/>
        <v>231.90000000000009</v>
      </c>
      <c r="BI251" s="39">
        <v>156.80000000000001</v>
      </c>
      <c r="BJ251" s="39">
        <v>149.19999999999999</v>
      </c>
      <c r="BK251" s="39">
        <v>91.2</v>
      </c>
      <c r="BL251" s="39">
        <v>111.3</v>
      </c>
      <c r="BM251" s="39">
        <v>134.5</v>
      </c>
      <c r="BN251" s="39">
        <v>155</v>
      </c>
      <c r="BO251" s="39">
        <v>131.69999999999999</v>
      </c>
      <c r="BP251" s="39">
        <v>132.9</v>
      </c>
      <c r="BQ251" s="39">
        <v>0</v>
      </c>
      <c r="BR251" s="39">
        <v>118.3</v>
      </c>
      <c r="BS251" s="39">
        <v>93.9</v>
      </c>
      <c r="BT251" s="39">
        <v>106.7</v>
      </c>
      <c r="BU251" s="39">
        <v>0</v>
      </c>
      <c r="BV251" s="39">
        <f t="shared" si="112"/>
        <v>214.4</v>
      </c>
      <c r="BW251" s="11"/>
      <c r="BX251" s="39">
        <f t="shared" si="113"/>
        <v>214.4</v>
      </c>
      <c r="BY251" s="39">
        <v>0</v>
      </c>
      <c r="BZ251" s="39">
        <f t="shared" si="114"/>
        <v>214.4</v>
      </c>
      <c r="CA251" s="39">
        <f t="shared" si="115"/>
        <v>0</v>
      </c>
      <c r="CB251" s="84"/>
      <c r="CC251" s="9"/>
      <c r="CD251" s="9"/>
      <c r="CE251" s="9"/>
      <c r="CF251" s="9"/>
      <c r="CG251" s="9"/>
      <c r="CH251" s="9"/>
      <c r="CI251" s="9"/>
      <c r="CJ251" s="9"/>
      <c r="CK251" s="9"/>
      <c r="CL251" s="10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10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10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10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10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10"/>
      <c r="HW251" s="9"/>
      <c r="HX251" s="9"/>
    </row>
    <row r="252" spans="1:232" s="2" customFormat="1" ht="16.95" customHeight="1">
      <c r="A252" s="14" t="s">
        <v>249</v>
      </c>
      <c r="B252" s="39">
        <v>0</v>
      </c>
      <c r="C252" s="39">
        <v>0</v>
      </c>
      <c r="D252" s="4">
        <f t="shared" si="102"/>
        <v>0</v>
      </c>
      <c r="E252" s="11">
        <v>0</v>
      </c>
      <c r="F252" s="5" t="s">
        <v>371</v>
      </c>
      <c r="G252" s="5" t="s">
        <v>371</v>
      </c>
      <c r="H252" s="5" t="s">
        <v>371</v>
      </c>
      <c r="I252" s="5" t="s">
        <v>371</v>
      </c>
      <c r="J252" s="5" t="s">
        <v>371</v>
      </c>
      <c r="K252" s="5" t="s">
        <v>371</v>
      </c>
      <c r="L252" s="5" t="s">
        <v>371</v>
      </c>
      <c r="M252" s="5" t="s">
        <v>371</v>
      </c>
      <c r="N252" s="39">
        <v>1399.9</v>
      </c>
      <c r="O252" s="39">
        <v>1068.0999999999999</v>
      </c>
      <c r="P252" s="4">
        <f t="shared" si="103"/>
        <v>0.76298307021930123</v>
      </c>
      <c r="Q252" s="11">
        <v>20</v>
      </c>
      <c r="R252" s="11">
        <v>1</v>
      </c>
      <c r="S252" s="11">
        <v>15</v>
      </c>
      <c r="T252" s="39">
        <v>146</v>
      </c>
      <c r="U252" s="39">
        <v>145.19999999999999</v>
      </c>
      <c r="V252" s="4">
        <f t="shared" si="104"/>
        <v>0.99452054794520539</v>
      </c>
      <c r="W252" s="11">
        <v>25</v>
      </c>
      <c r="X252" s="39">
        <v>27</v>
      </c>
      <c r="Y252" s="39">
        <v>51.2</v>
      </c>
      <c r="Z252" s="4">
        <f t="shared" si="105"/>
        <v>1.8962962962962964</v>
      </c>
      <c r="AA252" s="11">
        <v>25</v>
      </c>
      <c r="AB252" s="39">
        <v>20215</v>
      </c>
      <c r="AC252" s="39">
        <v>21418</v>
      </c>
      <c r="AD252" s="4">
        <f t="shared" si="106"/>
        <v>1.0595102646549592</v>
      </c>
      <c r="AE252" s="11">
        <v>5</v>
      </c>
      <c r="AF252" s="5" t="s">
        <v>371</v>
      </c>
      <c r="AG252" s="5" t="s">
        <v>371</v>
      </c>
      <c r="AH252" s="5" t="s">
        <v>371</v>
      </c>
      <c r="AI252" s="5" t="s">
        <v>371</v>
      </c>
      <c r="AJ252" s="55">
        <v>187</v>
      </c>
      <c r="AK252" s="55">
        <v>173</v>
      </c>
      <c r="AL252" s="4">
        <f t="shared" si="107"/>
        <v>0.92513368983957223</v>
      </c>
      <c r="AM252" s="11">
        <v>20</v>
      </c>
      <c r="AN252" s="5" t="s">
        <v>371</v>
      </c>
      <c r="AO252" s="5" t="s">
        <v>371</v>
      </c>
      <c r="AP252" s="5" t="s">
        <v>371</v>
      </c>
      <c r="AQ252" s="5" t="s">
        <v>371</v>
      </c>
      <c r="AR252" s="39">
        <v>10</v>
      </c>
      <c r="AS252" s="39">
        <v>66.599999999999994</v>
      </c>
      <c r="AT252" s="4">
        <f t="shared" si="108"/>
        <v>6.6599999999999993</v>
      </c>
      <c r="AU252" s="11">
        <v>10</v>
      </c>
      <c r="AV252" s="5" t="s">
        <v>371</v>
      </c>
      <c r="AW252" s="5" t="s">
        <v>371</v>
      </c>
      <c r="AX252" s="5" t="s">
        <v>371</v>
      </c>
      <c r="AY252" s="5" t="s">
        <v>371</v>
      </c>
      <c r="AZ252" s="5" t="s">
        <v>371</v>
      </c>
      <c r="BA252" s="5" t="s">
        <v>371</v>
      </c>
      <c r="BB252" s="5" t="s">
        <v>371</v>
      </c>
      <c r="BC252" s="5" t="s">
        <v>371</v>
      </c>
      <c r="BD252" s="54">
        <f t="shared" si="116"/>
        <v>1.607752563587415</v>
      </c>
      <c r="BE252" s="54">
        <f t="shared" si="109"/>
        <v>1.2407752563587415</v>
      </c>
      <c r="BF252" s="55">
        <v>2666</v>
      </c>
      <c r="BG252" s="39">
        <f t="shared" si="110"/>
        <v>3307.9</v>
      </c>
      <c r="BH252" s="39">
        <f t="shared" si="111"/>
        <v>641.90000000000009</v>
      </c>
      <c r="BI252" s="39">
        <v>293.2</v>
      </c>
      <c r="BJ252" s="39">
        <v>293.8</v>
      </c>
      <c r="BK252" s="39">
        <v>72.099999999999994</v>
      </c>
      <c r="BL252" s="39">
        <v>258.8</v>
      </c>
      <c r="BM252" s="39">
        <v>219.8</v>
      </c>
      <c r="BN252" s="39">
        <v>280.7</v>
      </c>
      <c r="BO252" s="39">
        <v>323.39999999999998</v>
      </c>
      <c r="BP252" s="39">
        <v>302.60000000000002</v>
      </c>
      <c r="BQ252" s="39">
        <v>0</v>
      </c>
      <c r="BR252" s="39">
        <v>314.7</v>
      </c>
      <c r="BS252" s="39">
        <v>329.9</v>
      </c>
      <c r="BT252" s="39">
        <v>296</v>
      </c>
      <c r="BU252" s="39">
        <v>34.600000000000108</v>
      </c>
      <c r="BV252" s="39">
        <f t="shared" si="112"/>
        <v>288.3</v>
      </c>
      <c r="BW252" s="11"/>
      <c r="BX252" s="39">
        <f t="shared" si="113"/>
        <v>288.3</v>
      </c>
      <c r="BY252" s="39">
        <v>0</v>
      </c>
      <c r="BZ252" s="39">
        <f t="shared" si="114"/>
        <v>288.3</v>
      </c>
      <c r="CA252" s="39">
        <f t="shared" si="115"/>
        <v>0</v>
      </c>
      <c r="CB252" s="84"/>
      <c r="CC252" s="9"/>
      <c r="CD252" s="9"/>
      <c r="CE252" s="9"/>
      <c r="CF252" s="9"/>
      <c r="CG252" s="9"/>
      <c r="CH252" s="9"/>
      <c r="CI252" s="9"/>
      <c r="CJ252" s="9"/>
      <c r="CK252" s="9"/>
      <c r="CL252" s="10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10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10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10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10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10"/>
      <c r="HW252" s="9"/>
      <c r="HX252" s="9"/>
    </row>
    <row r="253" spans="1:232" s="2" customFormat="1" ht="16.95" customHeight="1">
      <c r="A253" s="14" t="s">
        <v>250</v>
      </c>
      <c r="B253" s="39">
        <v>0</v>
      </c>
      <c r="C253" s="39">
        <v>0</v>
      </c>
      <c r="D253" s="4">
        <f t="shared" si="102"/>
        <v>0</v>
      </c>
      <c r="E253" s="11">
        <v>0</v>
      </c>
      <c r="F253" s="5" t="s">
        <v>371</v>
      </c>
      <c r="G253" s="5" t="s">
        <v>371</v>
      </c>
      <c r="H253" s="5" t="s">
        <v>371</v>
      </c>
      <c r="I253" s="5" t="s">
        <v>371</v>
      </c>
      <c r="J253" s="5" t="s">
        <v>371</v>
      </c>
      <c r="K253" s="5" t="s">
        <v>371</v>
      </c>
      <c r="L253" s="5" t="s">
        <v>371</v>
      </c>
      <c r="M253" s="5" t="s">
        <v>371</v>
      </c>
      <c r="N253" s="39">
        <v>2243.5</v>
      </c>
      <c r="O253" s="39">
        <v>2039.9</v>
      </c>
      <c r="P253" s="4">
        <f t="shared" si="103"/>
        <v>0.90924894138622692</v>
      </c>
      <c r="Q253" s="11">
        <v>20</v>
      </c>
      <c r="R253" s="11">
        <v>1</v>
      </c>
      <c r="S253" s="11">
        <v>15</v>
      </c>
      <c r="T253" s="39">
        <v>1283</v>
      </c>
      <c r="U253" s="39">
        <v>1199.9000000000001</v>
      </c>
      <c r="V253" s="4">
        <f t="shared" si="104"/>
        <v>0.93522992985190967</v>
      </c>
      <c r="W253" s="11">
        <v>20</v>
      </c>
      <c r="X253" s="39">
        <v>152</v>
      </c>
      <c r="Y253" s="39">
        <v>224.6</v>
      </c>
      <c r="Z253" s="4">
        <f t="shared" si="105"/>
        <v>1.4776315789473684</v>
      </c>
      <c r="AA253" s="11">
        <v>30</v>
      </c>
      <c r="AB253" s="39">
        <v>21014</v>
      </c>
      <c r="AC253" s="39">
        <v>24312</v>
      </c>
      <c r="AD253" s="4">
        <f t="shared" si="106"/>
        <v>1.1569429903873607</v>
      </c>
      <c r="AE253" s="11">
        <v>5</v>
      </c>
      <c r="AF253" s="5" t="s">
        <v>371</v>
      </c>
      <c r="AG253" s="5" t="s">
        <v>371</v>
      </c>
      <c r="AH253" s="5" t="s">
        <v>371</v>
      </c>
      <c r="AI253" s="5" t="s">
        <v>371</v>
      </c>
      <c r="AJ253" s="55">
        <v>425</v>
      </c>
      <c r="AK253" s="55">
        <v>530</v>
      </c>
      <c r="AL253" s="4">
        <f t="shared" si="107"/>
        <v>1.2470588235294118</v>
      </c>
      <c r="AM253" s="11">
        <v>20</v>
      </c>
      <c r="AN253" s="5" t="s">
        <v>371</v>
      </c>
      <c r="AO253" s="5" t="s">
        <v>371</v>
      </c>
      <c r="AP253" s="5" t="s">
        <v>371</v>
      </c>
      <c r="AQ253" s="5" t="s">
        <v>371</v>
      </c>
      <c r="AR253" s="39">
        <v>0</v>
      </c>
      <c r="AS253" s="39">
        <v>0</v>
      </c>
      <c r="AT253" s="4">
        <f t="shared" si="108"/>
        <v>0</v>
      </c>
      <c r="AU253" s="11">
        <v>0</v>
      </c>
      <c r="AV253" s="5" t="s">
        <v>371</v>
      </c>
      <c r="AW253" s="5" t="s">
        <v>371</v>
      </c>
      <c r="AX253" s="5" t="s">
        <v>371</v>
      </c>
      <c r="AY253" s="5" t="s">
        <v>371</v>
      </c>
      <c r="AZ253" s="5" t="s">
        <v>371</v>
      </c>
      <c r="BA253" s="5" t="s">
        <v>371</v>
      </c>
      <c r="BB253" s="5" t="s">
        <v>371</v>
      </c>
      <c r="BC253" s="5" t="s">
        <v>371</v>
      </c>
      <c r="BD253" s="54">
        <f t="shared" si="116"/>
        <v>1.1540401474155346</v>
      </c>
      <c r="BE253" s="54">
        <f t="shared" si="109"/>
        <v>1.1540401474155346</v>
      </c>
      <c r="BF253" s="55">
        <v>1687</v>
      </c>
      <c r="BG253" s="39">
        <f t="shared" si="110"/>
        <v>1946.9</v>
      </c>
      <c r="BH253" s="39">
        <f t="shared" si="111"/>
        <v>259.90000000000009</v>
      </c>
      <c r="BI253" s="39">
        <v>190.8</v>
      </c>
      <c r="BJ253" s="39">
        <v>163.1</v>
      </c>
      <c r="BK253" s="39">
        <v>127.7</v>
      </c>
      <c r="BL253" s="39">
        <v>107.3</v>
      </c>
      <c r="BM253" s="39">
        <v>186.5</v>
      </c>
      <c r="BN253" s="39">
        <v>164.2</v>
      </c>
      <c r="BO253" s="39">
        <v>202.4</v>
      </c>
      <c r="BP253" s="39">
        <v>199.4</v>
      </c>
      <c r="BQ253" s="39">
        <v>0</v>
      </c>
      <c r="BR253" s="39">
        <v>293.60000000000002</v>
      </c>
      <c r="BS253" s="39">
        <v>161.30000000000001</v>
      </c>
      <c r="BT253" s="39">
        <v>127.7</v>
      </c>
      <c r="BU253" s="39">
        <v>23.600000000000108</v>
      </c>
      <c r="BV253" s="39">
        <f t="shared" si="112"/>
        <v>-0.7</v>
      </c>
      <c r="BW253" s="11"/>
      <c r="BX253" s="39">
        <f t="shared" si="113"/>
        <v>-0.7</v>
      </c>
      <c r="BY253" s="39">
        <v>0</v>
      </c>
      <c r="BZ253" s="39">
        <f t="shared" si="114"/>
        <v>0</v>
      </c>
      <c r="CA253" s="39">
        <f t="shared" si="115"/>
        <v>-0.7</v>
      </c>
      <c r="CB253" s="84"/>
      <c r="CC253" s="9"/>
      <c r="CD253" s="9"/>
      <c r="CE253" s="9"/>
      <c r="CF253" s="9"/>
      <c r="CG253" s="9"/>
      <c r="CH253" s="9"/>
      <c r="CI253" s="9"/>
      <c r="CJ253" s="9"/>
      <c r="CK253" s="9"/>
      <c r="CL253" s="10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10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10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10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10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10"/>
      <c r="HW253" s="9"/>
      <c r="HX253" s="9"/>
    </row>
    <row r="254" spans="1:232" s="2" customFormat="1" ht="16.95" customHeight="1">
      <c r="A254" s="14" t="s">
        <v>251</v>
      </c>
      <c r="B254" s="39">
        <v>92684</v>
      </c>
      <c r="C254" s="39">
        <v>96175</v>
      </c>
      <c r="D254" s="4">
        <f t="shared" si="102"/>
        <v>1.037665616503388</v>
      </c>
      <c r="E254" s="11">
        <v>10</v>
      </c>
      <c r="F254" s="5" t="s">
        <v>371</v>
      </c>
      <c r="G254" s="5" t="s">
        <v>371</v>
      </c>
      <c r="H254" s="5" t="s">
        <v>371</v>
      </c>
      <c r="I254" s="5" t="s">
        <v>371</v>
      </c>
      <c r="J254" s="5" t="s">
        <v>371</v>
      </c>
      <c r="K254" s="5" t="s">
        <v>371</v>
      </c>
      <c r="L254" s="5" t="s">
        <v>371</v>
      </c>
      <c r="M254" s="5" t="s">
        <v>371</v>
      </c>
      <c r="N254" s="39">
        <v>4217.8999999999996</v>
      </c>
      <c r="O254" s="39">
        <v>4380.8999999999996</v>
      </c>
      <c r="P254" s="4">
        <f t="shared" si="103"/>
        <v>1.0386448232532777</v>
      </c>
      <c r="Q254" s="11">
        <v>20</v>
      </c>
      <c r="R254" s="11">
        <v>1</v>
      </c>
      <c r="S254" s="11">
        <v>15</v>
      </c>
      <c r="T254" s="39">
        <v>178</v>
      </c>
      <c r="U254" s="39">
        <v>216.9</v>
      </c>
      <c r="V254" s="4">
        <f t="shared" si="104"/>
        <v>1.2185393258426966</v>
      </c>
      <c r="W254" s="11">
        <v>25</v>
      </c>
      <c r="X254" s="39">
        <v>25</v>
      </c>
      <c r="Y254" s="39">
        <v>37.1</v>
      </c>
      <c r="Z254" s="4">
        <f t="shared" si="105"/>
        <v>1.484</v>
      </c>
      <c r="AA254" s="11">
        <v>25</v>
      </c>
      <c r="AB254" s="39">
        <v>151384</v>
      </c>
      <c r="AC254" s="39">
        <v>129444</v>
      </c>
      <c r="AD254" s="4">
        <f t="shared" si="106"/>
        <v>0.85507054906727264</v>
      </c>
      <c r="AE254" s="11">
        <v>5</v>
      </c>
      <c r="AF254" s="5" t="s">
        <v>371</v>
      </c>
      <c r="AG254" s="5" t="s">
        <v>371</v>
      </c>
      <c r="AH254" s="5" t="s">
        <v>371</v>
      </c>
      <c r="AI254" s="5" t="s">
        <v>371</v>
      </c>
      <c r="AJ254" s="55">
        <v>185</v>
      </c>
      <c r="AK254" s="55">
        <v>140</v>
      </c>
      <c r="AL254" s="4">
        <f t="shared" si="107"/>
        <v>0.7567567567567568</v>
      </c>
      <c r="AM254" s="11">
        <v>20</v>
      </c>
      <c r="AN254" s="5" t="s">
        <v>371</v>
      </c>
      <c r="AO254" s="5" t="s">
        <v>371</v>
      </c>
      <c r="AP254" s="5" t="s">
        <v>371</v>
      </c>
      <c r="AQ254" s="5" t="s">
        <v>371</v>
      </c>
      <c r="AR254" s="39">
        <v>35.799999999999997</v>
      </c>
      <c r="AS254" s="39">
        <v>33.299999999999997</v>
      </c>
      <c r="AT254" s="4">
        <f t="shared" si="108"/>
        <v>0.93016759776536317</v>
      </c>
      <c r="AU254" s="11">
        <v>10</v>
      </c>
      <c r="AV254" s="5" t="s">
        <v>371</v>
      </c>
      <c r="AW254" s="5" t="s">
        <v>371</v>
      </c>
      <c r="AX254" s="5" t="s">
        <v>371</v>
      </c>
      <c r="AY254" s="5" t="s">
        <v>371</v>
      </c>
      <c r="AZ254" s="5" t="s">
        <v>371</v>
      </c>
      <c r="BA254" s="5" t="s">
        <v>371</v>
      </c>
      <c r="BB254" s="5" t="s">
        <v>371</v>
      </c>
      <c r="BC254" s="5" t="s">
        <v>371</v>
      </c>
      <c r="BD254" s="54">
        <f t="shared" si="116"/>
        <v>1.095578458725323</v>
      </c>
      <c r="BE254" s="54">
        <f t="shared" si="109"/>
        <v>1.095578458725323</v>
      </c>
      <c r="BF254" s="55">
        <v>2891</v>
      </c>
      <c r="BG254" s="39">
        <f t="shared" si="110"/>
        <v>3167.3</v>
      </c>
      <c r="BH254" s="39">
        <f t="shared" si="111"/>
        <v>276.30000000000018</v>
      </c>
      <c r="BI254" s="39">
        <v>211</v>
      </c>
      <c r="BJ254" s="39">
        <v>333</v>
      </c>
      <c r="BK254" s="39">
        <v>310</v>
      </c>
      <c r="BL254" s="39">
        <v>255.8</v>
      </c>
      <c r="BM254" s="39">
        <v>288.8</v>
      </c>
      <c r="BN254" s="39">
        <v>220.8</v>
      </c>
      <c r="BO254" s="39">
        <v>328.1</v>
      </c>
      <c r="BP254" s="39">
        <v>315.7</v>
      </c>
      <c r="BQ254" s="39">
        <v>0</v>
      </c>
      <c r="BR254" s="39">
        <v>290.2</v>
      </c>
      <c r="BS254" s="39">
        <v>332.2</v>
      </c>
      <c r="BT254" s="39">
        <v>241.6</v>
      </c>
      <c r="BU254" s="39">
        <v>14.400000000000148</v>
      </c>
      <c r="BV254" s="39">
        <f t="shared" si="112"/>
        <v>25.7</v>
      </c>
      <c r="BW254" s="11"/>
      <c r="BX254" s="39">
        <f t="shared" si="113"/>
        <v>25.7</v>
      </c>
      <c r="BY254" s="39">
        <v>0</v>
      </c>
      <c r="BZ254" s="39">
        <f t="shared" si="114"/>
        <v>25.7</v>
      </c>
      <c r="CA254" s="39">
        <f t="shared" si="115"/>
        <v>0</v>
      </c>
      <c r="CB254" s="84"/>
      <c r="CC254" s="9"/>
      <c r="CD254" s="9"/>
      <c r="CE254" s="9"/>
      <c r="CF254" s="9"/>
      <c r="CG254" s="9"/>
      <c r="CH254" s="9"/>
      <c r="CI254" s="9"/>
      <c r="CJ254" s="9"/>
      <c r="CK254" s="9"/>
      <c r="CL254" s="10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10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10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10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10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10"/>
      <c r="HW254" s="9"/>
      <c r="HX254" s="9"/>
    </row>
    <row r="255" spans="1:232" s="2" customFormat="1" ht="16.95" customHeight="1">
      <c r="A255" s="14" t="s">
        <v>252</v>
      </c>
      <c r="B255" s="39">
        <v>0</v>
      </c>
      <c r="C255" s="39">
        <v>0</v>
      </c>
      <c r="D255" s="4">
        <f t="shared" si="102"/>
        <v>0</v>
      </c>
      <c r="E255" s="11">
        <v>0</v>
      </c>
      <c r="F255" s="5" t="s">
        <v>371</v>
      </c>
      <c r="G255" s="5" t="s">
        <v>371</v>
      </c>
      <c r="H255" s="5" t="s">
        <v>371</v>
      </c>
      <c r="I255" s="5" t="s">
        <v>371</v>
      </c>
      <c r="J255" s="5" t="s">
        <v>371</v>
      </c>
      <c r="K255" s="5" t="s">
        <v>371</v>
      </c>
      <c r="L255" s="5" t="s">
        <v>371</v>
      </c>
      <c r="M255" s="5" t="s">
        <v>371</v>
      </c>
      <c r="N255" s="39">
        <v>1717</v>
      </c>
      <c r="O255" s="39">
        <v>1215.7</v>
      </c>
      <c r="P255" s="4">
        <f t="shared" si="103"/>
        <v>0.70803727431566688</v>
      </c>
      <c r="Q255" s="11">
        <v>20</v>
      </c>
      <c r="R255" s="11">
        <v>1</v>
      </c>
      <c r="S255" s="11">
        <v>15</v>
      </c>
      <c r="T255" s="39">
        <v>80</v>
      </c>
      <c r="U255" s="39">
        <v>56.9</v>
      </c>
      <c r="V255" s="4">
        <f t="shared" si="104"/>
        <v>0.71124999999999994</v>
      </c>
      <c r="W255" s="11">
        <v>20</v>
      </c>
      <c r="X255" s="39">
        <v>23</v>
      </c>
      <c r="Y255" s="39">
        <v>27.6</v>
      </c>
      <c r="Z255" s="4">
        <f t="shared" si="105"/>
        <v>1.2</v>
      </c>
      <c r="AA255" s="11">
        <v>30</v>
      </c>
      <c r="AB255" s="39">
        <v>28619</v>
      </c>
      <c r="AC255" s="39">
        <v>33138</v>
      </c>
      <c r="AD255" s="4">
        <f t="shared" si="106"/>
        <v>1.1579020930151298</v>
      </c>
      <c r="AE255" s="11">
        <v>5</v>
      </c>
      <c r="AF255" s="5" t="s">
        <v>371</v>
      </c>
      <c r="AG255" s="5" t="s">
        <v>371</v>
      </c>
      <c r="AH255" s="5" t="s">
        <v>371</v>
      </c>
      <c r="AI255" s="5" t="s">
        <v>371</v>
      </c>
      <c r="AJ255" s="55">
        <v>175</v>
      </c>
      <c r="AK255" s="55">
        <v>133</v>
      </c>
      <c r="AL255" s="4">
        <f t="shared" si="107"/>
        <v>0.76</v>
      </c>
      <c r="AM255" s="11">
        <v>20</v>
      </c>
      <c r="AN255" s="5" t="s">
        <v>371</v>
      </c>
      <c r="AO255" s="5" t="s">
        <v>371</v>
      </c>
      <c r="AP255" s="5" t="s">
        <v>371</v>
      </c>
      <c r="AQ255" s="5" t="s">
        <v>371</v>
      </c>
      <c r="AR255" s="39">
        <v>0</v>
      </c>
      <c r="AS255" s="39">
        <v>0</v>
      </c>
      <c r="AT255" s="4">
        <f t="shared" si="108"/>
        <v>0</v>
      </c>
      <c r="AU255" s="11">
        <v>0</v>
      </c>
      <c r="AV255" s="5" t="s">
        <v>371</v>
      </c>
      <c r="AW255" s="5" t="s">
        <v>371</v>
      </c>
      <c r="AX255" s="5" t="s">
        <v>371</v>
      </c>
      <c r="AY255" s="5" t="s">
        <v>371</v>
      </c>
      <c r="AZ255" s="5" t="s">
        <v>371</v>
      </c>
      <c r="BA255" s="5" t="s">
        <v>371</v>
      </c>
      <c r="BB255" s="5" t="s">
        <v>371</v>
      </c>
      <c r="BC255" s="5" t="s">
        <v>371</v>
      </c>
      <c r="BD255" s="54">
        <f t="shared" si="116"/>
        <v>0.91250232683080901</v>
      </c>
      <c r="BE255" s="54">
        <f t="shared" si="109"/>
        <v>0.91250232683080901</v>
      </c>
      <c r="BF255" s="55">
        <v>1896</v>
      </c>
      <c r="BG255" s="39">
        <f t="shared" si="110"/>
        <v>1730.1</v>
      </c>
      <c r="BH255" s="39">
        <f t="shared" si="111"/>
        <v>-165.90000000000009</v>
      </c>
      <c r="BI255" s="39">
        <v>224.1</v>
      </c>
      <c r="BJ255" s="39">
        <v>224.1</v>
      </c>
      <c r="BK255" s="39">
        <v>181.8</v>
      </c>
      <c r="BL255" s="39">
        <v>141.19999999999999</v>
      </c>
      <c r="BM255" s="39">
        <v>145.1</v>
      </c>
      <c r="BN255" s="39">
        <v>87</v>
      </c>
      <c r="BO255" s="39">
        <v>181</v>
      </c>
      <c r="BP255" s="39">
        <v>200.5</v>
      </c>
      <c r="BQ255" s="39">
        <v>0</v>
      </c>
      <c r="BR255" s="39">
        <v>108.2</v>
      </c>
      <c r="BS255" s="39">
        <v>229.9</v>
      </c>
      <c r="BT255" s="39">
        <v>175.5</v>
      </c>
      <c r="BU255" s="39">
        <v>0</v>
      </c>
      <c r="BV255" s="39">
        <f t="shared" si="112"/>
        <v>-168.3</v>
      </c>
      <c r="BW255" s="11"/>
      <c r="BX255" s="39">
        <f t="shared" si="113"/>
        <v>-168.3</v>
      </c>
      <c r="BY255" s="39">
        <v>0</v>
      </c>
      <c r="BZ255" s="39">
        <f t="shared" si="114"/>
        <v>0</v>
      </c>
      <c r="CA255" s="39">
        <f t="shared" si="115"/>
        <v>-168.3</v>
      </c>
      <c r="CB255" s="84"/>
      <c r="CC255" s="9"/>
      <c r="CD255" s="9"/>
      <c r="CE255" s="9"/>
      <c r="CF255" s="9"/>
      <c r="CG255" s="9"/>
      <c r="CH255" s="9"/>
      <c r="CI255" s="9"/>
      <c r="CJ255" s="9"/>
      <c r="CK255" s="9"/>
      <c r="CL255" s="10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10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10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10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10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10"/>
      <c r="HW255" s="9"/>
      <c r="HX255" s="9"/>
    </row>
    <row r="256" spans="1:232" s="2" customFormat="1" ht="16.95" customHeight="1">
      <c r="A256" s="14" t="s">
        <v>253</v>
      </c>
      <c r="B256" s="39">
        <v>15307</v>
      </c>
      <c r="C256" s="39">
        <v>14971</v>
      </c>
      <c r="D256" s="4">
        <f t="shared" si="102"/>
        <v>0.97804925850917879</v>
      </c>
      <c r="E256" s="11">
        <v>10</v>
      </c>
      <c r="F256" s="5" t="s">
        <v>371</v>
      </c>
      <c r="G256" s="5" t="s">
        <v>371</v>
      </c>
      <c r="H256" s="5" t="s">
        <v>371</v>
      </c>
      <c r="I256" s="5" t="s">
        <v>371</v>
      </c>
      <c r="J256" s="5" t="s">
        <v>371</v>
      </c>
      <c r="K256" s="5" t="s">
        <v>371</v>
      </c>
      <c r="L256" s="5" t="s">
        <v>371</v>
      </c>
      <c r="M256" s="5" t="s">
        <v>371</v>
      </c>
      <c r="N256" s="39">
        <v>9468.7000000000007</v>
      </c>
      <c r="O256" s="39">
        <v>9564.5</v>
      </c>
      <c r="P256" s="4">
        <f t="shared" si="103"/>
        <v>1.0101175451751561</v>
      </c>
      <c r="Q256" s="11">
        <v>20</v>
      </c>
      <c r="R256" s="11">
        <v>1</v>
      </c>
      <c r="S256" s="11">
        <v>15</v>
      </c>
      <c r="T256" s="39">
        <v>5504</v>
      </c>
      <c r="U256" s="39">
        <v>5035.7</v>
      </c>
      <c r="V256" s="4">
        <f t="shared" si="104"/>
        <v>0.91491642441860466</v>
      </c>
      <c r="W256" s="11">
        <v>10</v>
      </c>
      <c r="X256" s="39">
        <v>4379</v>
      </c>
      <c r="Y256" s="39">
        <v>4380.5</v>
      </c>
      <c r="Z256" s="4">
        <f t="shared" si="105"/>
        <v>1.0003425439598082</v>
      </c>
      <c r="AA256" s="11">
        <v>40</v>
      </c>
      <c r="AB256" s="39">
        <v>216809</v>
      </c>
      <c r="AC256" s="39">
        <v>138399</v>
      </c>
      <c r="AD256" s="4">
        <f t="shared" si="106"/>
        <v>0.63834527164462729</v>
      </c>
      <c r="AE256" s="11">
        <v>5</v>
      </c>
      <c r="AF256" s="5" t="s">
        <v>371</v>
      </c>
      <c r="AG256" s="5" t="s">
        <v>371</v>
      </c>
      <c r="AH256" s="5" t="s">
        <v>371</v>
      </c>
      <c r="AI256" s="5" t="s">
        <v>371</v>
      </c>
      <c r="AJ256" s="55">
        <v>989</v>
      </c>
      <c r="AK256" s="55">
        <v>1054</v>
      </c>
      <c r="AL256" s="4">
        <f t="shared" si="107"/>
        <v>1.0657229524772498</v>
      </c>
      <c r="AM256" s="11">
        <v>20</v>
      </c>
      <c r="AN256" s="5" t="s">
        <v>371</v>
      </c>
      <c r="AO256" s="5" t="s">
        <v>371</v>
      </c>
      <c r="AP256" s="5" t="s">
        <v>371</v>
      </c>
      <c r="AQ256" s="5" t="s">
        <v>371</v>
      </c>
      <c r="AR256" s="39">
        <v>20</v>
      </c>
      <c r="AS256" s="39">
        <v>33.299999999999997</v>
      </c>
      <c r="AT256" s="4">
        <f t="shared" si="108"/>
        <v>1.6649999999999998</v>
      </c>
      <c r="AU256" s="11">
        <v>10</v>
      </c>
      <c r="AV256" s="5" t="s">
        <v>371</v>
      </c>
      <c r="AW256" s="5" t="s">
        <v>371</v>
      </c>
      <c r="AX256" s="5" t="s">
        <v>371</v>
      </c>
      <c r="AY256" s="5" t="s">
        <v>371</v>
      </c>
      <c r="AZ256" s="5" t="s">
        <v>371</v>
      </c>
      <c r="BA256" s="5" t="s">
        <v>371</v>
      </c>
      <c r="BB256" s="5" t="s">
        <v>371</v>
      </c>
      <c r="BC256" s="5" t="s">
        <v>371</v>
      </c>
      <c r="BD256" s="54">
        <f t="shared" si="116"/>
        <v>1.040783806914934</v>
      </c>
      <c r="BE256" s="54">
        <f t="shared" si="109"/>
        <v>1.040783806914934</v>
      </c>
      <c r="BF256" s="55">
        <v>1377</v>
      </c>
      <c r="BG256" s="39">
        <f t="shared" si="110"/>
        <v>1433.2</v>
      </c>
      <c r="BH256" s="39">
        <f t="shared" si="111"/>
        <v>56.200000000000045</v>
      </c>
      <c r="BI256" s="39">
        <v>96.6</v>
      </c>
      <c r="BJ256" s="39">
        <v>150.30000000000001</v>
      </c>
      <c r="BK256" s="39">
        <v>51</v>
      </c>
      <c r="BL256" s="39">
        <v>98.5</v>
      </c>
      <c r="BM256" s="39">
        <v>106.3</v>
      </c>
      <c r="BN256" s="39">
        <v>108.8</v>
      </c>
      <c r="BO256" s="39">
        <v>115.6</v>
      </c>
      <c r="BP256" s="39">
        <v>100.5</v>
      </c>
      <c r="BQ256" s="39">
        <v>0</v>
      </c>
      <c r="BR256" s="39">
        <v>140.9</v>
      </c>
      <c r="BS256" s="39">
        <v>106</v>
      </c>
      <c r="BT256" s="39">
        <v>127.1</v>
      </c>
      <c r="BU256" s="39">
        <v>113.30000000000013</v>
      </c>
      <c r="BV256" s="39">
        <f t="shared" si="112"/>
        <v>118.3</v>
      </c>
      <c r="BW256" s="11"/>
      <c r="BX256" s="39">
        <f t="shared" si="113"/>
        <v>118.3</v>
      </c>
      <c r="BY256" s="39">
        <v>0</v>
      </c>
      <c r="BZ256" s="39">
        <f t="shared" si="114"/>
        <v>118.3</v>
      </c>
      <c r="CA256" s="39">
        <f t="shared" si="115"/>
        <v>0</v>
      </c>
      <c r="CB256" s="84"/>
      <c r="CC256" s="9"/>
      <c r="CD256" s="9"/>
      <c r="CE256" s="9"/>
      <c r="CF256" s="9"/>
      <c r="CG256" s="9"/>
      <c r="CH256" s="9"/>
      <c r="CI256" s="9"/>
      <c r="CJ256" s="9"/>
      <c r="CK256" s="9"/>
      <c r="CL256" s="10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10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10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10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10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10"/>
      <c r="HW256" s="9"/>
      <c r="HX256" s="9"/>
    </row>
    <row r="257" spans="1:232" s="2" customFormat="1" ht="16.95" customHeight="1">
      <c r="A257" s="14" t="s">
        <v>254</v>
      </c>
      <c r="B257" s="39">
        <v>0</v>
      </c>
      <c r="C257" s="39">
        <v>0</v>
      </c>
      <c r="D257" s="4">
        <f t="shared" si="102"/>
        <v>0</v>
      </c>
      <c r="E257" s="11">
        <v>0</v>
      </c>
      <c r="F257" s="5" t="s">
        <v>371</v>
      </c>
      <c r="G257" s="5" t="s">
        <v>371</v>
      </c>
      <c r="H257" s="5" t="s">
        <v>371</v>
      </c>
      <c r="I257" s="5" t="s">
        <v>371</v>
      </c>
      <c r="J257" s="5" t="s">
        <v>371</v>
      </c>
      <c r="K257" s="5" t="s">
        <v>371</v>
      </c>
      <c r="L257" s="5" t="s">
        <v>371</v>
      </c>
      <c r="M257" s="5" t="s">
        <v>371</v>
      </c>
      <c r="N257" s="39">
        <v>2437.3000000000002</v>
      </c>
      <c r="O257" s="39">
        <v>2092.6999999999998</v>
      </c>
      <c r="P257" s="4">
        <f t="shared" si="103"/>
        <v>0.85861404012636922</v>
      </c>
      <c r="Q257" s="11">
        <v>20</v>
      </c>
      <c r="R257" s="11">
        <v>1</v>
      </c>
      <c r="S257" s="11">
        <v>15</v>
      </c>
      <c r="T257" s="39">
        <v>974</v>
      </c>
      <c r="U257" s="39">
        <v>1139.8</v>
      </c>
      <c r="V257" s="4">
        <f t="shared" si="104"/>
        <v>1.1702258726899384</v>
      </c>
      <c r="W257" s="11">
        <v>30</v>
      </c>
      <c r="X257" s="39">
        <v>68</v>
      </c>
      <c r="Y257" s="39">
        <v>83</v>
      </c>
      <c r="Z257" s="4">
        <f t="shared" si="105"/>
        <v>1.2205882352941178</v>
      </c>
      <c r="AA257" s="11">
        <v>20</v>
      </c>
      <c r="AB257" s="39">
        <v>53748</v>
      </c>
      <c r="AC257" s="39">
        <v>74531</v>
      </c>
      <c r="AD257" s="4">
        <f t="shared" si="106"/>
        <v>1.3866748530177868</v>
      </c>
      <c r="AE257" s="11">
        <v>5</v>
      </c>
      <c r="AF257" s="5" t="s">
        <v>371</v>
      </c>
      <c r="AG257" s="5" t="s">
        <v>371</v>
      </c>
      <c r="AH257" s="5" t="s">
        <v>371</v>
      </c>
      <c r="AI257" s="5" t="s">
        <v>371</v>
      </c>
      <c r="AJ257" s="55">
        <v>615</v>
      </c>
      <c r="AK257" s="55">
        <v>605</v>
      </c>
      <c r="AL257" s="4">
        <f t="shared" si="107"/>
        <v>0.98373983739837401</v>
      </c>
      <c r="AM257" s="11">
        <v>20</v>
      </c>
      <c r="AN257" s="5" t="s">
        <v>371</v>
      </c>
      <c r="AO257" s="5" t="s">
        <v>371</v>
      </c>
      <c r="AP257" s="5" t="s">
        <v>371</v>
      </c>
      <c r="AQ257" s="5" t="s">
        <v>371</v>
      </c>
      <c r="AR257" s="39">
        <v>10</v>
      </c>
      <c r="AS257" s="39">
        <v>33.299999999999997</v>
      </c>
      <c r="AT257" s="4">
        <f t="shared" si="108"/>
        <v>3.3299999999999996</v>
      </c>
      <c r="AU257" s="11">
        <v>10</v>
      </c>
      <c r="AV257" s="5" t="s">
        <v>371</v>
      </c>
      <c r="AW257" s="5" t="s">
        <v>371</v>
      </c>
      <c r="AX257" s="5" t="s">
        <v>371</v>
      </c>
      <c r="AY257" s="5" t="s">
        <v>371</v>
      </c>
      <c r="AZ257" s="5" t="s">
        <v>371</v>
      </c>
      <c r="BA257" s="5" t="s">
        <v>371</v>
      </c>
      <c r="BB257" s="5" t="s">
        <v>371</v>
      </c>
      <c r="BC257" s="5" t="s">
        <v>371</v>
      </c>
      <c r="BD257" s="54">
        <f t="shared" si="116"/>
        <v>1.2633249391847023</v>
      </c>
      <c r="BE257" s="54">
        <f t="shared" si="109"/>
        <v>1.2063324939184703</v>
      </c>
      <c r="BF257" s="55">
        <v>2825</v>
      </c>
      <c r="BG257" s="39">
        <f t="shared" si="110"/>
        <v>3407.9</v>
      </c>
      <c r="BH257" s="39">
        <f t="shared" si="111"/>
        <v>582.90000000000009</v>
      </c>
      <c r="BI257" s="39">
        <v>330.9</v>
      </c>
      <c r="BJ257" s="39">
        <v>332.6</v>
      </c>
      <c r="BK257" s="39">
        <v>294.7</v>
      </c>
      <c r="BL257" s="39">
        <v>282.39999999999998</v>
      </c>
      <c r="BM257" s="39">
        <v>248.8</v>
      </c>
      <c r="BN257" s="39">
        <v>166.2</v>
      </c>
      <c r="BO257" s="39">
        <v>249.5</v>
      </c>
      <c r="BP257" s="39">
        <v>287</v>
      </c>
      <c r="BQ257" s="39">
        <v>0</v>
      </c>
      <c r="BR257" s="39">
        <v>278.60000000000002</v>
      </c>
      <c r="BS257" s="39">
        <v>362.4</v>
      </c>
      <c r="BT257" s="39">
        <v>275.10000000000002</v>
      </c>
      <c r="BU257" s="39">
        <v>0</v>
      </c>
      <c r="BV257" s="39">
        <f t="shared" si="112"/>
        <v>299.7</v>
      </c>
      <c r="BW257" s="11"/>
      <c r="BX257" s="39">
        <f t="shared" si="113"/>
        <v>299.7</v>
      </c>
      <c r="BY257" s="39">
        <v>0</v>
      </c>
      <c r="BZ257" s="39">
        <f t="shared" si="114"/>
        <v>299.7</v>
      </c>
      <c r="CA257" s="39">
        <f t="shared" si="115"/>
        <v>0</v>
      </c>
      <c r="CB257" s="84"/>
      <c r="CC257" s="9"/>
      <c r="CD257" s="9"/>
      <c r="CE257" s="9"/>
      <c r="CF257" s="9"/>
      <c r="CG257" s="9"/>
      <c r="CH257" s="9"/>
      <c r="CI257" s="9"/>
      <c r="CJ257" s="9"/>
      <c r="CK257" s="9"/>
      <c r="CL257" s="10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10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10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10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10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10"/>
      <c r="HW257" s="9"/>
      <c r="HX257" s="9"/>
    </row>
    <row r="258" spans="1:232" s="2" customFormat="1" ht="16.95" customHeight="1">
      <c r="A258" s="14" t="s">
        <v>255</v>
      </c>
      <c r="B258" s="39">
        <v>0</v>
      </c>
      <c r="C258" s="39">
        <v>0</v>
      </c>
      <c r="D258" s="4">
        <f t="shared" si="102"/>
        <v>0</v>
      </c>
      <c r="E258" s="11">
        <v>0</v>
      </c>
      <c r="F258" s="5" t="s">
        <v>371</v>
      </c>
      <c r="G258" s="5" t="s">
        <v>371</v>
      </c>
      <c r="H258" s="5" t="s">
        <v>371</v>
      </c>
      <c r="I258" s="5" t="s">
        <v>371</v>
      </c>
      <c r="J258" s="5" t="s">
        <v>371</v>
      </c>
      <c r="K258" s="5" t="s">
        <v>371</v>
      </c>
      <c r="L258" s="5" t="s">
        <v>371</v>
      </c>
      <c r="M258" s="5" t="s">
        <v>371</v>
      </c>
      <c r="N258" s="39">
        <v>2131.3000000000002</v>
      </c>
      <c r="O258" s="39">
        <v>2304.6999999999998</v>
      </c>
      <c r="P258" s="4">
        <f t="shared" si="103"/>
        <v>1.0813587951015811</v>
      </c>
      <c r="Q258" s="11">
        <v>20</v>
      </c>
      <c r="R258" s="11">
        <v>1</v>
      </c>
      <c r="S258" s="11">
        <v>15</v>
      </c>
      <c r="T258" s="39">
        <v>94</v>
      </c>
      <c r="U258" s="39">
        <v>70.5</v>
      </c>
      <c r="V258" s="4">
        <f t="shared" si="104"/>
        <v>0.75</v>
      </c>
      <c r="W258" s="11">
        <v>20</v>
      </c>
      <c r="X258" s="39">
        <v>29</v>
      </c>
      <c r="Y258" s="39">
        <v>42.2</v>
      </c>
      <c r="Z258" s="4">
        <f t="shared" si="105"/>
        <v>1.4551724137931035</v>
      </c>
      <c r="AA258" s="11">
        <v>30</v>
      </c>
      <c r="AB258" s="39">
        <v>4788</v>
      </c>
      <c r="AC258" s="39">
        <v>3235</v>
      </c>
      <c r="AD258" s="4">
        <f t="shared" si="106"/>
        <v>0.67564745196324139</v>
      </c>
      <c r="AE258" s="11">
        <v>5</v>
      </c>
      <c r="AF258" s="5" t="s">
        <v>371</v>
      </c>
      <c r="AG258" s="5" t="s">
        <v>371</v>
      </c>
      <c r="AH258" s="5" t="s">
        <v>371</v>
      </c>
      <c r="AI258" s="5" t="s">
        <v>371</v>
      </c>
      <c r="AJ258" s="55">
        <v>160</v>
      </c>
      <c r="AK258" s="55">
        <v>159</v>
      </c>
      <c r="AL258" s="4">
        <f t="shared" si="107"/>
        <v>0.99375000000000002</v>
      </c>
      <c r="AM258" s="11">
        <v>20</v>
      </c>
      <c r="AN258" s="5" t="s">
        <v>371</v>
      </c>
      <c r="AO258" s="5" t="s">
        <v>371</v>
      </c>
      <c r="AP258" s="5" t="s">
        <v>371</v>
      </c>
      <c r="AQ258" s="5" t="s">
        <v>371</v>
      </c>
      <c r="AR258" s="39">
        <v>0</v>
      </c>
      <c r="AS258" s="39">
        <v>0</v>
      </c>
      <c r="AT258" s="4">
        <f t="shared" si="108"/>
        <v>0</v>
      </c>
      <c r="AU258" s="11">
        <v>0</v>
      </c>
      <c r="AV258" s="5" t="s">
        <v>371</v>
      </c>
      <c r="AW258" s="5" t="s">
        <v>371</v>
      </c>
      <c r="AX258" s="5" t="s">
        <v>371</v>
      </c>
      <c r="AY258" s="5" t="s">
        <v>371</v>
      </c>
      <c r="AZ258" s="5" t="s">
        <v>371</v>
      </c>
      <c r="BA258" s="5" t="s">
        <v>371</v>
      </c>
      <c r="BB258" s="5" t="s">
        <v>371</v>
      </c>
      <c r="BC258" s="5" t="s">
        <v>371</v>
      </c>
      <c r="BD258" s="54">
        <f t="shared" si="116"/>
        <v>1.0775962325058266</v>
      </c>
      <c r="BE258" s="54">
        <f t="shared" si="109"/>
        <v>1.0775962325058266</v>
      </c>
      <c r="BF258" s="55">
        <v>1753</v>
      </c>
      <c r="BG258" s="39">
        <f t="shared" si="110"/>
        <v>1889</v>
      </c>
      <c r="BH258" s="39">
        <f t="shared" si="111"/>
        <v>136</v>
      </c>
      <c r="BI258" s="39">
        <v>126.3</v>
      </c>
      <c r="BJ258" s="39">
        <v>205.5</v>
      </c>
      <c r="BK258" s="39">
        <v>193.4</v>
      </c>
      <c r="BL258" s="39">
        <v>194.9</v>
      </c>
      <c r="BM258" s="39">
        <v>134.69999999999999</v>
      </c>
      <c r="BN258" s="39">
        <v>172.6</v>
      </c>
      <c r="BO258" s="39">
        <v>156</v>
      </c>
      <c r="BP258" s="39">
        <v>108.6</v>
      </c>
      <c r="BQ258" s="39">
        <v>0</v>
      </c>
      <c r="BR258" s="39">
        <v>139.9</v>
      </c>
      <c r="BS258" s="39">
        <v>189.5</v>
      </c>
      <c r="BT258" s="39">
        <v>195.3</v>
      </c>
      <c r="BU258" s="39">
        <v>50.999999999999979</v>
      </c>
      <c r="BV258" s="39">
        <f t="shared" si="112"/>
        <v>21.3</v>
      </c>
      <c r="BW258" s="11"/>
      <c r="BX258" s="39">
        <f t="shared" si="113"/>
        <v>21.3</v>
      </c>
      <c r="BY258" s="39">
        <v>0</v>
      </c>
      <c r="BZ258" s="39">
        <f t="shared" si="114"/>
        <v>21.3</v>
      </c>
      <c r="CA258" s="39">
        <f t="shared" si="115"/>
        <v>0</v>
      </c>
      <c r="CB258" s="84"/>
      <c r="CC258" s="9"/>
      <c r="CD258" s="9"/>
      <c r="CE258" s="9"/>
      <c r="CF258" s="9"/>
      <c r="CG258" s="9"/>
      <c r="CH258" s="9"/>
      <c r="CI258" s="9"/>
      <c r="CJ258" s="9"/>
      <c r="CK258" s="9"/>
      <c r="CL258" s="10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10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10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10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10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10"/>
      <c r="HW258" s="9"/>
      <c r="HX258" s="9"/>
    </row>
    <row r="259" spans="1:232" s="2" customFormat="1" ht="16.95" customHeight="1">
      <c r="A259" s="14" t="s">
        <v>256</v>
      </c>
      <c r="B259" s="39">
        <v>0</v>
      </c>
      <c r="C259" s="39">
        <v>0</v>
      </c>
      <c r="D259" s="4">
        <f t="shared" si="102"/>
        <v>0</v>
      </c>
      <c r="E259" s="11">
        <v>0</v>
      </c>
      <c r="F259" s="5" t="s">
        <v>371</v>
      </c>
      <c r="G259" s="5" t="s">
        <v>371</v>
      </c>
      <c r="H259" s="5" t="s">
        <v>371</v>
      </c>
      <c r="I259" s="5" t="s">
        <v>371</v>
      </c>
      <c r="J259" s="5" t="s">
        <v>371</v>
      </c>
      <c r="K259" s="5" t="s">
        <v>371</v>
      </c>
      <c r="L259" s="5" t="s">
        <v>371</v>
      </c>
      <c r="M259" s="5" t="s">
        <v>371</v>
      </c>
      <c r="N259" s="39">
        <v>1477.4</v>
      </c>
      <c r="O259" s="39">
        <v>1538.1</v>
      </c>
      <c r="P259" s="4">
        <f t="shared" si="103"/>
        <v>1.0410856910789223</v>
      </c>
      <c r="Q259" s="11">
        <v>20</v>
      </c>
      <c r="R259" s="11">
        <v>1</v>
      </c>
      <c r="S259" s="11">
        <v>15</v>
      </c>
      <c r="T259" s="39">
        <v>18</v>
      </c>
      <c r="U259" s="39">
        <v>36.200000000000003</v>
      </c>
      <c r="V259" s="4">
        <f t="shared" si="104"/>
        <v>2.0111111111111111</v>
      </c>
      <c r="W259" s="11">
        <v>25</v>
      </c>
      <c r="X259" s="39">
        <v>6</v>
      </c>
      <c r="Y259" s="39">
        <v>19.100000000000001</v>
      </c>
      <c r="Z259" s="4">
        <f t="shared" si="105"/>
        <v>3.1833333333333336</v>
      </c>
      <c r="AA259" s="11">
        <v>25</v>
      </c>
      <c r="AB259" s="39">
        <v>31282</v>
      </c>
      <c r="AC259" s="39">
        <v>29237</v>
      </c>
      <c r="AD259" s="4">
        <f t="shared" si="106"/>
        <v>0.9346269420113803</v>
      </c>
      <c r="AE259" s="11">
        <v>5</v>
      </c>
      <c r="AF259" s="5" t="s">
        <v>371</v>
      </c>
      <c r="AG259" s="5" t="s">
        <v>371</v>
      </c>
      <c r="AH259" s="5" t="s">
        <v>371</v>
      </c>
      <c r="AI259" s="5" t="s">
        <v>371</v>
      </c>
      <c r="AJ259" s="55">
        <v>35</v>
      </c>
      <c r="AK259" s="55">
        <v>35</v>
      </c>
      <c r="AL259" s="4">
        <f t="shared" si="107"/>
        <v>1</v>
      </c>
      <c r="AM259" s="11">
        <v>20</v>
      </c>
      <c r="AN259" s="5" t="s">
        <v>371</v>
      </c>
      <c r="AO259" s="5" t="s">
        <v>371</v>
      </c>
      <c r="AP259" s="5" t="s">
        <v>371</v>
      </c>
      <c r="AQ259" s="5" t="s">
        <v>371</v>
      </c>
      <c r="AR259" s="39">
        <v>35.799999999999997</v>
      </c>
      <c r="AS259" s="39">
        <v>33.299999999999997</v>
      </c>
      <c r="AT259" s="4">
        <f t="shared" si="108"/>
        <v>0.93016759776536317</v>
      </c>
      <c r="AU259" s="11">
        <v>10</v>
      </c>
      <c r="AV259" s="5" t="s">
        <v>371</v>
      </c>
      <c r="AW259" s="5" t="s">
        <v>371</v>
      </c>
      <c r="AX259" s="5" t="s">
        <v>371</v>
      </c>
      <c r="AY259" s="5" t="s">
        <v>371</v>
      </c>
      <c r="AZ259" s="5" t="s">
        <v>371</v>
      </c>
      <c r="BA259" s="5" t="s">
        <v>371</v>
      </c>
      <c r="BB259" s="5" t="s">
        <v>371</v>
      </c>
      <c r="BC259" s="5" t="s">
        <v>371</v>
      </c>
      <c r="BD259" s="54">
        <f t="shared" si="116"/>
        <v>1.6638136301700011</v>
      </c>
      <c r="BE259" s="54">
        <f t="shared" si="109"/>
        <v>1.246381363017</v>
      </c>
      <c r="BF259" s="55">
        <v>2005</v>
      </c>
      <c r="BG259" s="39">
        <f t="shared" si="110"/>
        <v>2499</v>
      </c>
      <c r="BH259" s="39">
        <f t="shared" si="111"/>
        <v>494</v>
      </c>
      <c r="BI259" s="39">
        <v>237</v>
      </c>
      <c r="BJ259" s="39">
        <v>237</v>
      </c>
      <c r="BK259" s="39">
        <v>215.8</v>
      </c>
      <c r="BL259" s="39">
        <v>236.2</v>
      </c>
      <c r="BM259" s="39">
        <v>223.7</v>
      </c>
      <c r="BN259" s="39">
        <v>226.2</v>
      </c>
      <c r="BO259" s="39">
        <v>222.8</v>
      </c>
      <c r="BP259" s="39">
        <v>224.9</v>
      </c>
      <c r="BQ259" s="39">
        <v>0</v>
      </c>
      <c r="BR259" s="39">
        <v>220.8</v>
      </c>
      <c r="BS259" s="39">
        <v>233.9</v>
      </c>
      <c r="BT259" s="39">
        <v>234.3</v>
      </c>
      <c r="BU259" s="39">
        <v>0</v>
      </c>
      <c r="BV259" s="39">
        <f t="shared" si="112"/>
        <v>-13.6</v>
      </c>
      <c r="BW259" s="11"/>
      <c r="BX259" s="39">
        <f t="shared" si="113"/>
        <v>-13.6</v>
      </c>
      <c r="BY259" s="39">
        <v>0</v>
      </c>
      <c r="BZ259" s="39">
        <f t="shared" si="114"/>
        <v>0</v>
      </c>
      <c r="CA259" s="39">
        <f t="shared" si="115"/>
        <v>-13.6</v>
      </c>
      <c r="CB259" s="84"/>
      <c r="CC259" s="9"/>
      <c r="CD259" s="9"/>
      <c r="CE259" s="9"/>
      <c r="CF259" s="9"/>
      <c r="CG259" s="9"/>
      <c r="CH259" s="9"/>
      <c r="CI259" s="9"/>
      <c r="CJ259" s="9"/>
      <c r="CK259" s="9"/>
      <c r="CL259" s="10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10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10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10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10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9"/>
      <c r="HP259" s="9"/>
      <c r="HQ259" s="9"/>
      <c r="HR259" s="9"/>
      <c r="HS259" s="9"/>
      <c r="HT259" s="9"/>
      <c r="HU259" s="9"/>
      <c r="HV259" s="10"/>
      <c r="HW259" s="9"/>
      <c r="HX259" s="9"/>
    </row>
    <row r="260" spans="1:232" s="2" customFormat="1" ht="16.95" customHeight="1">
      <c r="A260" s="14" t="s">
        <v>257</v>
      </c>
      <c r="B260" s="39">
        <v>16378</v>
      </c>
      <c r="C260" s="39">
        <v>14560</v>
      </c>
      <c r="D260" s="4">
        <f t="shared" si="102"/>
        <v>0.88899743558432043</v>
      </c>
      <c r="E260" s="11">
        <v>10</v>
      </c>
      <c r="F260" s="5" t="s">
        <v>371</v>
      </c>
      <c r="G260" s="5" t="s">
        <v>371</v>
      </c>
      <c r="H260" s="5" t="s">
        <v>371</v>
      </c>
      <c r="I260" s="5" t="s">
        <v>371</v>
      </c>
      <c r="J260" s="5" t="s">
        <v>371</v>
      </c>
      <c r="K260" s="5" t="s">
        <v>371</v>
      </c>
      <c r="L260" s="5" t="s">
        <v>371</v>
      </c>
      <c r="M260" s="5" t="s">
        <v>371</v>
      </c>
      <c r="N260" s="39">
        <v>2273</v>
      </c>
      <c r="O260" s="39">
        <v>2193.8000000000002</v>
      </c>
      <c r="P260" s="4">
        <f t="shared" si="103"/>
        <v>0.96515618125824909</v>
      </c>
      <c r="Q260" s="11">
        <v>20</v>
      </c>
      <c r="R260" s="11">
        <v>1</v>
      </c>
      <c r="S260" s="11">
        <v>15</v>
      </c>
      <c r="T260" s="39">
        <v>2113</v>
      </c>
      <c r="U260" s="39">
        <v>2983.5</v>
      </c>
      <c r="V260" s="4">
        <f t="shared" si="104"/>
        <v>1.4119734973970657</v>
      </c>
      <c r="W260" s="11">
        <v>30</v>
      </c>
      <c r="X260" s="39">
        <v>125</v>
      </c>
      <c r="Y260" s="39">
        <v>165.2</v>
      </c>
      <c r="Z260" s="4">
        <f t="shared" si="105"/>
        <v>1.3215999999999999</v>
      </c>
      <c r="AA260" s="11">
        <v>20</v>
      </c>
      <c r="AB260" s="39">
        <v>18868</v>
      </c>
      <c r="AC260" s="39">
        <v>22277</v>
      </c>
      <c r="AD260" s="4">
        <f t="shared" si="106"/>
        <v>1.1806762772948909</v>
      </c>
      <c r="AE260" s="11">
        <v>5</v>
      </c>
      <c r="AF260" s="5" t="s">
        <v>371</v>
      </c>
      <c r="AG260" s="5" t="s">
        <v>371</v>
      </c>
      <c r="AH260" s="5" t="s">
        <v>371</v>
      </c>
      <c r="AI260" s="5" t="s">
        <v>371</v>
      </c>
      <c r="AJ260" s="55">
        <v>550</v>
      </c>
      <c r="AK260" s="55">
        <v>487</v>
      </c>
      <c r="AL260" s="4">
        <f t="shared" si="107"/>
        <v>0.88545454545454549</v>
      </c>
      <c r="AM260" s="11">
        <v>20</v>
      </c>
      <c r="AN260" s="5" t="s">
        <v>371</v>
      </c>
      <c r="AO260" s="5" t="s">
        <v>371</v>
      </c>
      <c r="AP260" s="5" t="s">
        <v>371</v>
      </c>
      <c r="AQ260" s="5" t="s">
        <v>371</v>
      </c>
      <c r="AR260" s="39">
        <v>10</v>
      </c>
      <c r="AS260" s="39">
        <v>33.299999999999997</v>
      </c>
      <c r="AT260" s="4">
        <f t="shared" si="108"/>
        <v>3.3299999999999996</v>
      </c>
      <c r="AU260" s="11">
        <v>10</v>
      </c>
      <c r="AV260" s="5" t="s">
        <v>371</v>
      </c>
      <c r="AW260" s="5" t="s">
        <v>371</v>
      </c>
      <c r="AX260" s="5" t="s">
        <v>371</v>
      </c>
      <c r="AY260" s="5" t="s">
        <v>371</v>
      </c>
      <c r="AZ260" s="5" t="s">
        <v>371</v>
      </c>
      <c r="BA260" s="5" t="s">
        <v>371</v>
      </c>
      <c r="BB260" s="5" t="s">
        <v>371</v>
      </c>
      <c r="BC260" s="5" t="s">
        <v>371</v>
      </c>
      <c r="BD260" s="54">
        <f t="shared" si="116"/>
        <v>1.299205963065273</v>
      </c>
      <c r="BE260" s="54">
        <f t="shared" si="109"/>
        <v>1.2099205963065272</v>
      </c>
      <c r="BF260" s="55">
        <v>75</v>
      </c>
      <c r="BG260" s="39">
        <f t="shared" si="110"/>
        <v>90.7</v>
      </c>
      <c r="BH260" s="39">
        <f t="shared" si="111"/>
        <v>15.700000000000003</v>
      </c>
      <c r="BI260" s="39">
        <v>8.5</v>
      </c>
      <c r="BJ260" s="39">
        <v>7.7</v>
      </c>
      <c r="BK260" s="39">
        <v>8.4</v>
      </c>
      <c r="BL260" s="39">
        <v>4.7</v>
      </c>
      <c r="BM260" s="39">
        <v>6</v>
      </c>
      <c r="BN260" s="39">
        <v>7.9</v>
      </c>
      <c r="BO260" s="39">
        <v>8.1</v>
      </c>
      <c r="BP260" s="39">
        <v>7.4</v>
      </c>
      <c r="BQ260" s="39">
        <v>0</v>
      </c>
      <c r="BR260" s="39">
        <v>8.6</v>
      </c>
      <c r="BS260" s="39">
        <v>9</v>
      </c>
      <c r="BT260" s="39">
        <v>8.1999999999999993</v>
      </c>
      <c r="BU260" s="39">
        <v>0</v>
      </c>
      <c r="BV260" s="39">
        <f t="shared" si="112"/>
        <v>6.2</v>
      </c>
      <c r="BW260" s="11"/>
      <c r="BX260" s="39">
        <f t="shared" si="113"/>
        <v>6.2</v>
      </c>
      <c r="BY260" s="39">
        <v>0</v>
      </c>
      <c r="BZ260" s="39">
        <f t="shared" si="114"/>
        <v>6.2</v>
      </c>
      <c r="CA260" s="39">
        <f t="shared" si="115"/>
        <v>0</v>
      </c>
      <c r="CB260" s="84"/>
      <c r="CC260" s="9"/>
      <c r="CD260" s="9"/>
      <c r="CE260" s="9"/>
      <c r="CF260" s="9"/>
      <c r="CG260" s="9"/>
      <c r="CH260" s="9"/>
      <c r="CI260" s="9"/>
      <c r="CJ260" s="9"/>
      <c r="CK260" s="9"/>
      <c r="CL260" s="10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10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10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10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10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9"/>
      <c r="HP260" s="9"/>
      <c r="HQ260" s="9"/>
      <c r="HR260" s="9"/>
      <c r="HS260" s="9"/>
      <c r="HT260" s="9"/>
      <c r="HU260" s="9"/>
      <c r="HV260" s="10"/>
      <c r="HW260" s="9"/>
      <c r="HX260" s="9"/>
    </row>
    <row r="261" spans="1:232" s="2" customFormat="1" ht="16.95" customHeight="1">
      <c r="A261" s="19" t="s">
        <v>258</v>
      </c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84"/>
      <c r="CC261" s="9"/>
      <c r="CD261" s="9"/>
      <c r="CE261" s="9"/>
      <c r="CF261" s="9"/>
      <c r="CG261" s="9"/>
      <c r="CH261" s="9"/>
      <c r="CI261" s="9"/>
      <c r="CJ261" s="9"/>
      <c r="CK261" s="9"/>
      <c r="CL261" s="10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10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10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10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10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  <c r="HT261" s="9"/>
      <c r="HU261" s="9"/>
      <c r="HV261" s="10"/>
      <c r="HW261" s="9"/>
      <c r="HX261" s="9"/>
    </row>
    <row r="262" spans="1:232" s="2" customFormat="1" ht="16.95" customHeight="1">
      <c r="A262" s="14" t="s">
        <v>259</v>
      </c>
      <c r="B262" s="39">
        <v>0</v>
      </c>
      <c r="C262" s="39">
        <v>0</v>
      </c>
      <c r="D262" s="4">
        <f t="shared" si="102"/>
        <v>0</v>
      </c>
      <c r="E262" s="11">
        <v>0</v>
      </c>
      <c r="F262" s="5" t="s">
        <v>371</v>
      </c>
      <c r="G262" s="5" t="s">
        <v>371</v>
      </c>
      <c r="H262" s="5" t="s">
        <v>371</v>
      </c>
      <c r="I262" s="5" t="s">
        <v>371</v>
      </c>
      <c r="J262" s="5" t="s">
        <v>371</v>
      </c>
      <c r="K262" s="5" t="s">
        <v>371</v>
      </c>
      <c r="L262" s="5" t="s">
        <v>371</v>
      </c>
      <c r="M262" s="5" t="s">
        <v>371</v>
      </c>
      <c r="N262" s="39">
        <v>1297.2</v>
      </c>
      <c r="O262" s="39">
        <v>1602</v>
      </c>
      <c r="P262" s="4">
        <f t="shared" si="103"/>
        <v>1.2349676225716928</v>
      </c>
      <c r="Q262" s="11">
        <v>20</v>
      </c>
      <c r="R262" s="11">
        <v>1</v>
      </c>
      <c r="S262" s="11">
        <v>15</v>
      </c>
      <c r="T262" s="39">
        <v>116</v>
      </c>
      <c r="U262" s="39">
        <v>127</v>
      </c>
      <c r="V262" s="4">
        <f t="shared" si="104"/>
        <v>1.0948275862068966</v>
      </c>
      <c r="W262" s="11">
        <v>25</v>
      </c>
      <c r="X262" s="39">
        <v>19</v>
      </c>
      <c r="Y262" s="39">
        <v>19.7</v>
      </c>
      <c r="Z262" s="4">
        <f t="shared" si="105"/>
        <v>1.0368421052631578</v>
      </c>
      <c r="AA262" s="11">
        <v>25</v>
      </c>
      <c r="AB262" s="39">
        <v>6767</v>
      </c>
      <c r="AC262" s="39">
        <v>6950</v>
      </c>
      <c r="AD262" s="4">
        <f t="shared" si="106"/>
        <v>1.0270430028077435</v>
      </c>
      <c r="AE262" s="11">
        <v>5</v>
      </c>
      <c r="AF262" s="5" t="s">
        <v>371</v>
      </c>
      <c r="AG262" s="5" t="s">
        <v>371</v>
      </c>
      <c r="AH262" s="5" t="s">
        <v>371</v>
      </c>
      <c r="AI262" s="5" t="s">
        <v>371</v>
      </c>
      <c r="AJ262" s="55">
        <v>371</v>
      </c>
      <c r="AK262" s="55">
        <v>391</v>
      </c>
      <c r="AL262" s="4">
        <f t="shared" si="107"/>
        <v>1.0539083557951483</v>
      </c>
      <c r="AM262" s="11">
        <v>20</v>
      </c>
      <c r="AN262" s="5" t="s">
        <v>371</v>
      </c>
      <c r="AO262" s="5" t="s">
        <v>371</v>
      </c>
      <c r="AP262" s="5" t="s">
        <v>371</v>
      </c>
      <c r="AQ262" s="5" t="s">
        <v>371</v>
      </c>
      <c r="AR262" s="39">
        <v>0</v>
      </c>
      <c r="AS262" s="39">
        <v>0</v>
      </c>
      <c r="AT262" s="4">
        <f t="shared" si="108"/>
        <v>0</v>
      </c>
      <c r="AU262" s="11">
        <v>0</v>
      </c>
      <c r="AV262" s="5" t="s">
        <v>371</v>
      </c>
      <c r="AW262" s="5" t="s">
        <v>371</v>
      </c>
      <c r="AX262" s="5" t="s">
        <v>371</v>
      </c>
      <c r="AY262" s="5" t="s">
        <v>371</v>
      </c>
      <c r="AZ262" s="5" t="s">
        <v>371</v>
      </c>
      <c r="BA262" s="5" t="s">
        <v>371</v>
      </c>
      <c r="BB262" s="5" t="s">
        <v>371</v>
      </c>
      <c r="BC262" s="5" t="s">
        <v>371</v>
      </c>
      <c r="BD262" s="54">
        <f t="shared" si="116"/>
        <v>1.0836770624375174</v>
      </c>
      <c r="BE262" s="54">
        <f t="shared" si="109"/>
        <v>1.0836770624375174</v>
      </c>
      <c r="BF262" s="55">
        <v>2339</v>
      </c>
      <c r="BG262" s="39">
        <f t="shared" si="110"/>
        <v>2534.6999999999998</v>
      </c>
      <c r="BH262" s="39">
        <f t="shared" si="111"/>
        <v>195.69999999999982</v>
      </c>
      <c r="BI262" s="39">
        <v>217.6</v>
      </c>
      <c r="BJ262" s="39">
        <v>213.7</v>
      </c>
      <c r="BK262" s="39">
        <v>160.5</v>
      </c>
      <c r="BL262" s="39">
        <v>256.3</v>
      </c>
      <c r="BM262" s="39">
        <v>172.6</v>
      </c>
      <c r="BN262" s="39">
        <v>198.2</v>
      </c>
      <c r="BO262" s="39">
        <v>267.3</v>
      </c>
      <c r="BP262" s="39">
        <v>243.6</v>
      </c>
      <c r="BQ262" s="39">
        <v>0</v>
      </c>
      <c r="BR262" s="39">
        <v>227.6</v>
      </c>
      <c r="BS262" s="39">
        <v>267.3</v>
      </c>
      <c r="BT262" s="39">
        <v>236.8</v>
      </c>
      <c r="BU262" s="39">
        <v>0</v>
      </c>
      <c r="BV262" s="39">
        <f t="shared" si="112"/>
        <v>73.2</v>
      </c>
      <c r="BW262" s="11"/>
      <c r="BX262" s="39">
        <f t="shared" si="113"/>
        <v>73.2</v>
      </c>
      <c r="BY262" s="39">
        <v>0</v>
      </c>
      <c r="BZ262" s="39">
        <f t="shared" si="114"/>
        <v>73.2</v>
      </c>
      <c r="CA262" s="39">
        <f t="shared" si="115"/>
        <v>0</v>
      </c>
      <c r="CB262" s="84"/>
      <c r="CC262" s="9"/>
      <c r="CD262" s="9"/>
      <c r="CE262" s="9"/>
      <c r="CF262" s="9"/>
      <c r="CG262" s="9"/>
      <c r="CH262" s="9"/>
      <c r="CI262" s="9"/>
      <c r="CJ262" s="9"/>
      <c r="CK262" s="9"/>
      <c r="CL262" s="10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10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10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10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10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9"/>
      <c r="HP262" s="9"/>
      <c r="HQ262" s="9"/>
      <c r="HR262" s="9"/>
      <c r="HS262" s="9"/>
      <c r="HT262" s="9"/>
      <c r="HU262" s="9"/>
      <c r="HV262" s="10"/>
      <c r="HW262" s="9"/>
      <c r="HX262" s="9"/>
    </row>
    <row r="263" spans="1:232" s="2" customFormat="1" ht="16.95" customHeight="1">
      <c r="A263" s="14" t="s">
        <v>260</v>
      </c>
      <c r="B263" s="39">
        <v>0</v>
      </c>
      <c r="C263" s="39">
        <v>0</v>
      </c>
      <c r="D263" s="4">
        <f t="shared" si="102"/>
        <v>0</v>
      </c>
      <c r="E263" s="11">
        <v>0</v>
      </c>
      <c r="F263" s="5" t="s">
        <v>371</v>
      </c>
      <c r="G263" s="5" t="s">
        <v>371</v>
      </c>
      <c r="H263" s="5" t="s">
        <v>371</v>
      </c>
      <c r="I263" s="5" t="s">
        <v>371</v>
      </c>
      <c r="J263" s="5" t="s">
        <v>371</v>
      </c>
      <c r="K263" s="5" t="s">
        <v>371</v>
      </c>
      <c r="L263" s="5" t="s">
        <v>371</v>
      </c>
      <c r="M263" s="5" t="s">
        <v>371</v>
      </c>
      <c r="N263" s="39">
        <v>694.7</v>
      </c>
      <c r="O263" s="39">
        <v>905.1</v>
      </c>
      <c r="P263" s="4">
        <f t="shared" si="103"/>
        <v>1.3028645458471282</v>
      </c>
      <c r="Q263" s="11">
        <v>20</v>
      </c>
      <c r="R263" s="11">
        <v>1</v>
      </c>
      <c r="S263" s="11">
        <v>15</v>
      </c>
      <c r="T263" s="39">
        <v>18</v>
      </c>
      <c r="U263" s="39">
        <v>19.5</v>
      </c>
      <c r="V263" s="4">
        <f t="shared" si="104"/>
        <v>1.0833333333333333</v>
      </c>
      <c r="W263" s="11">
        <v>15</v>
      </c>
      <c r="X263" s="39">
        <v>7</v>
      </c>
      <c r="Y263" s="39">
        <v>8</v>
      </c>
      <c r="Z263" s="4">
        <f t="shared" si="105"/>
        <v>1.1428571428571428</v>
      </c>
      <c r="AA263" s="11">
        <v>35</v>
      </c>
      <c r="AB263" s="39">
        <v>11699</v>
      </c>
      <c r="AC263" s="39">
        <v>34930</v>
      </c>
      <c r="AD263" s="4">
        <f t="shared" si="106"/>
        <v>2.9857252756645867</v>
      </c>
      <c r="AE263" s="11">
        <v>5</v>
      </c>
      <c r="AF263" s="5" t="s">
        <v>371</v>
      </c>
      <c r="AG263" s="5" t="s">
        <v>371</v>
      </c>
      <c r="AH263" s="5" t="s">
        <v>371</v>
      </c>
      <c r="AI263" s="5" t="s">
        <v>371</v>
      </c>
      <c r="AJ263" s="55">
        <v>38</v>
      </c>
      <c r="AK263" s="55">
        <v>44</v>
      </c>
      <c r="AL263" s="4">
        <f t="shared" si="107"/>
        <v>1.1578947368421053</v>
      </c>
      <c r="AM263" s="11">
        <v>20</v>
      </c>
      <c r="AN263" s="5" t="s">
        <v>371</v>
      </c>
      <c r="AO263" s="5" t="s">
        <v>371</v>
      </c>
      <c r="AP263" s="5" t="s">
        <v>371</v>
      </c>
      <c r="AQ263" s="5" t="s">
        <v>371</v>
      </c>
      <c r="AR263" s="39">
        <v>0</v>
      </c>
      <c r="AS263" s="39">
        <v>0</v>
      </c>
      <c r="AT263" s="4">
        <f t="shared" si="108"/>
        <v>0</v>
      </c>
      <c r="AU263" s="11">
        <v>0</v>
      </c>
      <c r="AV263" s="5" t="s">
        <v>371</v>
      </c>
      <c r="AW263" s="5" t="s">
        <v>371</v>
      </c>
      <c r="AX263" s="5" t="s">
        <v>371</v>
      </c>
      <c r="AY263" s="5" t="s">
        <v>371</v>
      </c>
      <c r="AZ263" s="5" t="s">
        <v>371</v>
      </c>
      <c r="BA263" s="5" t="s">
        <v>371</v>
      </c>
      <c r="BB263" s="5" t="s">
        <v>371</v>
      </c>
      <c r="BC263" s="5" t="s">
        <v>371</v>
      </c>
      <c r="BD263" s="54">
        <f t="shared" si="116"/>
        <v>1.2308528366555236</v>
      </c>
      <c r="BE263" s="54">
        <f t="shared" si="109"/>
        <v>1.2030852836655523</v>
      </c>
      <c r="BF263" s="55">
        <v>839</v>
      </c>
      <c r="BG263" s="39">
        <f t="shared" si="110"/>
        <v>1009.4</v>
      </c>
      <c r="BH263" s="39">
        <f t="shared" si="111"/>
        <v>170.39999999999998</v>
      </c>
      <c r="BI263" s="39">
        <v>99.2</v>
      </c>
      <c r="BJ263" s="39">
        <v>77.099999999999994</v>
      </c>
      <c r="BK263" s="39">
        <v>100.3</v>
      </c>
      <c r="BL263" s="39">
        <v>84.9</v>
      </c>
      <c r="BM263" s="39">
        <v>63.9</v>
      </c>
      <c r="BN263" s="39">
        <v>76.7</v>
      </c>
      <c r="BO263" s="39">
        <v>92.3</v>
      </c>
      <c r="BP263" s="39">
        <v>78.3</v>
      </c>
      <c r="BQ263" s="39">
        <v>0</v>
      </c>
      <c r="BR263" s="39">
        <v>40</v>
      </c>
      <c r="BS263" s="39">
        <v>161.19999999999999</v>
      </c>
      <c r="BT263" s="39">
        <v>95.7</v>
      </c>
      <c r="BU263" s="39">
        <v>2.8999999999999702</v>
      </c>
      <c r="BV263" s="39">
        <f t="shared" si="112"/>
        <v>36.9</v>
      </c>
      <c r="BW263" s="11"/>
      <c r="BX263" s="39">
        <f t="shared" si="113"/>
        <v>36.9</v>
      </c>
      <c r="BY263" s="39">
        <v>0</v>
      </c>
      <c r="BZ263" s="39">
        <f t="shared" si="114"/>
        <v>36.9</v>
      </c>
      <c r="CA263" s="39">
        <f t="shared" si="115"/>
        <v>0</v>
      </c>
      <c r="CB263" s="84"/>
      <c r="CC263" s="9"/>
      <c r="CD263" s="9"/>
      <c r="CE263" s="9"/>
      <c r="CF263" s="9"/>
      <c r="CG263" s="9"/>
      <c r="CH263" s="9"/>
      <c r="CI263" s="9"/>
      <c r="CJ263" s="9"/>
      <c r="CK263" s="9"/>
      <c r="CL263" s="10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10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10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10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10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9"/>
      <c r="HP263" s="9"/>
      <c r="HQ263" s="9"/>
      <c r="HR263" s="9"/>
      <c r="HS263" s="9"/>
      <c r="HT263" s="9"/>
      <c r="HU263" s="9"/>
      <c r="HV263" s="10"/>
      <c r="HW263" s="9"/>
      <c r="HX263" s="9"/>
    </row>
    <row r="264" spans="1:232" s="2" customFormat="1" ht="16.95" customHeight="1">
      <c r="A264" s="14" t="s">
        <v>261</v>
      </c>
      <c r="B264" s="39">
        <v>0</v>
      </c>
      <c r="C264" s="39">
        <v>0</v>
      </c>
      <c r="D264" s="4">
        <f t="shared" si="102"/>
        <v>0</v>
      </c>
      <c r="E264" s="11">
        <v>0</v>
      </c>
      <c r="F264" s="5" t="s">
        <v>371</v>
      </c>
      <c r="G264" s="5" t="s">
        <v>371</v>
      </c>
      <c r="H264" s="5" t="s">
        <v>371</v>
      </c>
      <c r="I264" s="5" t="s">
        <v>371</v>
      </c>
      <c r="J264" s="5" t="s">
        <v>371</v>
      </c>
      <c r="K264" s="5" t="s">
        <v>371</v>
      </c>
      <c r="L264" s="5" t="s">
        <v>371</v>
      </c>
      <c r="M264" s="5" t="s">
        <v>371</v>
      </c>
      <c r="N264" s="39">
        <v>1615.1</v>
      </c>
      <c r="O264" s="39">
        <v>2060</v>
      </c>
      <c r="P264" s="4">
        <f t="shared" si="103"/>
        <v>1.2754628196396509</v>
      </c>
      <c r="Q264" s="11">
        <v>20</v>
      </c>
      <c r="R264" s="11">
        <v>1</v>
      </c>
      <c r="S264" s="11">
        <v>15</v>
      </c>
      <c r="T264" s="39">
        <v>109</v>
      </c>
      <c r="U264" s="39">
        <v>111</v>
      </c>
      <c r="V264" s="4">
        <f t="shared" si="104"/>
        <v>1.0183486238532109</v>
      </c>
      <c r="W264" s="11">
        <v>25</v>
      </c>
      <c r="X264" s="39">
        <v>36</v>
      </c>
      <c r="Y264" s="39">
        <v>41.2</v>
      </c>
      <c r="Z264" s="4">
        <f t="shared" si="105"/>
        <v>1.1444444444444446</v>
      </c>
      <c r="AA264" s="11">
        <v>25</v>
      </c>
      <c r="AB264" s="39">
        <v>12666</v>
      </c>
      <c r="AC264" s="39">
        <v>12953</v>
      </c>
      <c r="AD264" s="4">
        <f t="shared" si="106"/>
        <v>1.0226590873203854</v>
      </c>
      <c r="AE264" s="11">
        <v>5</v>
      </c>
      <c r="AF264" s="5" t="s">
        <v>371</v>
      </c>
      <c r="AG264" s="5" t="s">
        <v>371</v>
      </c>
      <c r="AH264" s="5" t="s">
        <v>371</v>
      </c>
      <c r="AI264" s="5" t="s">
        <v>371</v>
      </c>
      <c r="AJ264" s="55">
        <v>410</v>
      </c>
      <c r="AK264" s="55">
        <v>454</v>
      </c>
      <c r="AL264" s="4">
        <f t="shared" si="107"/>
        <v>1.1073170731707318</v>
      </c>
      <c r="AM264" s="11">
        <v>20</v>
      </c>
      <c r="AN264" s="5" t="s">
        <v>371</v>
      </c>
      <c r="AO264" s="5" t="s">
        <v>371</v>
      </c>
      <c r="AP264" s="5" t="s">
        <v>371</v>
      </c>
      <c r="AQ264" s="5" t="s">
        <v>371</v>
      </c>
      <c r="AR264" s="39">
        <v>52.5</v>
      </c>
      <c r="AS264" s="39">
        <v>53.1</v>
      </c>
      <c r="AT264" s="4">
        <f t="shared" si="108"/>
        <v>1.0114285714285716</v>
      </c>
      <c r="AU264" s="11">
        <v>10</v>
      </c>
      <c r="AV264" s="5" t="s">
        <v>371</v>
      </c>
      <c r="AW264" s="5" t="s">
        <v>371</v>
      </c>
      <c r="AX264" s="5" t="s">
        <v>371</v>
      </c>
      <c r="AY264" s="5" t="s">
        <v>371</v>
      </c>
      <c r="AZ264" s="5" t="s">
        <v>371</v>
      </c>
      <c r="BA264" s="5" t="s">
        <v>371</v>
      </c>
      <c r="BB264" s="5" t="s">
        <v>371</v>
      </c>
      <c r="BC264" s="5" t="s">
        <v>371</v>
      </c>
      <c r="BD264" s="54">
        <f t="shared" si="116"/>
        <v>1.0996083809544726</v>
      </c>
      <c r="BE264" s="54">
        <f t="shared" si="109"/>
        <v>1.0996083809544726</v>
      </c>
      <c r="BF264" s="55">
        <v>3344</v>
      </c>
      <c r="BG264" s="39">
        <f t="shared" si="110"/>
        <v>3677.1</v>
      </c>
      <c r="BH264" s="39">
        <f t="shared" si="111"/>
        <v>333.09999999999991</v>
      </c>
      <c r="BI264" s="39">
        <v>366.9</v>
      </c>
      <c r="BJ264" s="39">
        <v>327.2</v>
      </c>
      <c r="BK264" s="39">
        <v>212</v>
      </c>
      <c r="BL264" s="39">
        <v>313.3</v>
      </c>
      <c r="BM264" s="39">
        <v>273.60000000000002</v>
      </c>
      <c r="BN264" s="39">
        <v>317</v>
      </c>
      <c r="BO264" s="39">
        <v>273.5</v>
      </c>
      <c r="BP264" s="39">
        <v>340.7</v>
      </c>
      <c r="BQ264" s="39">
        <v>0</v>
      </c>
      <c r="BR264" s="39">
        <v>380.6</v>
      </c>
      <c r="BS264" s="39">
        <v>365.6</v>
      </c>
      <c r="BT264" s="39">
        <v>331.5</v>
      </c>
      <c r="BU264" s="39">
        <v>0</v>
      </c>
      <c r="BV264" s="39">
        <f t="shared" si="112"/>
        <v>175.2</v>
      </c>
      <c r="BW264" s="11"/>
      <c r="BX264" s="39">
        <f t="shared" si="113"/>
        <v>175.2</v>
      </c>
      <c r="BY264" s="39">
        <v>0</v>
      </c>
      <c r="BZ264" s="39">
        <f t="shared" si="114"/>
        <v>175.2</v>
      </c>
      <c r="CA264" s="39">
        <f t="shared" si="115"/>
        <v>0</v>
      </c>
      <c r="CB264" s="84"/>
      <c r="CC264" s="9"/>
      <c r="CD264" s="9"/>
      <c r="CE264" s="9"/>
      <c r="CF264" s="9"/>
      <c r="CG264" s="9"/>
      <c r="CH264" s="9"/>
      <c r="CI264" s="9"/>
      <c r="CJ264" s="9"/>
      <c r="CK264" s="9"/>
      <c r="CL264" s="10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10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10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10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10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9"/>
      <c r="HP264" s="9"/>
      <c r="HQ264" s="9"/>
      <c r="HR264" s="9"/>
      <c r="HS264" s="9"/>
      <c r="HT264" s="9"/>
      <c r="HU264" s="9"/>
      <c r="HV264" s="10"/>
      <c r="HW264" s="9"/>
      <c r="HX264" s="9"/>
    </row>
    <row r="265" spans="1:232" s="2" customFormat="1" ht="16.95" customHeight="1">
      <c r="A265" s="14" t="s">
        <v>262</v>
      </c>
      <c r="B265" s="39">
        <v>40983</v>
      </c>
      <c r="C265" s="39">
        <v>39345</v>
      </c>
      <c r="D265" s="4">
        <f t="shared" si="102"/>
        <v>0.96003220847668547</v>
      </c>
      <c r="E265" s="11">
        <v>10</v>
      </c>
      <c r="F265" s="5" t="s">
        <v>371</v>
      </c>
      <c r="G265" s="5" t="s">
        <v>371</v>
      </c>
      <c r="H265" s="5" t="s">
        <v>371</v>
      </c>
      <c r="I265" s="5" t="s">
        <v>371</v>
      </c>
      <c r="J265" s="5" t="s">
        <v>371</v>
      </c>
      <c r="K265" s="5" t="s">
        <v>371</v>
      </c>
      <c r="L265" s="5" t="s">
        <v>371</v>
      </c>
      <c r="M265" s="5" t="s">
        <v>371</v>
      </c>
      <c r="N265" s="39">
        <v>4163.5</v>
      </c>
      <c r="O265" s="39">
        <v>4175.5</v>
      </c>
      <c r="P265" s="4">
        <f t="shared" si="103"/>
        <v>1.0028821904647531</v>
      </c>
      <c r="Q265" s="11">
        <v>20</v>
      </c>
      <c r="R265" s="11">
        <v>1</v>
      </c>
      <c r="S265" s="11">
        <v>15</v>
      </c>
      <c r="T265" s="39">
        <v>1882</v>
      </c>
      <c r="U265" s="39">
        <v>1889.2</v>
      </c>
      <c r="V265" s="4">
        <f t="shared" si="104"/>
        <v>1.003825717321998</v>
      </c>
      <c r="W265" s="11">
        <v>10</v>
      </c>
      <c r="X265" s="39">
        <v>125</v>
      </c>
      <c r="Y265" s="39">
        <v>130.1</v>
      </c>
      <c r="Z265" s="4">
        <f t="shared" si="105"/>
        <v>1.0407999999999999</v>
      </c>
      <c r="AA265" s="11">
        <v>40</v>
      </c>
      <c r="AB265" s="39">
        <v>81342</v>
      </c>
      <c r="AC265" s="39">
        <v>77979</v>
      </c>
      <c r="AD265" s="4">
        <f t="shared" si="106"/>
        <v>0.95865604484768019</v>
      </c>
      <c r="AE265" s="11">
        <v>5</v>
      </c>
      <c r="AF265" s="5" t="s">
        <v>371</v>
      </c>
      <c r="AG265" s="5" t="s">
        <v>371</v>
      </c>
      <c r="AH265" s="5" t="s">
        <v>371</v>
      </c>
      <c r="AI265" s="5" t="s">
        <v>371</v>
      </c>
      <c r="AJ265" s="55">
        <v>1005</v>
      </c>
      <c r="AK265" s="55">
        <v>1050</v>
      </c>
      <c r="AL265" s="4">
        <f t="shared" si="107"/>
        <v>1.044776119402985</v>
      </c>
      <c r="AM265" s="11">
        <v>20</v>
      </c>
      <c r="AN265" s="5" t="s">
        <v>371</v>
      </c>
      <c r="AO265" s="5" t="s">
        <v>371</v>
      </c>
      <c r="AP265" s="5" t="s">
        <v>371</v>
      </c>
      <c r="AQ265" s="5" t="s">
        <v>371</v>
      </c>
      <c r="AR265" s="39">
        <v>52.5</v>
      </c>
      <c r="AS265" s="39">
        <v>53</v>
      </c>
      <c r="AT265" s="4">
        <f t="shared" si="108"/>
        <v>1.0095238095238095</v>
      </c>
      <c r="AU265" s="11">
        <v>10</v>
      </c>
      <c r="AV265" s="5" t="s">
        <v>371</v>
      </c>
      <c r="AW265" s="5" t="s">
        <v>371</v>
      </c>
      <c r="AX265" s="5" t="s">
        <v>371</v>
      </c>
      <c r="AY265" s="5" t="s">
        <v>371</v>
      </c>
      <c r="AZ265" s="5" t="s">
        <v>371</v>
      </c>
      <c r="BA265" s="5" t="s">
        <v>371</v>
      </c>
      <c r="BB265" s="5" t="s">
        <v>371</v>
      </c>
      <c r="BC265" s="5" t="s">
        <v>371</v>
      </c>
      <c r="BD265" s="54">
        <f t="shared" si="116"/>
        <v>1.0162481828832162</v>
      </c>
      <c r="BE265" s="54">
        <f t="shared" si="109"/>
        <v>1.0162481828832162</v>
      </c>
      <c r="BF265" s="55">
        <v>5863</v>
      </c>
      <c r="BG265" s="39">
        <f t="shared" si="110"/>
        <v>5958.3</v>
      </c>
      <c r="BH265" s="39">
        <f t="shared" si="111"/>
        <v>95.300000000000182</v>
      </c>
      <c r="BI265" s="39">
        <v>586.20000000000005</v>
      </c>
      <c r="BJ265" s="39">
        <v>550</v>
      </c>
      <c r="BK265" s="39">
        <v>502.9</v>
      </c>
      <c r="BL265" s="39">
        <v>634.1</v>
      </c>
      <c r="BM265" s="39">
        <v>469.7</v>
      </c>
      <c r="BN265" s="39">
        <v>640.6</v>
      </c>
      <c r="BO265" s="39">
        <v>648.6</v>
      </c>
      <c r="BP265" s="39">
        <v>603</v>
      </c>
      <c r="BQ265" s="39">
        <v>0</v>
      </c>
      <c r="BR265" s="39">
        <v>496.2</v>
      </c>
      <c r="BS265" s="39">
        <v>632.5</v>
      </c>
      <c r="BT265" s="39">
        <v>527.20000000000005</v>
      </c>
      <c r="BU265" s="39">
        <v>0</v>
      </c>
      <c r="BV265" s="39">
        <f t="shared" si="112"/>
        <v>-332.7</v>
      </c>
      <c r="BW265" s="11"/>
      <c r="BX265" s="39">
        <f t="shared" si="113"/>
        <v>-332.7</v>
      </c>
      <c r="BY265" s="39">
        <v>0</v>
      </c>
      <c r="BZ265" s="39">
        <f t="shared" si="114"/>
        <v>0</v>
      </c>
      <c r="CA265" s="39">
        <f t="shared" si="115"/>
        <v>-332.7</v>
      </c>
      <c r="CB265" s="84"/>
      <c r="CC265" s="9"/>
      <c r="CD265" s="9"/>
      <c r="CE265" s="9"/>
      <c r="CF265" s="9"/>
      <c r="CG265" s="9"/>
      <c r="CH265" s="9"/>
      <c r="CI265" s="9"/>
      <c r="CJ265" s="9"/>
      <c r="CK265" s="9"/>
      <c r="CL265" s="10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10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10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10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10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  <c r="HT265" s="9"/>
      <c r="HU265" s="9"/>
      <c r="HV265" s="10"/>
      <c r="HW265" s="9"/>
      <c r="HX265" s="9"/>
    </row>
    <row r="266" spans="1:232" s="2" customFormat="1" ht="16.95" customHeight="1">
      <c r="A266" s="14" t="s">
        <v>263</v>
      </c>
      <c r="B266" s="39">
        <v>18450</v>
      </c>
      <c r="C266" s="39">
        <v>20384</v>
      </c>
      <c r="D266" s="4">
        <f t="shared" si="102"/>
        <v>1.1048238482384825</v>
      </c>
      <c r="E266" s="11">
        <v>10</v>
      </c>
      <c r="F266" s="5" t="s">
        <v>371</v>
      </c>
      <c r="G266" s="5" t="s">
        <v>371</v>
      </c>
      <c r="H266" s="5" t="s">
        <v>371</v>
      </c>
      <c r="I266" s="5" t="s">
        <v>371</v>
      </c>
      <c r="J266" s="5" t="s">
        <v>371</v>
      </c>
      <c r="K266" s="5" t="s">
        <v>371</v>
      </c>
      <c r="L266" s="5" t="s">
        <v>371</v>
      </c>
      <c r="M266" s="5" t="s">
        <v>371</v>
      </c>
      <c r="N266" s="39">
        <v>5785.6</v>
      </c>
      <c r="O266" s="39">
        <v>1439.5</v>
      </c>
      <c r="P266" s="4">
        <f t="shared" si="103"/>
        <v>0.2488073838495575</v>
      </c>
      <c r="Q266" s="11">
        <v>20</v>
      </c>
      <c r="R266" s="11">
        <v>1</v>
      </c>
      <c r="S266" s="11">
        <v>15</v>
      </c>
      <c r="T266" s="39">
        <v>460</v>
      </c>
      <c r="U266" s="39">
        <v>563.4</v>
      </c>
      <c r="V266" s="4">
        <f t="shared" si="104"/>
        <v>1.2247826086956521</v>
      </c>
      <c r="W266" s="11">
        <v>10</v>
      </c>
      <c r="X266" s="39">
        <v>125</v>
      </c>
      <c r="Y266" s="39">
        <v>138.19999999999999</v>
      </c>
      <c r="Z266" s="4">
        <f t="shared" si="105"/>
        <v>1.1055999999999999</v>
      </c>
      <c r="AA266" s="11">
        <v>40</v>
      </c>
      <c r="AB266" s="39">
        <v>232656</v>
      </c>
      <c r="AC266" s="39">
        <v>220138</v>
      </c>
      <c r="AD266" s="4">
        <f t="shared" si="106"/>
        <v>0.94619524104256925</v>
      </c>
      <c r="AE266" s="11">
        <v>5</v>
      </c>
      <c r="AF266" s="5" t="s">
        <v>371</v>
      </c>
      <c r="AG266" s="5" t="s">
        <v>371</v>
      </c>
      <c r="AH266" s="5" t="s">
        <v>371</v>
      </c>
      <c r="AI266" s="5" t="s">
        <v>371</v>
      </c>
      <c r="AJ266" s="55">
        <v>525</v>
      </c>
      <c r="AK266" s="55">
        <v>797</v>
      </c>
      <c r="AL266" s="4">
        <f t="shared" si="107"/>
        <v>1.5180952380952382</v>
      </c>
      <c r="AM266" s="11">
        <v>20</v>
      </c>
      <c r="AN266" s="5" t="s">
        <v>371</v>
      </c>
      <c r="AO266" s="5" t="s">
        <v>371</v>
      </c>
      <c r="AP266" s="5" t="s">
        <v>371</v>
      </c>
      <c r="AQ266" s="5" t="s">
        <v>371</v>
      </c>
      <c r="AR266" s="39">
        <v>52.5</v>
      </c>
      <c r="AS266" s="39">
        <v>52.6</v>
      </c>
      <c r="AT266" s="4">
        <f t="shared" si="108"/>
        <v>1.0019047619047619</v>
      </c>
      <c r="AU266" s="11">
        <v>10</v>
      </c>
      <c r="AV266" s="5" t="s">
        <v>371</v>
      </c>
      <c r="AW266" s="5" t="s">
        <v>371</v>
      </c>
      <c r="AX266" s="5" t="s">
        <v>371</v>
      </c>
      <c r="AY266" s="5" t="s">
        <v>371</v>
      </c>
      <c r="AZ266" s="5" t="s">
        <v>371</v>
      </c>
      <c r="BA266" s="5" t="s">
        <v>371</v>
      </c>
      <c r="BB266" s="5" t="s">
        <v>371</v>
      </c>
      <c r="BC266" s="5" t="s">
        <v>371</v>
      </c>
      <c r="BD266" s="54">
        <f t="shared" si="116"/>
        <v>1.0200626217884441</v>
      </c>
      <c r="BE266" s="54">
        <f t="shared" si="109"/>
        <v>1.0200626217884441</v>
      </c>
      <c r="BF266" s="55">
        <v>4426</v>
      </c>
      <c r="BG266" s="39">
        <f t="shared" si="110"/>
        <v>4514.8</v>
      </c>
      <c r="BH266" s="39">
        <f t="shared" si="111"/>
        <v>88.800000000000182</v>
      </c>
      <c r="BI266" s="39">
        <v>483.5</v>
      </c>
      <c r="BJ266" s="39">
        <v>380.2</v>
      </c>
      <c r="BK266" s="39">
        <v>338</v>
      </c>
      <c r="BL266" s="39">
        <v>411.1</v>
      </c>
      <c r="BM266" s="39">
        <v>381.3</v>
      </c>
      <c r="BN266" s="39">
        <v>498.6</v>
      </c>
      <c r="BO266" s="39">
        <v>394.7</v>
      </c>
      <c r="BP266" s="39">
        <v>351.9</v>
      </c>
      <c r="BQ266" s="39">
        <v>0</v>
      </c>
      <c r="BR266" s="39">
        <v>655.7</v>
      </c>
      <c r="BS266" s="39">
        <v>372.4</v>
      </c>
      <c r="BT266" s="39">
        <v>357.7</v>
      </c>
      <c r="BU266" s="39">
        <v>0</v>
      </c>
      <c r="BV266" s="39">
        <f t="shared" si="112"/>
        <v>-110.3</v>
      </c>
      <c r="BW266" s="11"/>
      <c r="BX266" s="39">
        <f t="shared" si="113"/>
        <v>-110.3</v>
      </c>
      <c r="BY266" s="39">
        <v>0</v>
      </c>
      <c r="BZ266" s="39">
        <f t="shared" si="114"/>
        <v>0</v>
      </c>
      <c r="CA266" s="39">
        <f t="shared" si="115"/>
        <v>-110.3</v>
      </c>
      <c r="CB266" s="84"/>
      <c r="CC266" s="9"/>
      <c r="CD266" s="9"/>
      <c r="CE266" s="9"/>
      <c r="CF266" s="9"/>
      <c r="CG266" s="9"/>
      <c r="CH266" s="9"/>
      <c r="CI266" s="9"/>
      <c r="CJ266" s="9"/>
      <c r="CK266" s="9"/>
      <c r="CL266" s="10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10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10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10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10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10"/>
      <c r="HW266" s="9"/>
      <c r="HX266" s="9"/>
    </row>
    <row r="267" spans="1:232" s="2" customFormat="1" ht="16.95" customHeight="1">
      <c r="A267" s="14" t="s">
        <v>264</v>
      </c>
      <c r="B267" s="39">
        <v>38645</v>
      </c>
      <c r="C267" s="39">
        <v>39292.400000000001</v>
      </c>
      <c r="D267" s="4">
        <f t="shared" si="102"/>
        <v>1.0167524906197438</v>
      </c>
      <c r="E267" s="11">
        <v>10</v>
      </c>
      <c r="F267" s="5" t="s">
        <v>371</v>
      </c>
      <c r="G267" s="5" t="s">
        <v>371</v>
      </c>
      <c r="H267" s="5" t="s">
        <v>371</v>
      </c>
      <c r="I267" s="5" t="s">
        <v>371</v>
      </c>
      <c r="J267" s="5" t="s">
        <v>371</v>
      </c>
      <c r="K267" s="5" t="s">
        <v>371</v>
      </c>
      <c r="L267" s="5" t="s">
        <v>371</v>
      </c>
      <c r="M267" s="5" t="s">
        <v>371</v>
      </c>
      <c r="N267" s="39">
        <v>9390.2000000000007</v>
      </c>
      <c r="O267" s="39">
        <v>11868.6</v>
      </c>
      <c r="P267" s="4">
        <f t="shared" si="103"/>
        <v>1.2639347404741113</v>
      </c>
      <c r="Q267" s="11">
        <v>20</v>
      </c>
      <c r="R267" s="11">
        <v>1</v>
      </c>
      <c r="S267" s="11">
        <v>15</v>
      </c>
      <c r="T267" s="39">
        <v>125</v>
      </c>
      <c r="U267" s="39">
        <v>133.5</v>
      </c>
      <c r="V267" s="4">
        <f t="shared" si="104"/>
        <v>1.0680000000000001</v>
      </c>
      <c r="W267" s="11">
        <v>25</v>
      </c>
      <c r="X267" s="39">
        <v>130</v>
      </c>
      <c r="Y267" s="39">
        <v>137.1</v>
      </c>
      <c r="Z267" s="4">
        <f t="shared" si="105"/>
        <v>1.0546153846153845</v>
      </c>
      <c r="AA267" s="11">
        <v>25</v>
      </c>
      <c r="AB267" s="39">
        <v>560590</v>
      </c>
      <c r="AC267" s="39">
        <v>703088</v>
      </c>
      <c r="AD267" s="4">
        <f t="shared" si="106"/>
        <v>1.2541929039048145</v>
      </c>
      <c r="AE267" s="11">
        <v>5</v>
      </c>
      <c r="AF267" s="5" t="s">
        <v>371</v>
      </c>
      <c r="AG267" s="5" t="s">
        <v>371</v>
      </c>
      <c r="AH267" s="5" t="s">
        <v>371</v>
      </c>
      <c r="AI267" s="5" t="s">
        <v>371</v>
      </c>
      <c r="AJ267" s="55">
        <v>590</v>
      </c>
      <c r="AK267" s="55">
        <v>593</v>
      </c>
      <c r="AL267" s="4">
        <f t="shared" si="107"/>
        <v>1.0050847457627119</v>
      </c>
      <c r="AM267" s="11">
        <v>20</v>
      </c>
      <c r="AN267" s="5" t="s">
        <v>371</v>
      </c>
      <c r="AO267" s="5" t="s">
        <v>371</v>
      </c>
      <c r="AP267" s="5" t="s">
        <v>371</v>
      </c>
      <c r="AQ267" s="5" t="s">
        <v>371</v>
      </c>
      <c r="AR267" s="39">
        <v>55</v>
      </c>
      <c r="AS267" s="39">
        <v>55.3</v>
      </c>
      <c r="AT267" s="4">
        <f t="shared" si="108"/>
        <v>1.0054545454545454</v>
      </c>
      <c r="AU267" s="11">
        <v>10</v>
      </c>
      <c r="AV267" s="5" t="s">
        <v>371</v>
      </c>
      <c r="AW267" s="5" t="s">
        <v>371</v>
      </c>
      <c r="AX267" s="5" t="s">
        <v>371</v>
      </c>
      <c r="AY267" s="5" t="s">
        <v>371</v>
      </c>
      <c r="AZ267" s="5" t="s">
        <v>371</v>
      </c>
      <c r="BA267" s="5" t="s">
        <v>371</v>
      </c>
      <c r="BB267" s="5" t="s">
        <v>371</v>
      </c>
      <c r="BC267" s="5" t="s">
        <v>371</v>
      </c>
      <c r="BD267" s="54">
        <f t="shared" si="116"/>
        <v>1.0764523786183695</v>
      </c>
      <c r="BE267" s="54">
        <f t="shared" si="109"/>
        <v>1.0764523786183695</v>
      </c>
      <c r="BF267" s="55">
        <v>5844</v>
      </c>
      <c r="BG267" s="39">
        <f t="shared" si="110"/>
        <v>6290.8</v>
      </c>
      <c r="BH267" s="39">
        <f t="shared" si="111"/>
        <v>446.80000000000018</v>
      </c>
      <c r="BI267" s="39">
        <v>548.1</v>
      </c>
      <c r="BJ267" s="39">
        <v>637.70000000000005</v>
      </c>
      <c r="BK267" s="39">
        <v>510.2</v>
      </c>
      <c r="BL267" s="39">
        <v>534.6</v>
      </c>
      <c r="BM267" s="39">
        <v>545</v>
      </c>
      <c r="BN267" s="39">
        <v>506.3</v>
      </c>
      <c r="BO267" s="39">
        <v>599.5</v>
      </c>
      <c r="BP267" s="39">
        <v>559.9</v>
      </c>
      <c r="BQ267" s="39">
        <v>0</v>
      </c>
      <c r="BR267" s="39">
        <v>537.70000000000005</v>
      </c>
      <c r="BS267" s="39">
        <v>676.9</v>
      </c>
      <c r="BT267" s="39">
        <v>590.6</v>
      </c>
      <c r="BU267" s="39">
        <v>0</v>
      </c>
      <c r="BV267" s="39">
        <f t="shared" si="112"/>
        <v>44.3</v>
      </c>
      <c r="BW267" s="11"/>
      <c r="BX267" s="39">
        <f t="shared" si="113"/>
        <v>44.3</v>
      </c>
      <c r="BY267" s="39">
        <v>0</v>
      </c>
      <c r="BZ267" s="39">
        <f t="shared" si="114"/>
        <v>44.3</v>
      </c>
      <c r="CA267" s="39">
        <f t="shared" si="115"/>
        <v>0</v>
      </c>
      <c r="CB267" s="84"/>
      <c r="CC267" s="9"/>
      <c r="CD267" s="9"/>
      <c r="CE267" s="9"/>
      <c r="CF267" s="9"/>
      <c r="CG267" s="9"/>
      <c r="CH267" s="9"/>
      <c r="CI267" s="9"/>
      <c r="CJ267" s="9"/>
      <c r="CK267" s="9"/>
      <c r="CL267" s="10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10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10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10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10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10"/>
      <c r="HW267" s="9"/>
      <c r="HX267" s="9"/>
    </row>
    <row r="268" spans="1:232" s="2" customFormat="1" ht="16.95" customHeight="1">
      <c r="A268" s="14" t="s">
        <v>265</v>
      </c>
      <c r="B268" s="39">
        <v>68000</v>
      </c>
      <c r="C268" s="39">
        <v>94444</v>
      </c>
      <c r="D268" s="4">
        <f t="shared" si="102"/>
        <v>1.3888823529411765</v>
      </c>
      <c r="E268" s="11">
        <v>10</v>
      </c>
      <c r="F268" s="5" t="s">
        <v>371</v>
      </c>
      <c r="G268" s="5" t="s">
        <v>371</v>
      </c>
      <c r="H268" s="5" t="s">
        <v>371</v>
      </c>
      <c r="I268" s="5" t="s">
        <v>371</v>
      </c>
      <c r="J268" s="5" t="s">
        <v>371</v>
      </c>
      <c r="K268" s="5" t="s">
        <v>371</v>
      </c>
      <c r="L268" s="5" t="s">
        <v>371</v>
      </c>
      <c r="M268" s="5" t="s">
        <v>371</v>
      </c>
      <c r="N268" s="39">
        <v>6070.7</v>
      </c>
      <c r="O268" s="39">
        <v>7312.2</v>
      </c>
      <c r="P268" s="4">
        <f t="shared" si="103"/>
        <v>1.2045068937684287</v>
      </c>
      <c r="Q268" s="11">
        <v>20</v>
      </c>
      <c r="R268" s="11">
        <v>1</v>
      </c>
      <c r="S268" s="11">
        <v>15</v>
      </c>
      <c r="T268" s="39">
        <v>40</v>
      </c>
      <c r="U268" s="39">
        <v>43.3</v>
      </c>
      <c r="V268" s="4">
        <f t="shared" si="104"/>
        <v>1.0825</v>
      </c>
      <c r="W268" s="11">
        <v>15</v>
      </c>
      <c r="X268" s="39">
        <v>44</v>
      </c>
      <c r="Y268" s="39">
        <v>46.2</v>
      </c>
      <c r="Z268" s="4">
        <f t="shared" si="105"/>
        <v>1.05</v>
      </c>
      <c r="AA268" s="11">
        <v>35</v>
      </c>
      <c r="AB268" s="39">
        <v>60897</v>
      </c>
      <c r="AC268" s="39">
        <v>96717</v>
      </c>
      <c r="AD268" s="4">
        <f t="shared" si="106"/>
        <v>1.5882063155820483</v>
      </c>
      <c r="AE268" s="11">
        <v>5</v>
      </c>
      <c r="AF268" s="5" t="s">
        <v>371</v>
      </c>
      <c r="AG268" s="5" t="s">
        <v>371</v>
      </c>
      <c r="AH268" s="5" t="s">
        <v>371</v>
      </c>
      <c r="AI268" s="5" t="s">
        <v>371</v>
      </c>
      <c r="AJ268" s="55">
        <v>133</v>
      </c>
      <c r="AK268" s="55">
        <v>140</v>
      </c>
      <c r="AL268" s="4">
        <f t="shared" si="107"/>
        <v>1.0526315789473684</v>
      </c>
      <c r="AM268" s="11">
        <v>20</v>
      </c>
      <c r="AN268" s="5" t="s">
        <v>371</v>
      </c>
      <c r="AO268" s="5" t="s">
        <v>371</v>
      </c>
      <c r="AP268" s="5" t="s">
        <v>371</v>
      </c>
      <c r="AQ268" s="5" t="s">
        <v>371</v>
      </c>
      <c r="AR268" s="39">
        <v>39.200000000000003</v>
      </c>
      <c r="AS268" s="39">
        <v>50</v>
      </c>
      <c r="AT268" s="4">
        <f t="shared" si="108"/>
        <v>1.2755102040816326</v>
      </c>
      <c r="AU268" s="11">
        <v>10</v>
      </c>
      <c r="AV268" s="5" t="s">
        <v>371</v>
      </c>
      <c r="AW268" s="5" t="s">
        <v>371</v>
      </c>
      <c r="AX268" s="5" t="s">
        <v>371</v>
      </c>
      <c r="AY268" s="5" t="s">
        <v>371</v>
      </c>
      <c r="AZ268" s="5" t="s">
        <v>371</v>
      </c>
      <c r="BA268" s="5" t="s">
        <v>371</v>
      </c>
      <c r="BB268" s="5" t="s">
        <v>371</v>
      </c>
      <c r="BC268" s="5" t="s">
        <v>371</v>
      </c>
      <c r="BD268" s="54">
        <f t="shared" si="116"/>
        <v>1.1362709738650327</v>
      </c>
      <c r="BE268" s="54">
        <f t="shared" si="109"/>
        <v>1.1362709738650327</v>
      </c>
      <c r="BF268" s="55">
        <v>894</v>
      </c>
      <c r="BG268" s="39">
        <f t="shared" si="110"/>
        <v>1015.8</v>
      </c>
      <c r="BH268" s="39">
        <f t="shared" si="111"/>
        <v>121.79999999999995</v>
      </c>
      <c r="BI268" s="39">
        <v>101.1</v>
      </c>
      <c r="BJ268" s="39">
        <v>90.4</v>
      </c>
      <c r="BK268" s="39">
        <v>89.7</v>
      </c>
      <c r="BL268" s="39">
        <v>102</v>
      </c>
      <c r="BM268" s="39">
        <v>74.900000000000006</v>
      </c>
      <c r="BN268" s="39">
        <v>57.9</v>
      </c>
      <c r="BO268" s="39">
        <v>99.5</v>
      </c>
      <c r="BP268" s="39">
        <v>79.400000000000006</v>
      </c>
      <c r="BQ268" s="39">
        <v>0</v>
      </c>
      <c r="BR268" s="39">
        <v>82.9</v>
      </c>
      <c r="BS268" s="39">
        <v>109.3</v>
      </c>
      <c r="BT268" s="39">
        <v>93.7</v>
      </c>
      <c r="BU268" s="39">
        <v>0</v>
      </c>
      <c r="BV268" s="39">
        <f t="shared" si="112"/>
        <v>35</v>
      </c>
      <c r="BW268" s="11"/>
      <c r="BX268" s="39">
        <f t="shared" si="113"/>
        <v>35</v>
      </c>
      <c r="BY268" s="39">
        <v>0</v>
      </c>
      <c r="BZ268" s="39">
        <f t="shared" si="114"/>
        <v>35</v>
      </c>
      <c r="CA268" s="39">
        <f t="shared" si="115"/>
        <v>0</v>
      </c>
      <c r="CB268" s="84"/>
      <c r="CC268" s="9"/>
      <c r="CD268" s="9"/>
      <c r="CE268" s="9"/>
      <c r="CF268" s="9"/>
      <c r="CG268" s="9"/>
      <c r="CH268" s="9"/>
      <c r="CI268" s="9"/>
      <c r="CJ268" s="9"/>
      <c r="CK268" s="9"/>
      <c r="CL268" s="10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10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10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10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10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  <c r="HJ268" s="9"/>
      <c r="HK268" s="9"/>
      <c r="HL268" s="9"/>
      <c r="HM268" s="9"/>
      <c r="HN268" s="9"/>
      <c r="HO268" s="9"/>
      <c r="HP268" s="9"/>
      <c r="HQ268" s="9"/>
      <c r="HR268" s="9"/>
      <c r="HS268" s="9"/>
      <c r="HT268" s="9"/>
      <c r="HU268" s="9"/>
      <c r="HV268" s="10"/>
      <c r="HW268" s="9"/>
      <c r="HX268" s="9"/>
    </row>
    <row r="269" spans="1:232" s="2" customFormat="1" ht="16.95" customHeight="1">
      <c r="A269" s="19" t="s">
        <v>266</v>
      </c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84"/>
      <c r="CC269" s="9"/>
      <c r="CD269" s="9"/>
      <c r="CE269" s="9"/>
      <c r="CF269" s="9"/>
      <c r="CG269" s="9"/>
      <c r="CH269" s="9"/>
      <c r="CI269" s="9"/>
      <c r="CJ269" s="9"/>
      <c r="CK269" s="9"/>
      <c r="CL269" s="10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10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10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10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10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9"/>
      <c r="HK269" s="9"/>
      <c r="HL269" s="9"/>
      <c r="HM269" s="9"/>
      <c r="HN269" s="9"/>
      <c r="HO269" s="9"/>
      <c r="HP269" s="9"/>
      <c r="HQ269" s="9"/>
      <c r="HR269" s="9"/>
      <c r="HS269" s="9"/>
      <c r="HT269" s="9"/>
      <c r="HU269" s="9"/>
      <c r="HV269" s="10"/>
      <c r="HW269" s="9"/>
      <c r="HX269" s="9"/>
    </row>
    <row r="270" spans="1:232" s="2" customFormat="1" ht="16.95" customHeight="1">
      <c r="A270" s="14" t="s">
        <v>267</v>
      </c>
      <c r="B270" s="39">
        <v>0</v>
      </c>
      <c r="C270" s="39">
        <v>0</v>
      </c>
      <c r="D270" s="4">
        <f t="shared" si="102"/>
        <v>0</v>
      </c>
      <c r="E270" s="11">
        <v>0</v>
      </c>
      <c r="F270" s="5" t="s">
        <v>371</v>
      </c>
      <c r="G270" s="5" t="s">
        <v>371</v>
      </c>
      <c r="H270" s="5" t="s">
        <v>371</v>
      </c>
      <c r="I270" s="5" t="s">
        <v>371</v>
      </c>
      <c r="J270" s="5" t="s">
        <v>371</v>
      </c>
      <c r="K270" s="5" t="s">
        <v>371</v>
      </c>
      <c r="L270" s="5" t="s">
        <v>371</v>
      </c>
      <c r="M270" s="5" t="s">
        <v>371</v>
      </c>
      <c r="N270" s="39">
        <v>862.7</v>
      </c>
      <c r="O270" s="39">
        <v>803.1</v>
      </c>
      <c r="P270" s="4">
        <f t="shared" si="103"/>
        <v>0.93091457053436877</v>
      </c>
      <c r="Q270" s="11">
        <v>20</v>
      </c>
      <c r="R270" s="11">
        <v>1</v>
      </c>
      <c r="S270" s="11">
        <v>15</v>
      </c>
      <c r="T270" s="39">
        <v>0</v>
      </c>
      <c r="U270" s="39">
        <v>0</v>
      </c>
      <c r="V270" s="4">
        <f t="shared" si="104"/>
        <v>1</v>
      </c>
      <c r="W270" s="11">
        <v>10</v>
      </c>
      <c r="X270" s="39">
        <v>0.8</v>
      </c>
      <c r="Y270" s="39">
        <v>0.9</v>
      </c>
      <c r="Z270" s="4">
        <f t="shared" si="105"/>
        <v>1.125</v>
      </c>
      <c r="AA270" s="11">
        <v>40</v>
      </c>
      <c r="AB270" s="39">
        <v>2475</v>
      </c>
      <c r="AC270" s="39">
        <v>8008</v>
      </c>
      <c r="AD270" s="4">
        <f t="shared" si="106"/>
        <v>3.2355555555555555</v>
      </c>
      <c r="AE270" s="11">
        <v>5</v>
      </c>
      <c r="AF270" s="5" t="s">
        <v>371</v>
      </c>
      <c r="AG270" s="5" t="s">
        <v>371</v>
      </c>
      <c r="AH270" s="5" t="s">
        <v>371</v>
      </c>
      <c r="AI270" s="5" t="s">
        <v>371</v>
      </c>
      <c r="AJ270" s="55">
        <v>5</v>
      </c>
      <c r="AK270" s="55">
        <v>9</v>
      </c>
      <c r="AL270" s="4">
        <f t="shared" si="107"/>
        <v>1.8</v>
      </c>
      <c r="AM270" s="11">
        <v>20</v>
      </c>
      <c r="AN270" s="5" t="s">
        <v>371</v>
      </c>
      <c r="AO270" s="5" t="s">
        <v>371</v>
      </c>
      <c r="AP270" s="5" t="s">
        <v>371</v>
      </c>
      <c r="AQ270" s="5" t="s">
        <v>371</v>
      </c>
      <c r="AR270" s="39">
        <v>10.7</v>
      </c>
      <c r="AS270" s="39">
        <v>0</v>
      </c>
      <c r="AT270" s="4">
        <f t="shared" si="108"/>
        <v>0</v>
      </c>
      <c r="AU270" s="11">
        <v>10</v>
      </c>
      <c r="AV270" s="5" t="s">
        <v>371</v>
      </c>
      <c r="AW270" s="5" t="s">
        <v>371</v>
      </c>
      <c r="AX270" s="5" t="s">
        <v>371</v>
      </c>
      <c r="AY270" s="5" t="s">
        <v>371</v>
      </c>
      <c r="AZ270" s="5" t="s">
        <v>371</v>
      </c>
      <c r="BA270" s="5" t="s">
        <v>371</v>
      </c>
      <c r="BB270" s="5" t="s">
        <v>371</v>
      </c>
      <c r="BC270" s="5" t="s">
        <v>371</v>
      </c>
      <c r="BD270" s="54">
        <f t="shared" si="116"/>
        <v>1.1733005765705429</v>
      </c>
      <c r="BE270" s="54">
        <f t="shared" si="109"/>
        <v>1.1733005765705429</v>
      </c>
      <c r="BF270" s="55">
        <v>580</v>
      </c>
      <c r="BG270" s="39">
        <f t="shared" si="110"/>
        <v>680.5</v>
      </c>
      <c r="BH270" s="39">
        <f t="shared" si="111"/>
        <v>100.5</v>
      </c>
      <c r="BI270" s="39">
        <v>48.7</v>
      </c>
      <c r="BJ270" s="39">
        <v>49.5</v>
      </c>
      <c r="BK270" s="39">
        <v>61</v>
      </c>
      <c r="BL270" s="39">
        <v>61.1</v>
      </c>
      <c r="BM270" s="39">
        <v>42.8</v>
      </c>
      <c r="BN270" s="39">
        <v>84.3</v>
      </c>
      <c r="BO270" s="39">
        <v>58.9</v>
      </c>
      <c r="BP270" s="39">
        <v>54</v>
      </c>
      <c r="BQ270" s="39">
        <v>0</v>
      </c>
      <c r="BR270" s="39">
        <v>114.2</v>
      </c>
      <c r="BS270" s="39">
        <v>55.8</v>
      </c>
      <c r="BT270" s="39">
        <v>63.4</v>
      </c>
      <c r="BU270" s="39">
        <v>0</v>
      </c>
      <c r="BV270" s="39">
        <f t="shared" si="112"/>
        <v>-13.2</v>
      </c>
      <c r="BW270" s="11"/>
      <c r="BX270" s="39">
        <f t="shared" si="113"/>
        <v>-13.2</v>
      </c>
      <c r="BY270" s="39">
        <v>0</v>
      </c>
      <c r="BZ270" s="39">
        <f t="shared" si="114"/>
        <v>0</v>
      </c>
      <c r="CA270" s="39">
        <f t="shared" si="115"/>
        <v>-13.2</v>
      </c>
      <c r="CB270" s="84"/>
      <c r="CC270" s="9"/>
      <c r="CD270" s="9"/>
      <c r="CE270" s="9"/>
      <c r="CF270" s="9"/>
      <c r="CG270" s="9"/>
      <c r="CH270" s="9"/>
      <c r="CI270" s="9"/>
      <c r="CJ270" s="9"/>
      <c r="CK270" s="9"/>
      <c r="CL270" s="10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10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10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10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10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10"/>
      <c r="HW270" s="9"/>
      <c r="HX270" s="9"/>
    </row>
    <row r="271" spans="1:232" s="2" customFormat="1" ht="16.95" customHeight="1">
      <c r="A271" s="14" t="s">
        <v>268</v>
      </c>
      <c r="B271" s="39">
        <v>0</v>
      </c>
      <c r="C271" s="39">
        <v>0</v>
      </c>
      <c r="D271" s="4">
        <f t="shared" si="102"/>
        <v>0</v>
      </c>
      <c r="E271" s="11">
        <v>0</v>
      </c>
      <c r="F271" s="5" t="s">
        <v>371</v>
      </c>
      <c r="G271" s="5" t="s">
        <v>371</v>
      </c>
      <c r="H271" s="5" t="s">
        <v>371</v>
      </c>
      <c r="I271" s="5" t="s">
        <v>371</v>
      </c>
      <c r="J271" s="5" t="s">
        <v>371</v>
      </c>
      <c r="K271" s="5" t="s">
        <v>371</v>
      </c>
      <c r="L271" s="5" t="s">
        <v>371</v>
      </c>
      <c r="M271" s="5" t="s">
        <v>371</v>
      </c>
      <c r="N271" s="39">
        <v>2723.4</v>
      </c>
      <c r="O271" s="39">
        <v>1869.1</v>
      </c>
      <c r="P271" s="4">
        <f t="shared" si="103"/>
        <v>0.68631122861129468</v>
      </c>
      <c r="Q271" s="11">
        <v>20</v>
      </c>
      <c r="R271" s="11">
        <v>1</v>
      </c>
      <c r="S271" s="11">
        <v>15</v>
      </c>
      <c r="T271" s="39">
        <v>0</v>
      </c>
      <c r="U271" s="39">
        <v>0</v>
      </c>
      <c r="V271" s="4">
        <f t="shared" si="104"/>
        <v>1</v>
      </c>
      <c r="W271" s="11">
        <v>20</v>
      </c>
      <c r="X271" s="39">
        <v>3.9</v>
      </c>
      <c r="Y271" s="39">
        <v>4.3</v>
      </c>
      <c r="Z271" s="4">
        <f t="shared" si="105"/>
        <v>1.1025641025641026</v>
      </c>
      <c r="AA271" s="11">
        <v>30</v>
      </c>
      <c r="AB271" s="39">
        <v>19773</v>
      </c>
      <c r="AC271" s="39">
        <v>19247</v>
      </c>
      <c r="AD271" s="4">
        <f t="shared" si="106"/>
        <v>0.9733980680726243</v>
      </c>
      <c r="AE271" s="11">
        <v>5</v>
      </c>
      <c r="AF271" s="5" t="s">
        <v>371</v>
      </c>
      <c r="AG271" s="5" t="s">
        <v>371</v>
      </c>
      <c r="AH271" s="5" t="s">
        <v>371</v>
      </c>
      <c r="AI271" s="5" t="s">
        <v>371</v>
      </c>
      <c r="AJ271" s="55">
        <v>63</v>
      </c>
      <c r="AK271" s="55">
        <v>63</v>
      </c>
      <c r="AL271" s="4">
        <f t="shared" si="107"/>
        <v>1</v>
      </c>
      <c r="AM271" s="11">
        <v>20</v>
      </c>
      <c r="AN271" s="5" t="s">
        <v>371</v>
      </c>
      <c r="AO271" s="5" t="s">
        <v>371</v>
      </c>
      <c r="AP271" s="5" t="s">
        <v>371</v>
      </c>
      <c r="AQ271" s="5" t="s">
        <v>371</v>
      </c>
      <c r="AR271" s="39">
        <v>46.9</v>
      </c>
      <c r="AS271" s="39">
        <v>44.4</v>
      </c>
      <c r="AT271" s="4">
        <f t="shared" si="108"/>
        <v>0.94669509594882728</v>
      </c>
      <c r="AU271" s="11">
        <v>10</v>
      </c>
      <c r="AV271" s="5" t="s">
        <v>371</v>
      </c>
      <c r="AW271" s="5" t="s">
        <v>371</v>
      </c>
      <c r="AX271" s="5" t="s">
        <v>371</v>
      </c>
      <c r="AY271" s="5" t="s">
        <v>371</v>
      </c>
      <c r="AZ271" s="5" t="s">
        <v>371</v>
      </c>
      <c r="BA271" s="5" t="s">
        <v>371</v>
      </c>
      <c r="BB271" s="5" t="s">
        <v>371</v>
      </c>
      <c r="BC271" s="5" t="s">
        <v>371</v>
      </c>
      <c r="BD271" s="54">
        <f t="shared" si="116"/>
        <v>0.96780907457500298</v>
      </c>
      <c r="BE271" s="54">
        <f t="shared" si="109"/>
        <v>0.96780907457500298</v>
      </c>
      <c r="BF271" s="55">
        <v>70</v>
      </c>
      <c r="BG271" s="39">
        <f t="shared" si="110"/>
        <v>67.7</v>
      </c>
      <c r="BH271" s="39">
        <f t="shared" si="111"/>
        <v>-2.2999999999999972</v>
      </c>
      <c r="BI271" s="39">
        <v>5.6</v>
      </c>
      <c r="BJ271" s="39">
        <v>5.7</v>
      </c>
      <c r="BK271" s="39">
        <v>3.8</v>
      </c>
      <c r="BL271" s="39">
        <v>5.5</v>
      </c>
      <c r="BM271" s="39">
        <v>5.4</v>
      </c>
      <c r="BN271" s="39">
        <v>16</v>
      </c>
      <c r="BO271" s="39">
        <v>6.2</v>
      </c>
      <c r="BP271" s="39">
        <v>6.2</v>
      </c>
      <c r="BQ271" s="39">
        <v>0</v>
      </c>
      <c r="BR271" s="39">
        <v>1.2</v>
      </c>
      <c r="BS271" s="39">
        <v>6.7</v>
      </c>
      <c r="BT271" s="39">
        <v>5.6</v>
      </c>
      <c r="BU271" s="39">
        <v>4.0000000000000142</v>
      </c>
      <c r="BV271" s="39">
        <f t="shared" si="112"/>
        <v>-4.2</v>
      </c>
      <c r="BW271" s="11"/>
      <c r="BX271" s="39">
        <f t="shared" si="113"/>
        <v>-4.2</v>
      </c>
      <c r="BY271" s="39">
        <v>0</v>
      </c>
      <c r="BZ271" s="39">
        <f t="shared" si="114"/>
        <v>0</v>
      </c>
      <c r="CA271" s="39">
        <f t="shared" si="115"/>
        <v>-4.2</v>
      </c>
      <c r="CB271" s="84"/>
      <c r="CC271" s="9"/>
      <c r="CD271" s="9"/>
      <c r="CE271" s="9"/>
      <c r="CF271" s="9"/>
      <c r="CG271" s="9"/>
      <c r="CH271" s="9"/>
      <c r="CI271" s="9"/>
      <c r="CJ271" s="9"/>
      <c r="CK271" s="9"/>
      <c r="CL271" s="10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10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10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10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10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10"/>
      <c r="HW271" s="9"/>
      <c r="HX271" s="9"/>
    </row>
    <row r="272" spans="1:232" s="2" customFormat="1" ht="16.95" customHeight="1">
      <c r="A272" s="14" t="s">
        <v>269</v>
      </c>
      <c r="B272" s="39">
        <v>0</v>
      </c>
      <c r="C272" s="39">
        <v>0</v>
      </c>
      <c r="D272" s="4">
        <f t="shared" si="102"/>
        <v>0</v>
      </c>
      <c r="E272" s="11">
        <v>0</v>
      </c>
      <c r="F272" s="5" t="s">
        <v>371</v>
      </c>
      <c r="G272" s="5" t="s">
        <v>371</v>
      </c>
      <c r="H272" s="5" t="s">
        <v>371</v>
      </c>
      <c r="I272" s="5" t="s">
        <v>371</v>
      </c>
      <c r="J272" s="5" t="s">
        <v>371</v>
      </c>
      <c r="K272" s="5" t="s">
        <v>371</v>
      </c>
      <c r="L272" s="5" t="s">
        <v>371</v>
      </c>
      <c r="M272" s="5" t="s">
        <v>371</v>
      </c>
      <c r="N272" s="39">
        <v>4238.3999999999996</v>
      </c>
      <c r="O272" s="39">
        <v>5586.9</v>
      </c>
      <c r="P272" s="4">
        <f t="shared" si="103"/>
        <v>1.3181625141562854</v>
      </c>
      <c r="Q272" s="11">
        <v>20</v>
      </c>
      <c r="R272" s="11">
        <v>1</v>
      </c>
      <c r="S272" s="11">
        <v>15</v>
      </c>
      <c r="T272" s="39">
        <v>0</v>
      </c>
      <c r="U272" s="39">
        <v>0</v>
      </c>
      <c r="V272" s="4">
        <f t="shared" si="104"/>
        <v>1</v>
      </c>
      <c r="W272" s="11">
        <v>10</v>
      </c>
      <c r="X272" s="39">
        <v>23.4</v>
      </c>
      <c r="Y272" s="39">
        <v>23.7</v>
      </c>
      <c r="Z272" s="4">
        <f t="shared" si="105"/>
        <v>1.0128205128205128</v>
      </c>
      <c r="AA272" s="11">
        <v>40</v>
      </c>
      <c r="AB272" s="39">
        <v>15440</v>
      </c>
      <c r="AC272" s="39">
        <v>18352</v>
      </c>
      <c r="AD272" s="4">
        <f t="shared" si="106"/>
        <v>1.1886010362694301</v>
      </c>
      <c r="AE272" s="11">
        <v>5</v>
      </c>
      <c r="AF272" s="5" t="s">
        <v>371</v>
      </c>
      <c r="AG272" s="5" t="s">
        <v>371</v>
      </c>
      <c r="AH272" s="5" t="s">
        <v>371</v>
      </c>
      <c r="AI272" s="5" t="s">
        <v>371</v>
      </c>
      <c r="AJ272" s="55">
        <v>147</v>
      </c>
      <c r="AK272" s="55">
        <v>194</v>
      </c>
      <c r="AL272" s="4">
        <f t="shared" si="107"/>
        <v>1.3197278911564625</v>
      </c>
      <c r="AM272" s="11">
        <v>20</v>
      </c>
      <c r="AN272" s="5" t="s">
        <v>371</v>
      </c>
      <c r="AO272" s="5" t="s">
        <v>371</v>
      </c>
      <c r="AP272" s="5" t="s">
        <v>371</v>
      </c>
      <c r="AQ272" s="5" t="s">
        <v>371</v>
      </c>
      <c r="AR272" s="39">
        <v>15</v>
      </c>
      <c r="AS272" s="39">
        <v>0</v>
      </c>
      <c r="AT272" s="4">
        <f t="shared" si="108"/>
        <v>0</v>
      </c>
      <c r="AU272" s="11">
        <v>10</v>
      </c>
      <c r="AV272" s="5" t="s">
        <v>371</v>
      </c>
      <c r="AW272" s="5" t="s">
        <v>371</v>
      </c>
      <c r="AX272" s="5" t="s">
        <v>371</v>
      </c>
      <c r="AY272" s="5" t="s">
        <v>371</v>
      </c>
      <c r="AZ272" s="5" t="s">
        <v>371</v>
      </c>
      <c r="BA272" s="5" t="s">
        <v>371</v>
      </c>
      <c r="BB272" s="5" t="s">
        <v>371</v>
      </c>
      <c r="BC272" s="5" t="s">
        <v>371</v>
      </c>
      <c r="BD272" s="54">
        <f t="shared" si="116"/>
        <v>1.0351136150035218</v>
      </c>
      <c r="BE272" s="54">
        <f t="shared" si="109"/>
        <v>1.0351136150035218</v>
      </c>
      <c r="BF272" s="55">
        <v>180</v>
      </c>
      <c r="BG272" s="39">
        <f t="shared" si="110"/>
        <v>186.3</v>
      </c>
      <c r="BH272" s="39">
        <f t="shared" si="111"/>
        <v>6.3000000000000114</v>
      </c>
      <c r="BI272" s="39">
        <v>12.9</v>
      </c>
      <c r="BJ272" s="39">
        <v>19.7</v>
      </c>
      <c r="BK272" s="39">
        <v>18.600000000000001</v>
      </c>
      <c r="BL272" s="39">
        <v>19.899999999999999</v>
      </c>
      <c r="BM272" s="39">
        <v>18.899999999999999</v>
      </c>
      <c r="BN272" s="39">
        <v>14.2</v>
      </c>
      <c r="BO272" s="39">
        <v>19</v>
      </c>
      <c r="BP272" s="39">
        <v>15.2</v>
      </c>
      <c r="BQ272" s="39">
        <v>0</v>
      </c>
      <c r="BR272" s="39">
        <v>19.5</v>
      </c>
      <c r="BS272" s="39">
        <v>18.2</v>
      </c>
      <c r="BT272" s="39">
        <v>13.6</v>
      </c>
      <c r="BU272" s="39">
        <v>0</v>
      </c>
      <c r="BV272" s="39">
        <f t="shared" si="112"/>
        <v>-3.4</v>
      </c>
      <c r="BW272" s="11"/>
      <c r="BX272" s="39">
        <f t="shared" si="113"/>
        <v>-3.4</v>
      </c>
      <c r="BY272" s="39">
        <v>0</v>
      </c>
      <c r="BZ272" s="39">
        <f t="shared" si="114"/>
        <v>0</v>
      </c>
      <c r="CA272" s="39">
        <f t="shared" si="115"/>
        <v>-3.4</v>
      </c>
      <c r="CB272" s="84"/>
      <c r="CC272" s="9"/>
      <c r="CD272" s="9"/>
      <c r="CE272" s="9"/>
      <c r="CF272" s="9"/>
      <c r="CG272" s="9"/>
      <c r="CH272" s="9"/>
      <c r="CI272" s="9"/>
      <c r="CJ272" s="9"/>
      <c r="CK272" s="9"/>
      <c r="CL272" s="10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10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10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10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10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  <c r="HT272" s="9"/>
      <c r="HU272" s="9"/>
      <c r="HV272" s="10"/>
      <c r="HW272" s="9"/>
      <c r="HX272" s="9"/>
    </row>
    <row r="273" spans="1:232" s="2" customFormat="1" ht="16.95" customHeight="1">
      <c r="A273" s="14" t="s">
        <v>270</v>
      </c>
      <c r="B273" s="39">
        <v>0</v>
      </c>
      <c r="C273" s="39">
        <v>0</v>
      </c>
      <c r="D273" s="4">
        <f t="shared" si="102"/>
        <v>0</v>
      </c>
      <c r="E273" s="11">
        <v>0</v>
      </c>
      <c r="F273" s="5" t="s">
        <v>371</v>
      </c>
      <c r="G273" s="5" t="s">
        <v>371</v>
      </c>
      <c r="H273" s="5" t="s">
        <v>371</v>
      </c>
      <c r="I273" s="5" t="s">
        <v>371</v>
      </c>
      <c r="J273" s="5" t="s">
        <v>371</v>
      </c>
      <c r="K273" s="5" t="s">
        <v>371</v>
      </c>
      <c r="L273" s="5" t="s">
        <v>371</v>
      </c>
      <c r="M273" s="5" t="s">
        <v>371</v>
      </c>
      <c r="N273" s="39">
        <v>1589.6</v>
      </c>
      <c r="O273" s="39">
        <v>1197</v>
      </c>
      <c r="P273" s="4">
        <f t="shared" si="103"/>
        <v>0.75301962757926522</v>
      </c>
      <c r="Q273" s="11">
        <v>20</v>
      </c>
      <c r="R273" s="11">
        <v>1</v>
      </c>
      <c r="S273" s="11">
        <v>15</v>
      </c>
      <c r="T273" s="39">
        <v>84</v>
      </c>
      <c r="U273" s="39">
        <v>84.6</v>
      </c>
      <c r="V273" s="4">
        <f t="shared" si="104"/>
        <v>1.0071428571428571</v>
      </c>
      <c r="W273" s="11">
        <v>20</v>
      </c>
      <c r="X273" s="39">
        <v>10.9</v>
      </c>
      <c r="Y273" s="39">
        <v>11.9</v>
      </c>
      <c r="Z273" s="4">
        <f t="shared" si="105"/>
        <v>1.0917431192660549</v>
      </c>
      <c r="AA273" s="11">
        <v>30</v>
      </c>
      <c r="AB273" s="39">
        <v>37254</v>
      </c>
      <c r="AC273" s="39">
        <v>34636</v>
      </c>
      <c r="AD273" s="4">
        <f t="shared" si="106"/>
        <v>0.92972566704246529</v>
      </c>
      <c r="AE273" s="11">
        <v>5</v>
      </c>
      <c r="AF273" s="5" t="s">
        <v>371</v>
      </c>
      <c r="AG273" s="5" t="s">
        <v>371</v>
      </c>
      <c r="AH273" s="5" t="s">
        <v>371</v>
      </c>
      <c r="AI273" s="5" t="s">
        <v>371</v>
      </c>
      <c r="AJ273" s="55">
        <v>189</v>
      </c>
      <c r="AK273" s="55">
        <v>189</v>
      </c>
      <c r="AL273" s="4">
        <f t="shared" si="107"/>
        <v>1</v>
      </c>
      <c r="AM273" s="11">
        <v>20</v>
      </c>
      <c r="AN273" s="5" t="s">
        <v>371</v>
      </c>
      <c r="AO273" s="5" t="s">
        <v>371</v>
      </c>
      <c r="AP273" s="5" t="s">
        <v>371</v>
      </c>
      <c r="AQ273" s="5" t="s">
        <v>371</v>
      </c>
      <c r="AR273" s="39">
        <v>0</v>
      </c>
      <c r="AS273" s="39">
        <v>0</v>
      </c>
      <c r="AT273" s="4">
        <f t="shared" si="108"/>
        <v>0</v>
      </c>
      <c r="AU273" s="11">
        <v>0</v>
      </c>
      <c r="AV273" s="5" t="s">
        <v>371</v>
      </c>
      <c r="AW273" s="5" t="s">
        <v>371</v>
      </c>
      <c r="AX273" s="5" t="s">
        <v>371</v>
      </c>
      <c r="AY273" s="5" t="s">
        <v>371</v>
      </c>
      <c r="AZ273" s="5" t="s">
        <v>371</v>
      </c>
      <c r="BA273" s="5" t="s">
        <v>371</v>
      </c>
      <c r="BB273" s="5" t="s">
        <v>371</v>
      </c>
      <c r="BC273" s="5" t="s">
        <v>371</v>
      </c>
      <c r="BD273" s="54">
        <f t="shared" si="116"/>
        <v>0.97821974188760374</v>
      </c>
      <c r="BE273" s="54">
        <f t="shared" si="109"/>
        <v>0.97821974188760374</v>
      </c>
      <c r="BF273" s="55">
        <v>2100</v>
      </c>
      <c r="BG273" s="39">
        <f t="shared" si="110"/>
        <v>2054.3000000000002</v>
      </c>
      <c r="BH273" s="39">
        <f t="shared" si="111"/>
        <v>-45.699999999999818</v>
      </c>
      <c r="BI273" s="39">
        <v>230.2</v>
      </c>
      <c r="BJ273" s="39">
        <v>202.4</v>
      </c>
      <c r="BK273" s="39">
        <v>131.69999999999999</v>
      </c>
      <c r="BL273" s="39">
        <v>200.7</v>
      </c>
      <c r="BM273" s="39">
        <v>180.8</v>
      </c>
      <c r="BN273" s="39">
        <v>236.8</v>
      </c>
      <c r="BO273" s="39">
        <v>163.19999999999999</v>
      </c>
      <c r="BP273" s="39">
        <v>208.5</v>
      </c>
      <c r="BQ273" s="39">
        <v>0</v>
      </c>
      <c r="BR273" s="39">
        <v>217.1</v>
      </c>
      <c r="BS273" s="39">
        <v>200.1</v>
      </c>
      <c r="BT273" s="39">
        <v>182.4</v>
      </c>
      <c r="BU273" s="39">
        <v>0</v>
      </c>
      <c r="BV273" s="39">
        <f t="shared" si="112"/>
        <v>-99.6</v>
      </c>
      <c r="BW273" s="11"/>
      <c r="BX273" s="39">
        <f t="shared" si="113"/>
        <v>-99.6</v>
      </c>
      <c r="BY273" s="39">
        <v>0</v>
      </c>
      <c r="BZ273" s="39">
        <f t="shared" si="114"/>
        <v>0</v>
      </c>
      <c r="CA273" s="39">
        <f t="shared" si="115"/>
        <v>-99.6</v>
      </c>
      <c r="CB273" s="84"/>
      <c r="CC273" s="9"/>
      <c r="CD273" s="9"/>
      <c r="CE273" s="9"/>
      <c r="CF273" s="9"/>
      <c r="CG273" s="9"/>
      <c r="CH273" s="9"/>
      <c r="CI273" s="9"/>
      <c r="CJ273" s="9"/>
      <c r="CK273" s="9"/>
      <c r="CL273" s="10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10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10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10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10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9"/>
      <c r="HP273" s="9"/>
      <c r="HQ273" s="9"/>
      <c r="HR273" s="9"/>
      <c r="HS273" s="9"/>
      <c r="HT273" s="9"/>
      <c r="HU273" s="9"/>
      <c r="HV273" s="10"/>
      <c r="HW273" s="9"/>
      <c r="HX273" s="9"/>
    </row>
    <row r="274" spans="1:232" s="2" customFormat="1" ht="16.95" customHeight="1">
      <c r="A274" s="14" t="s">
        <v>271</v>
      </c>
      <c r="B274" s="39">
        <v>2227</v>
      </c>
      <c r="C274" s="39">
        <v>1794</v>
      </c>
      <c r="D274" s="4">
        <f t="shared" si="102"/>
        <v>0.80556802873821287</v>
      </c>
      <c r="E274" s="11">
        <v>10</v>
      </c>
      <c r="F274" s="5" t="s">
        <v>371</v>
      </c>
      <c r="G274" s="5" t="s">
        <v>371</v>
      </c>
      <c r="H274" s="5" t="s">
        <v>371</v>
      </c>
      <c r="I274" s="5" t="s">
        <v>371</v>
      </c>
      <c r="J274" s="5" t="s">
        <v>371</v>
      </c>
      <c r="K274" s="5" t="s">
        <v>371</v>
      </c>
      <c r="L274" s="5" t="s">
        <v>371</v>
      </c>
      <c r="M274" s="5" t="s">
        <v>371</v>
      </c>
      <c r="N274" s="39">
        <v>3764.4</v>
      </c>
      <c r="O274" s="39">
        <v>5889.3</v>
      </c>
      <c r="P274" s="4">
        <f t="shared" si="103"/>
        <v>1.5644724258846032</v>
      </c>
      <c r="Q274" s="11">
        <v>20</v>
      </c>
      <c r="R274" s="11">
        <v>1</v>
      </c>
      <c r="S274" s="11">
        <v>15</v>
      </c>
      <c r="T274" s="39">
        <v>0</v>
      </c>
      <c r="U274" s="39">
        <v>0</v>
      </c>
      <c r="V274" s="4">
        <f t="shared" si="104"/>
        <v>1</v>
      </c>
      <c r="W274" s="11">
        <v>20</v>
      </c>
      <c r="X274" s="39">
        <v>6.9</v>
      </c>
      <c r="Y274" s="39">
        <v>4.8</v>
      </c>
      <c r="Z274" s="4">
        <f t="shared" si="105"/>
        <v>0.69565217391304346</v>
      </c>
      <c r="AA274" s="11">
        <v>30</v>
      </c>
      <c r="AB274" s="39">
        <v>9335</v>
      </c>
      <c r="AC274" s="39">
        <v>4211</v>
      </c>
      <c r="AD274" s="4">
        <f t="shared" si="106"/>
        <v>0.45109801821103374</v>
      </c>
      <c r="AE274" s="11">
        <v>5</v>
      </c>
      <c r="AF274" s="5" t="s">
        <v>371</v>
      </c>
      <c r="AG274" s="5" t="s">
        <v>371</v>
      </c>
      <c r="AH274" s="5" t="s">
        <v>371</v>
      </c>
      <c r="AI274" s="5" t="s">
        <v>371</v>
      </c>
      <c r="AJ274" s="55">
        <v>78</v>
      </c>
      <c r="AK274" s="55">
        <v>77</v>
      </c>
      <c r="AL274" s="4">
        <f t="shared" si="107"/>
        <v>0.98717948717948723</v>
      </c>
      <c r="AM274" s="11">
        <v>20</v>
      </c>
      <c r="AN274" s="5" t="s">
        <v>371</v>
      </c>
      <c r="AO274" s="5" t="s">
        <v>371</v>
      </c>
      <c r="AP274" s="5" t="s">
        <v>371</v>
      </c>
      <c r="AQ274" s="5" t="s">
        <v>371</v>
      </c>
      <c r="AR274" s="39">
        <v>0</v>
      </c>
      <c r="AS274" s="39">
        <v>0</v>
      </c>
      <c r="AT274" s="4">
        <f t="shared" si="108"/>
        <v>0</v>
      </c>
      <c r="AU274" s="11">
        <v>0</v>
      </c>
      <c r="AV274" s="5" t="s">
        <v>371</v>
      </c>
      <c r="AW274" s="5" t="s">
        <v>371</v>
      </c>
      <c r="AX274" s="5" t="s">
        <v>371</v>
      </c>
      <c r="AY274" s="5" t="s">
        <v>371</v>
      </c>
      <c r="AZ274" s="5" t="s">
        <v>371</v>
      </c>
      <c r="BA274" s="5" t="s">
        <v>371</v>
      </c>
      <c r="BB274" s="5" t="s">
        <v>371</v>
      </c>
      <c r="BC274" s="5" t="s">
        <v>371</v>
      </c>
      <c r="BD274" s="54">
        <f t="shared" si="116"/>
        <v>0.97678144880925333</v>
      </c>
      <c r="BE274" s="54">
        <f t="shared" si="109"/>
        <v>0.97678144880925333</v>
      </c>
      <c r="BF274" s="55">
        <v>96</v>
      </c>
      <c r="BG274" s="39">
        <f t="shared" si="110"/>
        <v>93.8</v>
      </c>
      <c r="BH274" s="39">
        <f t="shared" si="111"/>
        <v>-2.2000000000000028</v>
      </c>
      <c r="BI274" s="39">
        <v>7.5</v>
      </c>
      <c r="BJ274" s="39">
        <v>5.7</v>
      </c>
      <c r="BK274" s="39">
        <v>14.3</v>
      </c>
      <c r="BL274" s="39">
        <v>6.9</v>
      </c>
      <c r="BM274" s="39">
        <v>5</v>
      </c>
      <c r="BN274" s="39">
        <v>11.5</v>
      </c>
      <c r="BO274" s="39">
        <v>9.1</v>
      </c>
      <c r="BP274" s="39">
        <v>6</v>
      </c>
      <c r="BQ274" s="39">
        <v>0</v>
      </c>
      <c r="BR274" s="39">
        <v>12.3</v>
      </c>
      <c r="BS274" s="39">
        <v>6.3</v>
      </c>
      <c r="BT274" s="39">
        <v>7.6</v>
      </c>
      <c r="BU274" s="39">
        <v>2.4999999999999751</v>
      </c>
      <c r="BV274" s="39">
        <f t="shared" si="112"/>
        <v>-0.9</v>
      </c>
      <c r="BW274" s="11"/>
      <c r="BX274" s="39">
        <f t="shared" si="113"/>
        <v>-0.9</v>
      </c>
      <c r="BY274" s="39">
        <v>0</v>
      </c>
      <c r="BZ274" s="39">
        <f t="shared" si="114"/>
        <v>0</v>
      </c>
      <c r="CA274" s="39">
        <f t="shared" si="115"/>
        <v>-0.9</v>
      </c>
      <c r="CB274" s="84"/>
      <c r="CC274" s="9"/>
      <c r="CD274" s="9"/>
      <c r="CE274" s="9"/>
      <c r="CF274" s="9"/>
      <c r="CG274" s="9"/>
      <c r="CH274" s="9"/>
      <c r="CI274" s="9"/>
      <c r="CJ274" s="9"/>
      <c r="CK274" s="9"/>
      <c r="CL274" s="10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10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10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10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10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  <c r="HP274" s="9"/>
      <c r="HQ274" s="9"/>
      <c r="HR274" s="9"/>
      <c r="HS274" s="9"/>
      <c r="HT274" s="9"/>
      <c r="HU274" s="9"/>
      <c r="HV274" s="10"/>
      <c r="HW274" s="9"/>
      <c r="HX274" s="9"/>
    </row>
    <row r="275" spans="1:232" s="2" customFormat="1" ht="16.95" customHeight="1">
      <c r="A275" s="14" t="s">
        <v>272</v>
      </c>
      <c r="B275" s="39">
        <v>0</v>
      </c>
      <c r="C275" s="39">
        <v>0</v>
      </c>
      <c r="D275" s="4">
        <f t="shared" si="102"/>
        <v>0</v>
      </c>
      <c r="E275" s="11">
        <v>0</v>
      </c>
      <c r="F275" s="5" t="s">
        <v>371</v>
      </c>
      <c r="G275" s="5" t="s">
        <v>371</v>
      </c>
      <c r="H275" s="5" t="s">
        <v>371</v>
      </c>
      <c r="I275" s="5" t="s">
        <v>371</v>
      </c>
      <c r="J275" s="5" t="s">
        <v>371</v>
      </c>
      <c r="K275" s="5" t="s">
        <v>371</v>
      </c>
      <c r="L275" s="5" t="s">
        <v>371</v>
      </c>
      <c r="M275" s="5" t="s">
        <v>371</v>
      </c>
      <c r="N275" s="39">
        <v>2966.4</v>
      </c>
      <c r="O275" s="39">
        <v>2194.1</v>
      </c>
      <c r="P275" s="4">
        <f t="shared" si="103"/>
        <v>0.73965075512405609</v>
      </c>
      <c r="Q275" s="11">
        <v>20</v>
      </c>
      <c r="R275" s="11">
        <v>1</v>
      </c>
      <c r="S275" s="11">
        <v>15</v>
      </c>
      <c r="T275" s="39">
        <v>85</v>
      </c>
      <c r="U275" s="39">
        <v>58.2</v>
      </c>
      <c r="V275" s="4">
        <f t="shared" si="104"/>
        <v>0.68470588235294116</v>
      </c>
      <c r="W275" s="11">
        <v>15</v>
      </c>
      <c r="X275" s="39">
        <v>18.3</v>
      </c>
      <c r="Y275" s="39">
        <v>16.100000000000001</v>
      </c>
      <c r="Z275" s="4">
        <f t="shared" si="105"/>
        <v>0.87978142076502741</v>
      </c>
      <c r="AA275" s="11">
        <v>35</v>
      </c>
      <c r="AB275" s="39">
        <v>18690</v>
      </c>
      <c r="AC275" s="39">
        <v>21663</v>
      </c>
      <c r="AD275" s="4">
        <f t="shared" si="106"/>
        <v>1.1590690208667738</v>
      </c>
      <c r="AE275" s="11">
        <v>5</v>
      </c>
      <c r="AF275" s="5" t="s">
        <v>371</v>
      </c>
      <c r="AG275" s="5" t="s">
        <v>371</v>
      </c>
      <c r="AH275" s="5" t="s">
        <v>371</v>
      </c>
      <c r="AI275" s="5" t="s">
        <v>371</v>
      </c>
      <c r="AJ275" s="55">
        <v>108</v>
      </c>
      <c r="AK275" s="55">
        <v>110</v>
      </c>
      <c r="AL275" s="4">
        <f t="shared" si="107"/>
        <v>1.0185185185185186</v>
      </c>
      <c r="AM275" s="11">
        <v>20</v>
      </c>
      <c r="AN275" s="5" t="s">
        <v>371</v>
      </c>
      <c r="AO275" s="5" t="s">
        <v>371</v>
      </c>
      <c r="AP275" s="5" t="s">
        <v>371</v>
      </c>
      <c r="AQ275" s="5" t="s">
        <v>371</v>
      </c>
      <c r="AR275" s="39">
        <v>0</v>
      </c>
      <c r="AS275" s="39">
        <v>0</v>
      </c>
      <c r="AT275" s="4">
        <f t="shared" si="108"/>
        <v>0</v>
      </c>
      <c r="AU275" s="11">
        <v>0</v>
      </c>
      <c r="AV275" s="5" t="s">
        <v>371</v>
      </c>
      <c r="AW275" s="5" t="s">
        <v>371</v>
      </c>
      <c r="AX275" s="5" t="s">
        <v>371</v>
      </c>
      <c r="AY275" s="5" t="s">
        <v>371</v>
      </c>
      <c r="AZ275" s="5" t="s">
        <v>371</v>
      </c>
      <c r="BA275" s="5" t="s">
        <v>371</v>
      </c>
      <c r="BB275" s="5" t="s">
        <v>371</v>
      </c>
      <c r="BC275" s="5" t="s">
        <v>371</v>
      </c>
      <c r="BD275" s="54">
        <f t="shared" si="116"/>
        <v>0.88201516853868589</v>
      </c>
      <c r="BE275" s="54">
        <f t="shared" si="109"/>
        <v>0.88201516853868589</v>
      </c>
      <c r="BF275" s="55">
        <v>1505</v>
      </c>
      <c r="BG275" s="39">
        <f t="shared" si="110"/>
        <v>1327.4</v>
      </c>
      <c r="BH275" s="39">
        <f t="shared" si="111"/>
        <v>-177.59999999999991</v>
      </c>
      <c r="BI275" s="39">
        <v>145.9</v>
      </c>
      <c r="BJ275" s="39">
        <v>166.9</v>
      </c>
      <c r="BK275" s="39">
        <v>102</v>
      </c>
      <c r="BL275" s="39">
        <v>154.69999999999999</v>
      </c>
      <c r="BM275" s="39">
        <v>121.4</v>
      </c>
      <c r="BN275" s="39">
        <v>19.7</v>
      </c>
      <c r="BO275" s="39">
        <v>91.6</v>
      </c>
      <c r="BP275" s="39">
        <v>142.1</v>
      </c>
      <c r="BQ275" s="39">
        <v>0</v>
      </c>
      <c r="BR275" s="39">
        <v>109.8</v>
      </c>
      <c r="BS275" s="39">
        <v>129.4</v>
      </c>
      <c r="BT275" s="39">
        <v>98.8</v>
      </c>
      <c r="BU275" s="39">
        <v>0</v>
      </c>
      <c r="BV275" s="39">
        <f t="shared" si="112"/>
        <v>45.1</v>
      </c>
      <c r="BW275" s="11" t="s">
        <v>425</v>
      </c>
      <c r="BX275" s="39">
        <f t="shared" si="113"/>
        <v>0</v>
      </c>
      <c r="BY275" s="39">
        <v>0</v>
      </c>
      <c r="BZ275" s="39">
        <f t="shared" si="114"/>
        <v>0</v>
      </c>
      <c r="CA275" s="39">
        <f t="shared" si="115"/>
        <v>0</v>
      </c>
      <c r="CB275" s="84"/>
      <c r="CC275" s="9"/>
      <c r="CD275" s="9"/>
      <c r="CE275" s="9"/>
      <c r="CF275" s="9"/>
      <c r="CG275" s="9"/>
      <c r="CH275" s="9"/>
      <c r="CI275" s="9"/>
      <c r="CJ275" s="9"/>
      <c r="CK275" s="9"/>
      <c r="CL275" s="10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10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10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10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10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  <c r="HT275" s="9"/>
      <c r="HU275" s="9"/>
      <c r="HV275" s="10"/>
      <c r="HW275" s="9"/>
      <c r="HX275" s="9"/>
    </row>
    <row r="276" spans="1:232" s="2" customFormat="1" ht="16.95" customHeight="1">
      <c r="A276" s="14" t="s">
        <v>273</v>
      </c>
      <c r="B276" s="39">
        <v>0</v>
      </c>
      <c r="C276" s="39">
        <v>0</v>
      </c>
      <c r="D276" s="4">
        <f t="shared" si="102"/>
        <v>0</v>
      </c>
      <c r="E276" s="11">
        <v>0</v>
      </c>
      <c r="F276" s="5" t="s">
        <v>371</v>
      </c>
      <c r="G276" s="5" t="s">
        <v>371</v>
      </c>
      <c r="H276" s="5" t="s">
        <v>371</v>
      </c>
      <c r="I276" s="5" t="s">
        <v>371</v>
      </c>
      <c r="J276" s="5" t="s">
        <v>371</v>
      </c>
      <c r="K276" s="5" t="s">
        <v>371</v>
      </c>
      <c r="L276" s="5" t="s">
        <v>371</v>
      </c>
      <c r="M276" s="5" t="s">
        <v>371</v>
      </c>
      <c r="N276" s="39">
        <v>882.5</v>
      </c>
      <c r="O276" s="39">
        <v>1678</v>
      </c>
      <c r="P276" s="4">
        <f t="shared" si="103"/>
        <v>1.9014164305949008</v>
      </c>
      <c r="Q276" s="11">
        <v>20</v>
      </c>
      <c r="R276" s="11">
        <v>1</v>
      </c>
      <c r="S276" s="11">
        <v>15</v>
      </c>
      <c r="T276" s="39">
        <v>41</v>
      </c>
      <c r="U276" s="39">
        <v>54.2</v>
      </c>
      <c r="V276" s="4">
        <f t="shared" si="104"/>
        <v>1.3219512195121952</v>
      </c>
      <c r="W276" s="11">
        <v>20</v>
      </c>
      <c r="X276" s="39">
        <v>14.1</v>
      </c>
      <c r="Y276" s="39">
        <v>11.4</v>
      </c>
      <c r="Z276" s="4">
        <f t="shared" si="105"/>
        <v>0.8085106382978724</v>
      </c>
      <c r="AA276" s="11">
        <v>30</v>
      </c>
      <c r="AB276" s="39">
        <v>16241</v>
      </c>
      <c r="AC276" s="39">
        <v>16909</v>
      </c>
      <c r="AD276" s="4">
        <f t="shared" si="106"/>
        <v>1.0411304722615602</v>
      </c>
      <c r="AE276" s="11">
        <v>5</v>
      </c>
      <c r="AF276" s="5" t="s">
        <v>371</v>
      </c>
      <c r="AG276" s="5" t="s">
        <v>371</v>
      </c>
      <c r="AH276" s="5" t="s">
        <v>371</v>
      </c>
      <c r="AI276" s="5" t="s">
        <v>371</v>
      </c>
      <c r="AJ276" s="55">
        <v>155</v>
      </c>
      <c r="AK276" s="55">
        <v>155</v>
      </c>
      <c r="AL276" s="4">
        <f t="shared" si="107"/>
        <v>1</v>
      </c>
      <c r="AM276" s="11">
        <v>20</v>
      </c>
      <c r="AN276" s="5" t="s">
        <v>371</v>
      </c>
      <c r="AO276" s="5" t="s">
        <v>371</v>
      </c>
      <c r="AP276" s="5" t="s">
        <v>371</v>
      </c>
      <c r="AQ276" s="5" t="s">
        <v>371</v>
      </c>
      <c r="AR276" s="39">
        <v>0</v>
      </c>
      <c r="AS276" s="39">
        <v>0</v>
      </c>
      <c r="AT276" s="4">
        <f t="shared" si="108"/>
        <v>0</v>
      </c>
      <c r="AU276" s="11">
        <v>0</v>
      </c>
      <c r="AV276" s="5" t="s">
        <v>371</v>
      </c>
      <c r="AW276" s="5" t="s">
        <v>371</v>
      </c>
      <c r="AX276" s="5" t="s">
        <v>371</v>
      </c>
      <c r="AY276" s="5" t="s">
        <v>371</v>
      </c>
      <c r="AZ276" s="5" t="s">
        <v>371</v>
      </c>
      <c r="BA276" s="5" t="s">
        <v>371</v>
      </c>
      <c r="BB276" s="5" t="s">
        <v>371</v>
      </c>
      <c r="BC276" s="5" t="s">
        <v>371</v>
      </c>
      <c r="BD276" s="54">
        <f t="shared" si="116"/>
        <v>1.172075677385326</v>
      </c>
      <c r="BE276" s="54">
        <f t="shared" si="109"/>
        <v>1.172075677385326</v>
      </c>
      <c r="BF276" s="55">
        <v>1522</v>
      </c>
      <c r="BG276" s="39">
        <f t="shared" si="110"/>
        <v>1783.9</v>
      </c>
      <c r="BH276" s="39">
        <f t="shared" si="111"/>
        <v>261.90000000000009</v>
      </c>
      <c r="BI276" s="39">
        <v>177</v>
      </c>
      <c r="BJ276" s="39">
        <v>109.6</v>
      </c>
      <c r="BK276" s="39">
        <v>130.6</v>
      </c>
      <c r="BL276" s="39">
        <v>102.1</v>
      </c>
      <c r="BM276" s="39">
        <v>129.5</v>
      </c>
      <c r="BN276" s="39">
        <v>207.8</v>
      </c>
      <c r="BO276" s="39">
        <v>104.5</v>
      </c>
      <c r="BP276" s="39">
        <v>167.7</v>
      </c>
      <c r="BQ276" s="39">
        <v>0</v>
      </c>
      <c r="BR276" s="39">
        <v>143.6</v>
      </c>
      <c r="BS276" s="39">
        <v>166.2</v>
      </c>
      <c r="BT276" s="39">
        <v>131</v>
      </c>
      <c r="BU276" s="39">
        <v>0.99999999999990052</v>
      </c>
      <c r="BV276" s="39">
        <f t="shared" si="112"/>
        <v>213.3</v>
      </c>
      <c r="BW276" s="11"/>
      <c r="BX276" s="39">
        <f t="shared" si="113"/>
        <v>213.3</v>
      </c>
      <c r="BY276" s="39">
        <v>0</v>
      </c>
      <c r="BZ276" s="39">
        <f t="shared" si="114"/>
        <v>213.3</v>
      </c>
      <c r="CA276" s="39">
        <f t="shared" si="115"/>
        <v>0</v>
      </c>
      <c r="CB276" s="84"/>
      <c r="CC276" s="9"/>
      <c r="CD276" s="9"/>
      <c r="CE276" s="9"/>
      <c r="CF276" s="9"/>
      <c r="CG276" s="9"/>
      <c r="CH276" s="9"/>
      <c r="CI276" s="9"/>
      <c r="CJ276" s="9"/>
      <c r="CK276" s="9"/>
      <c r="CL276" s="10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10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10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10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10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  <c r="HP276" s="9"/>
      <c r="HQ276" s="9"/>
      <c r="HR276" s="9"/>
      <c r="HS276" s="9"/>
      <c r="HT276" s="9"/>
      <c r="HU276" s="9"/>
      <c r="HV276" s="10"/>
      <c r="HW276" s="9"/>
      <c r="HX276" s="9"/>
    </row>
    <row r="277" spans="1:232" s="2" customFormat="1" ht="16.95" customHeight="1">
      <c r="A277" s="14" t="s">
        <v>274</v>
      </c>
      <c r="B277" s="39">
        <v>0</v>
      </c>
      <c r="C277" s="39">
        <v>0</v>
      </c>
      <c r="D277" s="4">
        <f t="shared" si="102"/>
        <v>0</v>
      </c>
      <c r="E277" s="11">
        <v>0</v>
      </c>
      <c r="F277" s="5" t="s">
        <v>371</v>
      </c>
      <c r="G277" s="5" t="s">
        <v>371</v>
      </c>
      <c r="H277" s="5" t="s">
        <v>371</v>
      </c>
      <c r="I277" s="5" t="s">
        <v>371</v>
      </c>
      <c r="J277" s="5" t="s">
        <v>371</v>
      </c>
      <c r="K277" s="5" t="s">
        <v>371</v>
      </c>
      <c r="L277" s="5" t="s">
        <v>371</v>
      </c>
      <c r="M277" s="5" t="s">
        <v>371</v>
      </c>
      <c r="N277" s="39">
        <v>1219.2</v>
      </c>
      <c r="O277" s="39">
        <v>1368.9</v>
      </c>
      <c r="P277" s="4">
        <f t="shared" si="103"/>
        <v>1.1227854330708662</v>
      </c>
      <c r="Q277" s="11">
        <v>20</v>
      </c>
      <c r="R277" s="11">
        <v>1</v>
      </c>
      <c r="S277" s="11">
        <v>15</v>
      </c>
      <c r="T277" s="39">
        <v>0</v>
      </c>
      <c r="U277" s="39">
        <v>0</v>
      </c>
      <c r="V277" s="4">
        <f t="shared" si="104"/>
        <v>1</v>
      </c>
      <c r="W277" s="11">
        <v>30</v>
      </c>
      <c r="X277" s="39">
        <v>7.9</v>
      </c>
      <c r="Y277" s="39">
        <v>9.3000000000000007</v>
      </c>
      <c r="Z277" s="4">
        <f t="shared" si="105"/>
        <v>1.1772151898734178</v>
      </c>
      <c r="AA277" s="11">
        <v>20</v>
      </c>
      <c r="AB277" s="39">
        <v>30110</v>
      </c>
      <c r="AC277" s="39">
        <v>30036</v>
      </c>
      <c r="AD277" s="4">
        <f t="shared" si="106"/>
        <v>0.99754234473596815</v>
      </c>
      <c r="AE277" s="11">
        <v>5</v>
      </c>
      <c r="AF277" s="5" t="s">
        <v>371</v>
      </c>
      <c r="AG277" s="5" t="s">
        <v>371</v>
      </c>
      <c r="AH277" s="5" t="s">
        <v>371</v>
      </c>
      <c r="AI277" s="5" t="s">
        <v>371</v>
      </c>
      <c r="AJ277" s="55">
        <v>247</v>
      </c>
      <c r="AK277" s="55">
        <v>250</v>
      </c>
      <c r="AL277" s="4">
        <f t="shared" si="107"/>
        <v>1.0121457489878543</v>
      </c>
      <c r="AM277" s="11">
        <v>20</v>
      </c>
      <c r="AN277" s="5" t="s">
        <v>371</v>
      </c>
      <c r="AO277" s="5" t="s">
        <v>371</v>
      </c>
      <c r="AP277" s="5" t="s">
        <v>371</v>
      </c>
      <c r="AQ277" s="5" t="s">
        <v>371</v>
      </c>
      <c r="AR277" s="39">
        <v>0</v>
      </c>
      <c r="AS277" s="39">
        <v>0</v>
      </c>
      <c r="AT277" s="4">
        <f t="shared" si="108"/>
        <v>0</v>
      </c>
      <c r="AU277" s="11">
        <v>0</v>
      </c>
      <c r="AV277" s="5" t="s">
        <v>371</v>
      </c>
      <c r="AW277" s="5" t="s">
        <v>371</v>
      </c>
      <c r="AX277" s="5" t="s">
        <v>371</v>
      </c>
      <c r="AY277" s="5" t="s">
        <v>371</v>
      </c>
      <c r="AZ277" s="5" t="s">
        <v>371</v>
      </c>
      <c r="BA277" s="5" t="s">
        <v>371</v>
      </c>
      <c r="BB277" s="5" t="s">
        <v>371</v>
      </c>
      <c r="BC277" s="5" t="s">
        <v>371</v>
      </c>
      <c r="BD277" s="54">
        <f t="shared" si="116"/>
        <v>1.0566421742029328</v>
      </c>
      <c r="BE277" s="54">
        <f t="shared" si="109"/>
        <v>1.0566421742029328</v>
      </c>
      <c r="BF277" s="55">
        <v>1658</v>
      </c>
      <c r="BG277" s="39">
        <f t="shared" si="110"/>
        <v>1751.9</v>
      </c>
      <c r="BH277" s="39">
        <f t="shared" si="111"/>
        <v>93.900000000000091</v>
      </c>
      <c r="BI277" s="39">
        <v>182.3</v>
      </c>
      <c r="BJ277" s="39">
        <v>182.5</v>
      </c>
      <c r="BK277" s="39">
        <v>94.8</v>
      </c>
      <c r="BL277" s="39">
        <v>125.3</v>
      </c>
      <c r="BM277" s="39">
        <v>136.6</v>
      </c>
      <c r="BN277" s="39">
        <v>160</v>
      </c>
      <c r="BO277" s="39">
        <v>177.6</v>
      </c>
      <c r="BP277" s="39">
        <v>157.4</v>
      </c>
      <c r="BQ277" s="39">
        <v>0</v>
      </c>
      <c r="BR277" s="39">
        <v>181.7</v>
      </c>
      <c r="BS277" s="39">
        <v>165.3</v>
      </c>
      <c r="BT277" s="39">
        <v>171.2</v>
      </c>
      <c r="BU277" s="39">
        <v>0</v>
      </c>
      <c r="BV277" s="39">
        <f t="shared" si="112"/>
        <v>17.2</v>
      </c>
      <c r="BW277" s="11"/>
      <c r="BX277" s="39">
        <f t="shared" si="113"/>
        <v>17.2</v>
      </c>
      <c r="BY277" s="39">
        <v>0</v>
      </c>
      <c r="BZ277" s="39">
        <f t="shared" si="114"/>
        <v>17.2</v>
      </c>
      <c r="CA277" s="39">
        <f t="shared" si="115"/>
        <v>0</v>
      </c>
      <c r="CB277" s="84"/>
      <c r="CC277" s="9"/>
      <c r="CD277" s="9"/>
      <c r="CE277" s="9"/>
      <c r="CF277" s="9"/>
      <c r="CG277" s="9"/>
      <c r="CH277" s="9"/>
      <c r="CI277" s="9"/>
      <c r="CJ277" s="9"/>
      <c r="CK277" s="9"/>
      <c r="CL277" s="10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10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10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10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10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  <c r="HP277" s="9"/>
      <c r="HQ277" s="9"/>
      <c r="HR277" s="9"/>
      <c r="HS277" s="9"/>
      <c r="HT277" s="9"/>
      <c r="HU277" s="9"/>
      <c r="HV277" s="10"/>
      <c r="HW277" s="9"/>
      <c r="HX277" s="9"/>
    </row>
    <row r="278" spans="1:232" s="2" customFormat="1" ht="16.95" customHeight="1">
      <c r="A278" s="14" t="s">
        <v>275</v>
      </c>
      <c r="B278" s="39">
        <v>0</v>
      </c>
      <c r="C278" s="39">
        <v>0</v>
      </c>
      <c r="D278" s="4">
        <f t="shared" si="102"/>
        <v>0</v>
      </c>
      <c r="E278" s="11">
        <v>0</v>
      </c>
      <c r="F278" s="5" t="s">
        <v>371</v>
      </c>
      <c r="G278" s="5" t="s">
        <v>371</v>
      </c>
      <c r="H278" s="5" t="s">
        <v>371</v>
      </c>
      <c r="I278" s="5" t="s">
        <v>371</v>
      </c>
      <c r="J278" s="5" t="s">
        <v>371</v>
      </c>
      <c r="K278" s="5" t="s">
        <v>371</v>
      </c>
      <c r="L278" s="5" t="s">
        <v>371</v>
      </c>
      <c r="M278" s="5" t="s">
        <v>371</v>
      </c>
      <c r="N278" s="39">
        <v>874.3</v>
      </c>
      <c r="O278" s="39">
        <v>2149.5</v>
      </c>
      <c r="P278" s="4">
        <f t="shared" si="103"/>
        <v>2.4585382591787717</v>
      </c>
      <c r="Q278" s="11">
        <v>20</v>
      </c>
      <c r="R278" s="11">
        <v>1</v>
      </c>
      <c r="S278" s="11">
        <v>15</v>
      </c>
      <c r="T278" s="39">
        <v>0</v>
      </c>
      <c r="U278" s="39">
        <v>0.6</v>
      </c>
      <c r="V278" s="4">
        <f t="shared" si="104"/>
        <v>1</v>
      </c>
      <c r="W278" s="11">
        <v>20</v>
      </c>
      <c r="X278" s="39">
        <v>8.9</v>
      </c>
      <c r="Y278" s="39">
        <v>11.4</v>
      </c>
      <c r="Z278" s="4">
        <f t="shared" si="105"/>
        <v>1.2808988764044944</v>
      </c>
      <c r="AA278" s="11">
        <v>30</v>
      </c>
      <c r="AB278" s="39">
        <v>12532</v>
      </c>
      <c r="AC278" s="39">
        <v>11586</v>
      </c>
      <c r="AD278" s="4">
        <f t="shared" si="106"/>
        <v>0.92451324609000962</v>
      </c>
      <c r="AE278" s="11">
        <v>5</v>
      </c>
      <c r="AF278" s="5" t="s">
        <v>371</v>
      </c>
      <c r="AG278" s="5" t="s">
        <v>371</v>
      </c>
      <c r="AH278" s="5" t="s">
        <v>371</v>
      </c>
      <c r="AI278" s="5" t="s">
        <v>371</v>
      </c>
      <c r="AJ278" s="55">
        <v>94</v>
      </c>
      <c r="AK278" s="55">
        <v>94</v>
      </c>
      <c r="AL278" s="4">
        <f t="shared" si="107"/>
        <v>1</v>
      </c>
      <c r="AM278" s="11">
        <v>20</v>
      </c>
      <c r="AN278" s="5" t="s">
        <v>371</v>
      </c>
      <c r="AO278" s="5" t="s">
        <v>371</v>
      </c>
      <c r="AP278" s="5" t="s">
        <v>371</v>
      </c>
      <c r="AQ278" s="5" t="s">
        <v>371</v>
      </c>
      <c r="AR278" s="39">
        <v>25</v>
      </c>
      <c r="AS278" s="39">
        <v>50</v>
      </c>
      <c r="AT278" s="4">
        <f t="shared" si="108"/>
        <v>2</v>
      </c>
      <c r="AU278" s="11">
        <v>10</v>
      </c>
      <c r="AV278" s="5" t="s">
        <v>371</v>
      </c>
      <c r="AW278" s="5" t="s">
        <v>371</v>
      </c>
      <c r="AX278" s="5" t="s">
        <v>371</v>
      </c>
      <c r="AY278" s="5" t="s">
        <v>371</v>
      </c>
      <c r="AZ278" s="5" t="s">
        <v>371</v>
      </c>
      <c r="BA278" s="5" t="s">
        <v>371</v>
      </c>
      <c r="BB278" s="5" t="s">
        <v>371</v>
      </c>
      <c r="BC278" s="5" t="s">
        <v>371</v>
      </c>
      <c r="BD278" s="54">
        <f t="shared" si="116"/>
        <v>1.3935024808846694</v>
      </c>
      <c r="BE278" s="54">
        <f t="shared" si="109"/>
        <v>1.2193502480884668</v>
      </c>
      <c r="BF278" s="55">
        <v>1233</v>
      </c>
      <c r="BG278" s="39">
        <f t="shared" si="110"/>
        <v>1503.5</v>
      </c>
      <c r="BH278" s="39">
        <f t="shared" si="111"/>
        <v>270.5</v>
      </c>
      <c r="BI278" s="39">
        <v>144.69999999999999</v>
      </c>
      <c r="BJ278" s="39">
        <v>143.80000000000001</v>
      </c>
      <c r="BK278" s="39">
        <v>69</v>
      </c>
      <c r="BL278" s="39">
        <v>134.1</v>
      </c>
      <c r="BM278" s="39">
        <v>142.4</v>
      </c>
      <c r="BN278" s="39">
        <v>107.6</v>
      </c>
      <c r="BO278" s="39">
        <v>137.1</v>
      </c>
      <c r="BP278" s="39">
        <v>137</v>
      </c>
      <c r="BQ278" s="39">
        <v>0</v>
      </c>
      <c r="BR278" s="39">
        <v>189</v>
      </c>
      <c r="BS278" s="39">
        <v>139.30000000000001</v>
      </c>
      <c r="BT278" s="39">
        <v>100.2</v>
      </c>
      <c r="BU278" s="39">
        <v>44.599999999999994</v>
      </c>
      <c r="BV278" s="39">
        <f t="shared" si="112"/>
        <v>14.7</v>
      </c>
      <c r="BW278" s="11"/>
      <c r="BX278" s="39">
        <f t="shared" si="113"/>
        <v>14.7</v>
      </c>
      <c r="BY278" s="39">
        <v>0</v>
      </c>
      <c r="BZ278" s="39">
        <f t="shared" si="114"/>
        <v>14.7</v>
      </c>
      <c r="CA278" s="39">
        <f t="shared" si="115"/>
        <v>0</v>
      </c>
      <c r="CB278" s="84"/>
      <c r="CC278" s="9"/>
      <c r="CD278" s="9"/>
      <c r="CE278" s="9"/>
      <c r="CF278" s="9"/>
      <c r="CG278" s="9"/>
      <c r="CH278" s="9"/>
      <c r="CI278" s="9"/>
      <c r="CJ278" s="9"/>
      <c r="CK278" s="9"/>
      <c r="CL278" s="10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10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10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10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10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9"/>
      <c r="HL278" s="9"/>
      <c r="HM278" s="9"/>
      <c r="HN278" s="9"/>
      <c r="HO278" s="9"/>
      <c r="HP278" s="9"/>
      <c r="HQ278" s="9"/>
      <c r="HR278" s="9"/>
      <c r="HS278" s="9"/>
      <c r="HT278" s="9"/>
      <c r="HU278" s="9"/>
      <c r="HV278" s="10"/>
      <c r="HW278" s="9"/>
      <c r="HX278" s="9"/>
    </row>
    <row r="279" spans="1:232" s="2" customFormat="1" ht="16.95" customHeight="1">
      <c r="A279" s="14" t="s">
        <v>276</v>
      </c>
      <c r="B279" s="39">
        <v>0</v>
      </c>
      <c r="C279" s="39">
        <v>0</v>
      </c>
      <c r="D279" s="4">
        <f t="shared" si="102"/>
        <v>0</v>
      </c>
      <c r="E279" s="11">
        <v>0</v>
      </c>
      <c r="F279" s="5" t="s">
        <v>371</v>
      </c>
      <c r="G279" s="5" t="s">
        <v>371</v>
      </c>
      <c r="H279" s="5" t="s">
        <v>371</v>
      </c>
      <c r="I279" s="5" t="s">
        <v>371</v>
      </c>
      <c r="J279" s="5" t="s">
        <v>371</v>
      </c>
      <c r="K279" s="5" t="s">
        <v>371</v>
      </c>
      <c r="L279" s="5" t="s">
        <v>371</v>
      </c>
      <c r="M279" s="5" t="s">
        <v>371</v>
      </c>
      <c r="N279" s="39">
        <v>4614.8999999999996</v>
      </c>
      <c r="O279" s="39">
        <v>3353.5</v>
      </c>
      <c r="P279" s="4">
        <f t="shared" si="103"/>
        <v>0.72666796680318102</v>
      </c>
      <c r="Q279" s="11">
        <v>20</v>
      </c>
      <c r="R279" s="11">
        <v>1</v>
      </c>
      <c r="S279" s="11">
        <v>15</v>
      </c>
      <c r="T279" s="39">
        <v>80</v>
      </c>
      <c r="U279" s="39">
        <v>68.900000000000006</v>
      </c>
      <c r="V279" s="4">
        <f t="shared" si="104"/>
        <v>0.86125000000000007</v>
      </c>
      <c r="W279" s="11">
        <v>15</v>
      </c>
      <c r="X279" s="39">
        <v>10.5</v>
      </c>
      <c r="Y279" s="39">
        <v>11.5</v>
      </c>
      <c r="Z279" s="4">
        <f t="shared" si="105"/>
        <v>1.0952380952380953</v>
      </c>
      <c r="AA279" s="11">
        <v>35</v>
      </c>
      <c r="AB279" s="39">
        <v>15593</v>
      </c>
      <c r="AC279" s="39">
        <v>12451</v>
      </c>
      <c r="AD279" s="4">
        <f t="shared" si="106"/>
        <v>0.7984993266209196</v>
      </c>
      <c r="AE279" s="11">
        <v>5</v>
      </c>
      <c r="AF279" s="5" t="s">
        <v>371</v>
      </c>
      <c r="AG279" s="5" t="s">
        <v>371</v>
      </c>
      <c r="AH279" s="5" t="s">
        <v>371</v>
      </c>
      <c r="AI279" s="5" t="s">
        <v>371</v>
      </c>
      <c r="AJ279" s="55">
        <v>92</v>
      </c>
      <c r="AK279" s="55">
        <v>92</v>
      </c>
      <c r="AL279" s="4">
        <f t="shared" si="107"/>
        <v>1</v>
      </c>
      <c r="AM279" s="11">
        <v>20</v>
      </c>
      <c r="AN279" s="5" t="s">
        <v>371</v>
      </c>
      <c r="AO279" s="5" t="s">
        <v>371</v>
      </c>
      <c r="AP279" s="5" t="s">
        <v>371</v>
      </c>
      <c r="AQ279" s="5" t="s">
        <v>371</v>
      </c>
      <c r="AR279" s="39">
        <v>25</v>
      </c>
      <c r="AS279" s="39">
        <v>50</v>
      </c>
      <c r="AT279" s="4">
        <f t="shared" si="108"/>
        <v>2</v>
      </c>
      <c r="AU279" s="11">
        <v>10</v>
      </c>
      <c r="AV279" s="5" t="s">
        <v>371</v>
      </c>
      <c r="AW279" s="5" t="s">
        <v>371</v>
      </c>
      <c r="AX279" s="5" t="s">
        <v>371</v>
      </c>
      <c r="AY279" s="5" t="s">
        <v>371</v>
      </c>
      <c r="AZ279" s="5" t="s">
        <v>371</v>
      </c>
      <c r="BA279" s="5" t="s">
        <v>371</v>
      </c>
      <c r="BB279" s="5" t="s">
        <v>371</v>
      </c>
      <c r="BC279" s="5" t="s">
        <v>371</v>
      </c>
      <c r="BD279" s="54">
        <f t="shared" si="116"/>
        <v>1.0398161608541796</v>
      </c>
      <c r="BE279" s="54">
        <f t="shared" si="109"/>
        <v>1.0398161608541796</v>
      </c>
      <c r="BF279" s="55">
        <v>678</v>
      </c>
      <c r="BG279" s="39">
        <f t="shared" si="110"/>
        <v>705</v>
      </c>
      <c r="BH279" s="39">
        <f t="shared" si="111"/>
        <v>27</v>
      </c>
      <c r="BI279" s="39">
        <v>74.099999999999994</v>
      </c>
      <c r="BJ279" s="39">
        <v>56.7</v>
      </c>
      <c r="BK279" s="39">
        <v>47.5</v>
      </c>
      <c r="BL279" s="39">
        <v>70.099999999999994</v>
      </c>
      <c r="BM279" s="39">
        <v>49.6</v>
      </c>
      <c r="BN279" s="39">
        <v>58.1</v>
      </c>
      <c r="BO279" s="39">
        <v>38.1</v>
      </c>
      <c r="BP279" s="39">
        <v>46</v>
      </c>
      <c r="BQ279" s="39">
        <v>0</v>
      </c>
      <c r="BR279" s="39">
        <v>76.8</v>
      </c>
      <c r="BS279" s="39">
        <v>68.2</v>
      </c>
      <c r="BT279" s="39">
        <v>55.5</v>
      </c>
      <c r="BU279" s="39">
        <v>3.2999999999999403</v>
      </c>
      <c r="BV279" s="39">
        <f t="shared" si="112"/>
        <v>61</v>
      </c>
      <c r="BW279" s="11"/>
      <c r="BX279" s="39">
        <f t="shared" si="113"/>
        <v>61</v>
      </c>
      <c r="BY279" s="39">
        <v>0</v>
      </c>
      <c r="BZ279" s="39">
        <f t="shared" si="114"/>
        <v>61</v>
      </c>
      <c r="CA279" s="39">
        <f t="shared" si="115"/>
        <v>0</v>
      </c>
      <c r="CB279" s="84"/>
      <c r="CC279" s="9"/>
      <c r="CD279" s="9"/>
      <c r="CE279" s="9"/>
      <c r="CF279" s="9"/>
      <c r="CG279" s="9"/>
      <c r="CH279" s="9"/>
      <c r="CI279" s="9"/>
      <c r="CJ279" s="9"/>
      <c r="CK279" s="9"/>
      <c r="CL279" s="10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10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10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10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10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  <c r="HT279" s="9"/>
      <c r="HU279" s="9"/>
      <c r="HV279" s="10"/>
      <c r="HW279" s="9"/>
      <c r="HX279" s="9"/>
    </row>
    <row r="280" spans="1:232" s="2" customFormat="1" ht="16.95" customHeight="1">
      <c r="A280" s="14" t="s">
        <v>277</v>
      </c>
      <c r="B280" s="39">
        <v>0</v>
      </c>
      <c r="C280" s="39">
        <v>0</v>
      </c>
      <c r="D280" s="4">
        <f t="shared" si="102"/>
        <v>0</v>
      </c>
      <c r="E280" s="11">
        <v>0</v>
      </c>
      <c r="F280" s="5" t="s">
        <v>371</v>
      </c>
      <c r="G280" s="5" t="s">
        <v>371</v>
      </c>
      <c r="H280" s="5" t="s">
        <v>371</v>
      </c>
      <c r="I280" s="5" t="s">
        <v>371</v>
      </c>
      <c r="J280" s="5" t="s">
        <v>371</v>
      </c>
      <c r="K280" s="5" t="s">
        <v>371</v>
      </c>
      <c r="L280" s="5" t="s">
        <v>371</v>
      </c>
      <c r="M280" s="5" t="s">
        <v>371</v>
      </c>
      <c r="N280" s="39">
        <v>582.29999999999995</v>
      </c>
      <c r="O280" s="39">
        <v>1844.8</v>
      </c>
      <c r="P280" s="4">
        <f t="shared" si="103"/>
        <v>3.1681263953288683</v>
      </c>
      <c r="Q280" s="11">
        <v>20</v>
      </c>
      <c r="R280" s="11">
        <v>1</v>
      </c>
      <c r="S280" s="11">
        <v>15</v>
      </c>
      <c r="T280" s="39">
        <v>209</v>
      </c>
      <c r="U280" s="39">
        <v>230.7</v>
      </c>
      <c r="V280" s="4">
        <f t="shared" si="104"/>
        <v>1.1038277511961723</v>
      </c>
      <c r="W280" s="11">
        <v>25</v>
      </c>
      <c r="X280" s="39">
        <v>11.8</v>
      </c>
      <c r="Y280" s="39">
        <v>17.8</v>
      </c>
      <c r="Z280" s="4">
        <f t="shared" si="105"/>
        <v>1.5084745762711864</v>
      </c>
      <c r="AA280" s="11">
        <v>25</v>
      </c>
      <c r="AB280" s="39">
        <v>11351</v>
      </c>
      <c r="AC280" s="39">
        <v>11289</v>
      </c>
      <c r="AD280" s="4">
        <f t="shared" si="106"/>
        <v>0.99453792617390535</v>
      </c>
      <c r="AE280" s="11">
        <v>5</v>
      </c>
      <c r="AF280" s="5" t="s">
        <v>371</v>
      </c>
      <c r="AG280" s="5" t="s">
        <v>371</v>
      </c>
      <c r="AH280" s="5" t="s">
        <v>371</v>
      </c>
      <c r="AI280" s="5" t="s">
        <v>371</v>
      </c>
      <c r="AJ280" s="55">
        <v>240</v>
      </c>
      <c r="AK280" s="55">
        <v>240</v>
      </c>
      <c r="AL280" s="4">
        <f t="shared" si="107"/>
        <v>1</v>
      </c>
      <c r="AM280" s="11">
        <v>20</v>
      </c>
      <c r="AN280" s="5" t="s">
        <v>371</v>
      </c>
      <c r="AO280" s="5" t="s">
        <v>371</v>
      </c>
      <c r="AP280" s="5" t="s">
        <v>371</v>
      </c>
      <c r="AQ280" s="5" t="s">
        <v>371</v>
      </c>
      <c r="AR280" s="39">
        <v>0</v>
      </c>
      <c r="AS280" s="39">
        <v>0</v>
      </c>
      <c r="AT280" s="4">
        <f t="shared" si="108"/>
        <v>0</v>
      </c>
      <c r="AU280" s="11">
        <v>0</v>
      </c>
      <c r="AV280" s="5" t="s">
        <v>371</v>
      </c>
      <c r="AW280" s="5" t="s">
        <v>371</v>
      </c>
      <c r="AX280" s="5" t="s">
        <v>371</v>
      </c>
      <c r="AY280" s="5" t="s">
        <v>371</v>
      </c>
      <c r="AZ280" s="5" t="s">
        <v>371</v>
      </c>
      <c r="BA280" s="5" t="s">
        <v>371</v>
      </c>
      <c r="BB280" s="5" t="s">
        <v>371</v>
      </c>
      <c r="BC280" s="5" t="s">
        <v>371</v>
      </c>
      <c r="BD280" s="54">
        <f t="shared" si="116"/>
        <v>1.5331161429466442</v>
      </c>
      <c r="BE280" s="54">
        <f t="shared" si="109"/>
        <v>1.2333116142946643</v>
      </c>
      <c r="BF280" s="55">
        <v>982</v>
      </c>
      <c r="BG280" s="39">
        <f t="shared" si="110"/>
        <v>1211.0999999999999</v>
      </c>
      <c r="BH280" s="39">
        <f t="shared" si="111"/>
        <v>229.09999999999991</v>
      </c>
      <c r="BI280" s="39">
        <v>113.2</v>
      </c>
      <c r="BJ280" s="39">
        <v>88.5</v>
      </c>
      <c r="BK280" s="39">
        <v>109</v>
      </c>
      <c r="BL280" s="39">
        <v>108.5</v>
      </c>
      <c r="BM280" s="39">
        <v>116.1</v>
      </c>
      <c r="BN280" s="39">
        <v>104.7</v>
      </c>
      <c r="BO280" s="39">
        <v>107.7</v>
      </c>
      <c r="BP280" s="39">
        <v>104.7</v>
      </c>
      <c r="BQ280" s="39">
        <v>0</v>
      </c>
      <c r="BR280" s="39">
        <v>111.7</v>
      </c>
      <c r="BS280" s="39">
        <v>113.8</v>
      </c>
      <c r="BT280" s="39">
        <v>77.7</v>
      </c>
      <c r="BU280" s="39">
        <v>13.900000000000091</v>
      </c>
      <c r="BV280" s="39">
        <f t="shared" si="112"/>
        <v>41.6</v>
      </c>
      <c r="BW280" s="11"/>
      <c r="BX280" s="39">
        <f t="shared" si="113"/>
        <v>41.6</v>
      </c>
      <c r="BY280" s="39">
        <v>0</v>
      </c>
      <c r="BZ280" s="39">
        <f t="shared" si="114"/>
        <v>41.6</v>
      </c>
      <c r="CA280" s="39">
        <f t="shared" si="115"/>
        <v>0</v>
      </c>
      <c r="CB280" s="84"/>
      <c r="CC280" s="9"/>
      <c r="CD280" s="9"/>
      <c r="CE280" s="9"/>
      <c r="CF280" s="9"/>
      <c r="CG280" s="9"/>
      <c r="CH280" s="9"/>
      <c r="CI280" s="9"/>
      <c r="CJ280" s="9"/>
      <c r="CK280" s="9"/>
      <c r="CL280" s="10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10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10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10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10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10"/>
      <c r="HW280" s="9"/>
      <c r="HX280" s="9"/>
    </row>
    <row r="281" spans="1:232" s="2" customFormat="1" ht="16.95" customHeight="1">
      <c r="A281" s="14" t="s">
        <v>278</v>
      </c>
      <c r="B281" s="39">
        <v>0</v>
      </c>
      <c r="C281" s="39">
        <v>0</v>
      </c>
      <c r="D281" s="4">
        <f t="shared" si="102"/>
        <v>0</v>
      </c>
      <c r="E281" s="11">
        <v>0</v>
      </c>
      <c r="F281" s="5" t="s">
        <v>371</v>
      </c>
      <c r="G281" s="5" t="s">
        <v>371</v>
      </c>
      <c r="H281" s="5" t="s">
        <v>371</v>
      </c>
      <c r="I281" s="5" t="s">
        <v>371</v>
      </c>
      <c r="J281" s="5" t="s">
        <v>371</v>
      </c>
      <c r="K281" s="5" t="s">
        <v>371</v>
      </c>
      <c r="L281" s="5" t="s">
        <v>371</v>
      </c>
      <c r="M281" s="5" t="s">
        <v>371</v>
      </c>
      <c r="N281" s="39">
        <v>1869.9</v>
      </c>
      <c r="O281" s="39">
        <v>5672.3</v>
      </c>
      <c r="P281" s="4">
        <f t="shared" si="103"/>
        <v>3.0334777260816086</v>
      </c>
      <c r="Q281" s="11">
        <v>20</v>
      </c>
      <c r="R281" s="11">
        <v>1</v>
      </c>
      <c r="S281" s="11">
        <v>15</v>
      </c>
      <c r="T281" s="39">
        <v>95</v>
      </c>
      <c r="U281" s="39">
        <v>91.5</v>
      </c>
      <c r="V281" s="4">
        <f t="shared" si="104"/>
        <v>0.9631578947368421</v>
      </c>
      <c r="W281" s="11">
        <v>20</v>
      </c>
      <c r="X281" s="39">
        <v>13</v>
      </c>
      <c r="Y281" s="39">
        <v>13.9</v>
      </c>
      <c r="Z281" s="4">
        <f t="shared" si="105"/>
        <v>1.0692307692307692</v>
      </c>
      <c r="AA281" s="11">
        <v>30</v>
      </c>
      <c r="AB281" s="39">
        <v>23480</v>
      </c>
      <c r="AC281" s="39">
        <v>23350</v>
      </c>
      <c r="AD281" s="4">
        <f t="shared" si="106"/>
        <v>0.99446337308347532</v>
      </c>
      <c r="AE281" s="11">
        <v>5</v>
      </c>
      <c r="AF281" s="5" t="s">
        <v>371</v>
      </c>
      <c r="AG281" s="5" t="s">
        <v>371</v>
      </c>
      <c r="AH281" s="5" t="s">
        <v>371</v>
      </c>
      <c r="AI281" s="5" t="s">
        <v>371</v>
      </c>
      <c r="AJ281" s="55">
        <v>95</v>
      </c>
      <c r="AK281" s="55">
        <v>96</v>
      </c>
      <c r="AL281" s="4">
        <f t="shared" si="107"/>
        <v>1.0105263157894737</v>
      </c>
      <c r="AM281" s="11">
        <v>20</v>
      </c>
      <c r="AN281" s="5" t="s">
        <v>371</v>
      </c>
      <c r="AO281" s="5" t="s">
        <v>371</v>
      </c>
      <c r="AP281" s="5" t="s">
        <v>371</v>
      </c>
      <c r="AQ281" s="5" t="s">
        <v>371</v>
      </c>
      <c r="AR281" s="39">
        <v>11.5</v>
      </c>
      <c r="AS281" s="39">
        <v>50</v>
      </c>
      <c r="AT281" s="4">
        <f t="shared" si="108"/>
        <v>4.3478260869565215</v>
      </c>
      <c r="AU281" s="11">
        <v>10</v>
      </c>
      <c r="AV281" s="5" t="s">
        <v>371</v>
      </c>
      <c r="AW281" s="5" t="s">
        <v>371</v>
      </c>
      <c r="AX281" s="5" t="s">
        <v>371</v>
      </c>
      <c r="AY281" s="5" t="s">
        <v>371</v>
      </c>
      <c r="AZ281" s="5" t="s">
        <v>371</v>
      </c>
      <c r="BA281" s="5" t="s">
        <v>371</v>
      </c>
      <c r="BB281" s="5" t="s">
        <v>371</v>
      </c>
      <c r="BC281" s="5" t="s">
        <v>371</v>
      </c>
      <c r="BD281" s="54">
        <f t="shared" si="116"/>
        <v>1.6305894962005347</v>
      </c>
      <c r="BE281" s="54">
        <f t="shared" si="109"/>
        <v>1.2430589496200535</v>
      </c>
      <c r="BF281" s="55">
        <v>445</v>
      </c>
      <c r="BG281" s="39">
        <f t="shared" si="110"/>
        <v>553.20000000000005</v>
      </c>
      <c r="BH281" s="39">
        <f t="shared" si="111"/>
        <v>108.20000000000005</v>
      </c>
      <c r="BI281" s="39">
        <v>50.4</v>
      </c>
      <c r="BJ281" s="39">
        <v>39.1</v>
      </c>
      <c r="BK281" s="39">
        <v>45.2</v>
      </c>
      <c r="BL281" s="39">
        <v>40.4</v>
      </c>
      <c r="BM281" s="39">
        <v>51</v>
      </c>
      <c r="BN281" s="39">
        <v>68.400000000000006</v>
      </c>
      <c r="BO281" s="39">
        <v>40.1</v>
      </c>
      <c r="BP281" s="39">
        <v>49.7</v>
      </c>
      <c r="BQ281" s="39">
        <v>0</v>
      </c>
      <c r="BR281" s="39">
        <v>54.6</v>
      </c>
      <c r="BS281" s="39">
        <v>49</v>
      </c>
      <c r="BT281" s="39">
        <v>43.5</v>
      </c>
      <c r="BU281" s="39">
        <v>0</v>
      </c>
      <c r="BV281" s="39">
        <f t="shared" si="112"/>
        <v>21.8</v>
      </c>
      <c r="BW281" s="11"/>
      <c r="BX281" s="39">
        <f t="shared" si="113"/>
        <v>21.8</v>
      </c>
      <c r="BY281" s="39">
        <v>0</v>
      </c>
      <c r="BZ281" s="39">
        <f t="shared" si="114"/>
        <v>21.8</v>
      </c>
      <c r="CA281" s="39">
        <f t="shared" si="115"/>
        <v>0</v>
      </c>
      <c r="CB281" s="84"/>
      <c r="CC281" s="9"/>
      <c r="CD281" s="9"/>
      <c r="CE281" s="9"/>
      <c r="CF281" s="9"/>
      <c r="CG281" s="9"/>
      <c r="CH281" s="9"/>
      <c r="CI281" s="9"/>
      <c r="CJ281" s="9"/>
      <c r="CK281" s="9"/>
      <c r="CL281" s="10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10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10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10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10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9"/>
      <c r="HL281" s="9"/>
      <c r="HM281" s="9"/>
      <c r="HN281" s="9"/>
      <c r="HO281" s="9"/>
      <c r="HP281" s="9"/>
      <c r="HQ281" s="9"/>
      <c r="HR281" s="9"/>
      <c r="HS281" s="9"/>
      <c r="HT281" s="9"/>
      <c r="HU281" s="9"/>
      <c r="HV281" s="10"/>
      <c r="HW281" s="9"/>
      <c r="HX281" s="9"/>
    </row>
    <row r="282" spans="1:232" s="2" customFormat="1" ht="16.95" customHeight="1">
      <c r="A282" s="14" t="s">
        <v>279</v>
      </c>
      <c r="B282" s="39">
        <v>77266</v>
      </c>
      <c r="C282" s="39">
        <v>81296.3</v>
      </c>
      <c r="D282" s="4">
        <f t="shared" si="102"/>
        <v>1.0521613646364507</v>
      </c>
      <c r="E282" s="11">
        <v>10</v>
      </c>
      <c r="F282" s="5" t="s">
        <v>371</v>
      </c>
      <c r="G282" s="5" t="s">
        <v>371</v>
      </c>
      <c r="H282" s="5" t="s">
        <v>371</v>
      </c>
      <c r="I282" s="5" t="s">
        <v>371</v>
      </c>
      <c r="J282" s="5" t="s">
        <v>371</v>
      </c>
      <c r="K282" s="5" t="s">
        <v>371</v>
      </c>
      <c r="L282" s="5" t="s">
        <v>371</v>
      </c>
      <c r="M282" s="5" t="s">
        <v>371</v>
      </c>
      <c r="N282" s="39">
        <v>22934.2</v>
      </c>
      <c r="O282" s="39">
        <v>21189.3</v>
      </c>
      <c r="P282" s="4">
        <f t="shared" si="103"/>
        <v>0.92391711941118493</v>
      </c>
      <c r="Q282" s="11">
        <v>20</v>
      </c>
      <c r="R282" s="11">
        <v>1</v>
      </c>
      <c r="S282" s="11">
        <v>15</v>
      </c>
      <c r="T282" s="39">
        <v>0</v>
      </c>
      <c r="U282" s="39">
        <v>0</v>
      </c>
      <c r="V282" s="4">
        <f t="shared" si="104"/>
        <v>1</v>
      </c>
      <c r="W282" s="11">
        <v>15</v>
      </c>
      <c r="X282" s="39">
        <v>8.9</v>
      </c>
      <c r="Y282" s="39">
        <v>9.5</v>
      </c>
      <c r="Z282" s="4">
        <f t="shared" si="105"/>
        <v>1.0674157303370786</v>
      </c>
      <c r="AA282" s="11">
        <v>35</v>
      </c>
      <c r="AB282" s="39">
        <v>653625</v>
      </c>
      <c r="AC282" s="39">
        <v>464563</v>
      </c>
      <c r="AD282" s="4">
        <f t="shared" si="106"/>
        <v>0.71074851788104798</v>
      </c>
      <c r="AE282" s="11">
        <v>5</v>
      </c>
      <c r="AF282" s="5" t="s">
        <v>371</v>
      </c>
      <c r="AG282" s="5" t="s">
        <v>371</v>
      </c>
      <c r="AH282" s="5" t="s">
        <v>371</v>
      </c>
      <c r="AI282" s="5" t="s">
        <v>371</v>
      </c>
      <c r="AJ282" s="55">
        <v>127</v>
      </c>
      <c r="AK282" s="55">
        <v>132</v>
      </c>
      <c r="AL282" s="4">
        <f t="shared" si="107"/>
        <v>1.0393700787401574</v>
      </c>
      <c r="AM282" s="11">
        <v>20</v>
      </c>
      <c r="AN282" s="5" t="s">
        <v>371</v>
      </c>
      <c r="AO282" s="5" t="s">
        <v>371</v>
      </c>
      <c r="AP282" s="5" t="s">
        <v>371</v>
      </c>
      <c r="AQ282" s="5" t="s">
        <v>371</v>
      </c>
      <c r="AR282" s="39">
        <v>46.6</v>
      </c>
      <c r="AS282" s="39">
        <v>76</v>
      </c>
      <c r="AT282" s="4">
        <f t="shared" si="108"/>
        <v>1.6309012875536479</v>
      </c>
      <c r="AU282" s="11">
        <v>10</v>
      </c>
      <c r="AV282" s="5" t="s">
        <v>371</v>
      </c>
      <c r="AW282" s="5" t="s">
        <v>371</v>
      </c>
      <c r="AX282" s="5" t="s">
        <v>371</v>
      </c>
      <c r="AY282" s="5" t="s">
        <v>371</v>
      </c>
      <c r="AZ282" s="5" t="s">
        <v>371</v>
      </c>
      <c r="BA282" s="5" t="s">
        <v>371</v>
      </c>
      <c r="BB282" s="5" t="s">
        <v>371</v>
      </c>
      <c r="BC282" s="5" t="s">
        <v>371</v>
      </c>
      <c r="BD282" s="54">
        <f t="shared" si="116"/>
        <v>1.0539204895086987</v>
      </c>
      <c r="BE282" s="54">
        <f t="shared" si="109"/>
        <v>1.0539204895086987</v>
      </c>
      <c r="BF282" s="55">
        <v>2093</v>
      </c>
      <c r="BG282" s="39">
        <f t="shared" si="110"/>
        <v>2205.9</v>
      </c>
      <c r="BH282" s="39">
        <f t="shared" si="111"/>
        <v>112.90000000000009</v>
      </c>
      <c r="BI282" s="39">
        <v>228.5</v>
      </c>
      <c r="BJ282" s="39">
        <v>190.2</v>
      </c>
      <c r="BK282" s="39">
        <v>42.5</v>
      </c>
      <c r="BL282" s="39">
        <v>63.7</v>
      </c>
      <c r="BM282" s="39">
        <v>31.8</v>
      </c>
      <c r="BN282" s="39">
        <v>61.1</v>
      </c>
      <c r="BO282" s="39">
        <v>169.9</v>
      </c>
      <c r="BP282" s="39">
        <v>183.3</v>
      </c>
      <c r="BQ282" s="39">
        <v>0</v>
      </c>
      <c r="BR282" s="39">
        <v>217.6</v>
      </c>
      <c r="BS282" s="39">
        <v>206.9</v>
      </c>
      <c r="BT282" s="39">
        <v>189.9</v>
      </c>
      <c r="BU282" s="39">
        <v>538.47500000000002</v>
      </c>
      <c r="BV282" s="39">
        <f t="shared" si="112"/>
        <v>82</v>
      </c>
      <c r="BW282" s="11"/>
      <c r="BX282" s="39">
        <f t="shared" si="113"/>
        <v>82</v>
      </c>
      <c r="BY282" s="39">
        <v>0</v>
      </c>
      <c r="BZ282" s="39">
        <f t="shared" si="114"/>
        <v>82</v>
      </c>
      <c r="CA282" s="39">
        <f t="shared" si="115"/>
        <v>0</v>
      </c>
      <c r="CB282" s="84"/>
      <c r="CC282" s="9"/>
      <c r="CD282" s="9"/>
      <c r="CE282" s="9"/>
      <c r="CF282" s="9"/>
      <c r="CG282" s="9"/>
      <c r="CH282" s="9"/>
      <c r="CI282" s="9"/>
      <c r="CJ282" s="9"/>
      <c r="CK282" s="9"/>
      <c r="CL282" s="10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10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10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10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10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9"/>
      <c r="HP282" s="9"/>
      <c r="HQ282" s="9"/>
      <c r="HR282" s="9"/>
      <c r="HS282" s="9"/>
      <c r="HT282" s="9"/>
      <c r="HU282" s="9"/>
      <c r="HV282" s="10"/>
      <c r="HW282" s="9"/>
      <c r="HX282" s="9"/>
    </row>
    <row r="283" spans="1:232" s="2" customFormat="1" ht="16.95" customHeight="1">
      <c r="A283" s="14" t="s">
        <v>280</v>
      </c>
      <c r="B283" s="39">
        <v>15076</v>
      </c>
      <c r="C283" s="39">
        <v>48086.7</v>
      </c>
      <c r="D283" s="4">
        <f t="shared" si="102"/>
        <v>3.1896192624038204</v>
      </c>
      <c r="E283" s="11">
        <v>10</v>
      </c>
      <c r="F283" s="5" t="s">
        <v>371</v>
      </c>
      <c r="G283" s="5" t="s">
        <v>371</v>
      </c>
      <c r="H283" s="5" t="s">
        <v>371</v>
      </c>
      <c r="I283" s="5" t="s">
        <v>371</v>
      </c>
      <c r="J283" s="5" t="s">
        <v>371</v>
      </c>
      <c r="K283" s="5" t="s">
        <v>371</v>
      </c>
      <c r="L283" s="5" t="s">
        <v>371</v>
      </c>
      <c r="M283" s="5" t="s">
        <v>371</v>
      </c>
      <c r="N283" s="39">
        <v>6929.5</v>
      </c>
      <c r="O283" s="39">
        <v>4705.7</v>
      </c>
      <c r="P283" s="4">
        <f t="shared" si="103"/>
        <v>0.67908218486182259</v>
      </c>
      <c r="Q283" s="11">
        <v>20</v>
      </c>
      <c r="R283" s="11">
        <v>1</v>
      </c>
      <c r="S283" s="11">
        <v>15</v>
      </c>
      <c r="T283" s="39">
        <v>0</v>
      </c>
      <c r="U283" s="39">
        <v>0</v>
      </c>
      <c r="V283" s="4">
        <f t="shared" si="104"/>
        <v>1</v>
      </c>
      <c r="W283" s="11">
        <v>25</v>
      </c>
      <c r="X283" s="39">
        <v>2.1</v>
      </c>
      <c r="Y283" s="39">
        <v>1.6</v>
      </c>
      <c r="Z283" s="4">
        <f t="shared" si="105"/>
        <v>0.76190476190476186</v>
      </c>
      <c r="AA283" s="11">
        <v>25</v>
      </c>
      <c r="AB283" s="39">
        <v>342143</v>
      </c>
      <c r="AC283" s="39">
        <v>394744</v>
      </c>
      <c r="AD283" s="4">
        <f t="shared" si="106"/>
        <v>1.153739810547052</v>
      </c>
      <c r="AE283" s="11">
        <v>5</v>
      </c>
      <c r="AF283" s="5" t="s">
        <v>371</v>
      </c>
      <c r="AG283" s="5" t="s">
        <v>371</v>
      </c>
      <c r="AH283" s="5" t="s">
        <v>371</v>
      </c>
      <c r="AI283" s="5" t="s">
        <v>371</v>
      </c>
      <c r="AJ283" s="55">
        <v>45</v>
      </c>
      <c r="AK283" s="55">
        <v>45</v>
      </c>
      <c r="AL283" s="4">
        <f t="shared" si="107"/>
        <v>1</v>
      </c>
      <c r="AM283" s="11">
        <v>20</v>
      </c>
      <c r="AN283" s="5" t="s">
        <v>371</v>
      </c>
      <c r="AO283" s="5" t="s">
        <v>371</v>
      </c>
      <c r="AP283" s="5" t="s">
        <v>371</v>
      </c>
      <c r="AQ283" s="5" t="s">
        <v>371</v>
      </c>
      <c r="AR283" s="39">
        <v>19.100000000000001</v>
      </c>
      <c r="AS283" s="39">
        <v>0</v>
      </c>
      <c r="AT283" s="4">
        <f t="shared" si="108"/>
        <v>0</v>
      </c>
      <c r="AU283" s="11">
        <v>10</v>
      </c>
      <c r="AV283" s="5" t="s">
        <v>371</v>
      </c>
      <c r="AW283" s="5" t="s">
        <v>371</v>
      </c>
      <c r="AX283" s="5" t="s">
        <v>371</v>
      </c>
      <c r="AY283" s="5" t="s">
        <v>371</v>
      </c>
      <c r="AZ283" s="5" t="s">
        <v>371</v>
      </c>
      <c r="BA283" s="5" t="s">
        <v>371</v>
      </c>
      <c r="BB283" s="5" t="s">
        <v>371</v>
      </c>
      <c r="BC283" s="5" t="s">
        <v>371</v>
      </c>
      <c r="BD283" s="54">
        <f t="shared" si="116"/>
        <v>1.0022627263202226</v>
      </c>
      <c r="BE283" s="54">
        <f t="shared" si="109"/>
        <v>1.0022627263202226</v>
      </c>
      <c r="BF283" s="55">
        <v>1707</v>
      </c>
      <c r="BG283" s="39">
        <f t="shared" si="110"/>
        <v>1710.9</v>
      </c>
      <c r="BH283" s="39">
        <f t="shared" si="111"/>
        <v>3.9000000000000909</v>
      </c>
      <c r="BI283" s="39">
        <v>193</v>
      </c>
      <c r="BJ283" s="39">
        <v>110</v>
      </c>
      <c r="BK283" s="39">
        <v>188.8</v>
      </c>
      <c r="BL283" s="39">
        <v>196.6</v>
      </c>
      <c r="BM283" s="39">
        <v>120</v>
      </c>
      <c r="BN283" s="39">
        <v>105.7</v>
      </c>
      <c r="BO283" s="39">
        <v>202.6</v>
      </c>
      <c r="BP283" s="39">
        <v>187.4</v>
      </c>
      <c r="BQ283" s="39">
        <v>0</v>
      </c>
      <c r="BR283" s="39">
        <v>65.8</v>
      </c>
      <c r="BS283" s="39">
        <v>173</v>
      </c>
      <c r="BT283" s="39">
        <v>179.4</v>
      </c>
      <c r="BU283" s="39">
        <v>68.099999999999937</v>
      </c>
      <c r="BV283" s="39">
        <f t="shared" si="112"/>
        <v>-79.5</v>
      </c>
      <c r="BW283" s="11"/>
      <c r="BX283" s="39">
        <f t="shared" si="113"/>
        <v>-79.5</v>
      </c>
      <c r="BY283" s="39">
        <v>0</v>
      </c>
      <c r="BZ283" s="39">
        <f t="shared" si="114"/>
        <v>0</v>
      </c>
      <c r="CA283" s="39">
        <f t="shared" si="115"/>
        <v>-79.5</v>
      </c>
      <c r="CB283" s="84"/>
      <c r="CC283" s="9"/>
      <c r="CD283" s="9"/>
      <c r="CE283" s="9"/>
      <c r="CF283" s="9"/>
      <c r="CG283" s="9"/>
      <c r="CH283" s="9"/>
      <c r="CI283" s="9"/>
      <c r="CJ283" s="9"/>
      <c r="CK283" s="9"/>
      <c r="CL283" s="10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10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10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10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10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  <c r="HP283" s="9"/>
      <c r="HQ283" s="9"/>
      <c r="HR283" s="9"/>
      <c r="HS283" s="9"/>
      <c r="HT283" s="9"/>
      <c r="HU283" s="9"/>
      <c r="HV283" s="10"/>
      <c r="HW283" s="9"/>
      <c r="HX283" s="9"/>
    </row>
    <row r="284" spans="1:232" s="2" customFormat="1" ht="16.95" customHeight="1">
      <c r="A284" s="14" t="s">
        <v>281</v>
      </c>
      <c r="B284" s="39">
        <v>583808</v>
      </c>
      <c r="C284" s="39">
        <v>547925.9</v>
      </c>
      <c r="D284" s="4">
        <f t="shared" si="102"/>
        <v>0.93853784120806849</v>
      </c>
      <c r="E284" s="11">
        <v>10</v>
      </c>
      <c r="F284" s="5" t="s">
        <v>371</v>
      </c>
      <c r="G284" s="5" t="s">
        <v>371</v>
      </c>
      <c r="H284" s="5" t="s">
        <v>371</v>
      </c>
      <c r="I284" s="5" t="s">
        <v>371</v>
      </c>
      <c r="J284" s="5" t="s">
        <v>371</v>
      </c>
      <c r="K284" s="5" t="s">
        <v>371</v>
      </c>
      <c r="L284" s="5" t="s">
        <v>371</v>
      </c>
      <c r="M284" s="5" t="s">
        <v>371</v>
      </c>
      <c r="N284" s="39">
        <v>7030.9</v>
      </c>
      <c r="O284" s="39">
        <v>6026.8</v>
      </c>
      <c r="P284" s="4">
        <f t="shared" si="103"/>
        <v>0.85718755778065403</v>
      </c>
      <c r="Q284" s="11">
        <v>20</v>
      </c>
      <c r="R284" s="11">
        <v>1</v>
      </c>
      <c r="S284" s="11">
        <v>15</v>
      </c>
      <c r="T284" s="39">
        <v>88</v>
      </c>
      <c r="U284" s="39">
        <v>93.4</v>
      </c>
      <c r="V284" s="4">
        <f t="shared" si="104"/>
        <v>1.0613636363636365</v>
      </c>
      <c r="W284" s="11">
        <v>5</v>
      </c>
      <c r="X284" s="39">
        <v>16</v>
      </c>
      <c r="Y284" s="39">
        <v>12.2</v>
      </c>
      <c r="Z284" s="4">
        <f t="shared" si="105"/>
        <v>0.76249999999999996</v>
      </c>
      <c r="AA284" s="11">
        <v>45</v>
      </c>
      <c r="AB284" s="39">
        <v>748839</v>
      </c>
      <c r="AC284" s="39">
        <v>730514</v>
      </c>
      <c r="AD284" s="4">
        <f t="shared" si="106"/>
        <v>0.97552878522619679</v>
      </c>
      <c r="AE284" s="11">
        <v>5</v>
      </c>
      <c r="AF284" s="5" t="s">
        <v>371</v>
      </c>
      <c r="AG284" s="5" t="s">
        <v>371</v>
      </c>
      <c r="AH284" s="5" t="s">
        <v>371</v>
      </c>
      <c r="AI284" s="5" t="s">
        <v>371</v>
      </c>
      <c r="AJ284" s="55">
        <v>165</v>
      </c>
      <c r="AK284" s="55">
        <v>228</v>
      </c>
      <c r="AL284" s="4">
        <f t="shared" si="107"/>
        <v>1.3818181818181818</v>
      </c>
      <c r="AM284" s="11">
        <v>20</v>
      </c>
      <c r="AN284" s="5" t="s">
        <v>371</v>
      </c>
      <c r="AO284" s="5" t="s">
        <v>371</v>
      </c>
      <c r="AP284" s="5" t="s">
        <v>371</v>
      </c>
      <c r="AQ284" s="5" t="s">
        <v>371</v>
      </c>
      <c r="AR284" s="39">
        <v>70</v>
      </c>
      <c r="AS284" s="39">
        <v>61.1</v>
      </c>
      <c r="AT284" s="4">
        <f t="shared" si="108"/>
        <v>0.87285714285714289</v>
      </c>
      <c r="AU284" s="11">
        <v>10</v>
      </c>
      <c r="AV284" s="5" t="s">
        <v>371</v>
      </c>
      <c r="AW284" s="5" t="s">
        <v>371</v>
      </c>
      <c r="AX284" s="5" t="s">
        <v>371</v>
      </c>
      <c r="AY284" s="5" t="s">
        <v>371</v>
      </c>
      <c r="AZ284" s="5" t="s">
        <v>371</v>
      </c>
      <c r="BA284" s="5" t="s">
        <v>371</v>
      </c>
      <c r="BB284" s="5" t="s">
        <v>371</v>
      </c>
      <c r="BC284" s="5" t="s">
        <v>371</v>
      </c>
      <c r="BD284" s="54">
        <f t="shared" si="116"/>
        <v>0.94146943646598458</v>
      </c>
      <c r="BE284" s="54">
        <f t="shared" si="109"/>
        <v>0.94146943646598458</v>
      </c>
      <c r="BF284" s="55">
        <v>2796</v>
      </c>
      <c r="BG284" s="39">
        <f t="shared" si="110"/>
        <v>2632.3</v>
      </c>
      <c r="BH284" s="39">
        <f t="shared" si="111"/>
        <v>-163.69999999999982</v>
      </c>
      <c r="BI284" s="39">
        <v>181.2</v>
      </c>
      <c r="BJ284" s="39">
        <v>112.7</v>
      </c>
      <c r="BK284" s="39">
        <v>168.6</v>
      </c>
      <c r="BL284" s="39">
        <v>171.5</v>
      </c>
      <c r="BM284" s="39">
        <v>307.39999999999998</v>
      </c>
      <c r="BN284" s="39">
        <v>248.4</v>
      </c>
      <c r="BO284" s="39">
        <v>295.5</v>
      </c>
      <c r="BP284" s="39">
        <v>197.9</v>
      </c>
      <c r="BQ284" s="39">
        <v>0</v>
      </c>
      <c r="BR284" s="39">
        <v>208.2</v>
      </c>
      <c r="BS284" s="39">
        <v>249.7</v>
      </c>
      <c r="BT284" s="39">
        <v>259.8</v>
      </c>
      <c r="BU284" s="39">
        <v>0</v>
      </c>
      <c r="BV284" s="39">
        <f t="shared" si="112"/>
        <v>231.4</v>
      </c>
      <c r="BW284" s="11"/>
      <c r="BX284" s="39">
        <f t="shared" si="113"/>
        <v>231.4</v>
      </c>
      <c r="BY284" s="39">
        <v>0</v>
      </c>
      <c r="BZ284" s="39">
        <f t="shared" si="114"/>
        <v>231.4</v>
      </c>
      <c r="CA284" s="39">
        <f t="shared" si="115"/>
        <v>0</v>
      </c>
      <c r="CB284" s="84"/>
      <c r="CC284" s="9"/>
      <c r="CD284" s="9"/>
      <c r="CE284" s="9"/>
      <c r="CF284" s="9"/>
      <c r="CG284" s="9"/>
      <c r="CH284" s="9"/>
      <c r="CI284" s="9"/>
      <c r="CJ284" s="9"/>
      <c r="CK284" s="9"/>
      <c r="CL284" s="10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10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10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10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10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  <c r="HJ284" s="9"/>
      <c r="HK284" s="9"/>
      <c r="HL284" s="9"/>
      <c r="HM284" s="9"/>
      <c r="HN284" s="9"/>
      <c r="HO284" s="9"/>
      <c r="HP284" s="9"/>
      <c r="HQ284" s="9"/>
      <c r="HR284" s="9"/>
      <c r="HS284" s="9"/>
      <c r="HT284" s="9"/>
      <c r="HU284" s="9"/>
      <c r="HV284" s="10"/>
      <c r="HW284" s="9"/>
      <c r="HX284" s="9"/>
    </row>
    <row r="285" spans="1:232" s="2" customFormat="1" ht="16.95" customHeight="1">
      <c r="A285" s="14" t="s">
        <v>282</v>
      </c>
      <c r="B285" s="39">
        <v>1312675</v>
      </c>
      <c r="C285" s="39">
        <v>1246698.2</v>
      </c>
      <c r="D285" s="4">
        <f t="shared" si="102"/>
        <v>0.94973866341630642</v>
      </c>
      <c r="E285" s="11">
        <v>10</v>
      </c>
      <c r="F285" s="5" t="s">
        <v>371</v>
      </c>
      <c r="G285" s="5" t="s">
        <v>371</v>
      </c>
      <c r="H285" s="5" t="s">
        <v>371</v>
      </c>
      <c r="I285" s="5" t="s">
        <v>371</v>
      </c>
      <c r="J285" s="5" t="s">
        <v>371</v>
      </c>
      <c r="K285" s="5" t="s">
        <v>371</v>
      </c>
      <c r="L285" s="5" t="s">
        <v>371</v>
      </c>
      <c r="M285" s="5" t="s">
        <v>371</v>
      </c>
      <c r="N285" s="39">
        <v>41241.800000000003</v>
      </c>
      <c r="O285" s="39">
        <v>35736.400000000001</v>
      </c>
      <c r="P285" s="4">
        <f t="shared" si="103"/>
        <v>0.86650922122700758</v>
      </c>
      <c r="Q285" s="11">
        <v>20</v>
      </c>
      <c r="R285" s="11">
        <v>1</v>
      </c>
      <c r="S285" s="11">
        <v>15</v>
      </c>
      <c r="T285" s="39">
        <v>0</v>
      </c>
      <c r="U285" s="39">
        <v>0</v>
      </c>
      <c r="V285" s="4">
        <f t="shared" si="104"/>
        <v>1</v>
      </c>
      <c r="W285" s="11">
        <v>10</v>
      </c>
      <c r="X285" s="39">
        <v>1.7</v>
      </c>
      <c r="Y285" s="39">
        <v>3.2</v>
      </c>
      <c r="Z285" s="4">
        <f t="shared" si="105"/>
        <v>1.8823529411764708</v>
      </c>
      <c r="AA285" s="11">
        <v>40</v>
      </c>
      <c r="AB285" s="39">
        <v>931301</v>
      </c>
      <c r="AC285" s="39">
        <v>1091344</v>
      </c>
      <c r="AD285" s="4">
        <f t="shared" si="106"/>
        <v>1.1718488437143308</v>
      </c>
      <c r="AE285" s="11">
        <v>5</v>
      </c>
      <c r="AF285" s="5" t="s">
        <v>371</v>
      </c>
      <c r="AG285" s="5" t="s">
        <v>371</v>
      </c>
      <c r="AH285" s="5" t="s">
        <v>371</v>
      </c>
      <c r="AI285" s="5" t="s">
        <v>371</v>
      </c>
      <c r="AJ285" s="55">
        <v>25</v>
      </c>
      <c r="AK285" s="55">
        <v>31</v>
      </c>
      <c r="AL285" s="4">
        <f t="shared" si="107"/>
        <v>1.24</v>
      </c>
      <c r="AM285" s="11">
        <v>20</v>
      </c>
      <c r="AN285" s="5" t="s">
        <v>371</v>
      </c>
      <c r="AO285" s="5" t="s">
        <v>371</v>
      </c>
      <c r="AP285" s="5" t="s">
        <v>371</v>
      </c>
      <c r="AQ285" s="5" t="s">
        <v>371</v>
      </c>
      <c r="AR285" s="39">
        <v>53.5</v>
      </c>
      <c r="AS285" s="39">
        <v>81.400000000000006</v>
      </c>
      <c r="AT285" s="4">
        <f t="shared" si="108"/>
        <v>1.5214953271028038</v>
      </c>
      <c r="AU285" s="11">
        <v>10</v>
      </c>
      <c r="AV285" s="5" t="s">
        <v>371</v>
      </c>
      <c r="AW285" s="5" t="s">
        <v>371</v>
      </c>
      <c r="AX285" s="5" t="s">
        <v>371</v>
      </c>
      <c r="AY285" s="5" t="s">
        <v>371</v>
      </c>
      <c r="AZ285" s="5" t="s">
        <v>371</v>
      </c>
      <c r="BA285" s="5" t="s">
        <v>371</v>
      </c>
      <c r="BB285" s="5" t="s">
        <v>371</v>
      </c>
      <c r="BC285" s="5" t="s">
        <v>371</v>
      </c>
      <c r="BD285" s="54">
        <f t="shared" si="116"/>
        <v>1.3307375861181674</v>
      </c>
      <c r="BE285" s="54">
        <f t="shared" si="109"/>
        <v>1.2130737586118168</v>
      </c>
      <c r="BF285" s="55">
        <v>0</v>
      </c>
      <c r="BG285" s="39">
        <f t="shared" si="110"/>
        <v>0</v>
      </c>
      <c r="BH285" s="39">
        <f t="shared" si="111"/>
        <v>0</v>
      </c>
      <c r="BI285" s="39">
        <v>0</v>
      </c>
      <c r="BJ285" s="39">
        <v>0</v>
      </c>
      <c r="BK285" s="39">
        <v>0</v>
      </c>
      <c r="BL285" s="39">
        <v>0</v>
      </c>
      <c r="BM285" s="39">
        <v>0</v>
      </c>
      <c r="BN285" s="39">
        <v>0</v>
      </c>
      <c r="BO285" s="39">
        <v>0</v>
      </c>
      <c r="BP285" s="39">
        <v>0</v>
      </c>
      <c r="BQ285" s="39">
        <v>0</v>
      </c>
      <c r="BR285" s="39">
        <v>0</v>
      </c>
      <c r="BS285" s="39">
        <v>0</v>
      </c>
      <c r="BT285" s="39">
        <v>0</v>
      </c>
      <c r="BU285" s="39">
        <v>0</v>
      </c>
      <c r="BV285" s="39">
        <f t="shared" si="112"/>
        <v>0</v>
      </c>
      <c r="BW285" s="11"/>
      <c r="BX285" s="39">
        <f t="shared" si="113"/>
        <v>0</v>
      </c>
      <c r="BY285" s="39">
        <v>0</v>
      </c>
      <c r="BZ285" s="39">
        <f t="shared" si="114"/>
        <v>0</v>
      </c>
      <c r="CA285" s="39">
        <f t="shared" si="115"/>
        <v>0</v>
      </c>
      <c r="CB285" s="84"/>
      <c r="CC285" s="9"/>
      <c r="CD285" s="9"/>
      <c r="CE285" s="9"/>
      <c r="CF285" s="9"/>
      <c r="CG285" s="9"/>
      <c r="CH285" s="9"/>
      <c r="CI285" s="9"/>
      <c r="CJ285" s="9"/>
      <c r="CK285" s="9"/>
      <c r="CL285" s="10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10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10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10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10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9"/>
      <c r="HP285" s="9"/>
      <c r="HQ285" s="9"/>
      <c r="HR285" s="9"/>
      <c r="HS285" s="9"/>
      <c r="HT285" s="9"/>
      <c r="HU285" s="9"/>
      <c r="HV285" s="10"/>
      <c r="HW285" s="9"/>
      <c r="HX285" s="9"/>
    </row>
    <row r="286" spans="1:232" s="2" customFormat="1" ht="16.95" customHeight="1">
      <c r="A286" s="14" t="s">
        <v>170</v>
      </c>
      <c r="B286" s="39">
        <v>0</v>
      </c>
      <c r="C286" s="39">
        <v>0</v>
      </c>
      <c r="D286" s="4">
        <f t="shared" si="102"/>
        <v>0</v>
      </c>
      <c r="E286" s="11">
        <v>0</v>
      </c>
      <c r="F286" s="5" t="s">
        <v>371</v>
      </c>
      <c r="G286" s="5" t="s">
        <v>371</v>
      </c>
      <c r="H286" s="5" t="s">
        <v>371</v>
      </c>
      <c r="I286" s="5" t="s">
        <v>371</v>
      </c>
      <c r="J286" s="5" t="s">
        <v>371</v>
      </c>
      <c r="K286" s="5" t="s">
        <v>371</v>
      </c>
      <c r="L286" s="5" t="s">
        <v>371</v>
      </c>
      <c r="M286" s="5" t="s">
        <v>371</v>
      </c>
      <c r="N286" s="39">
        <v>4492.1000000000004</v>
      </c>
      <c r="O286" s="39">
        <v>4171.6000000000004</v>
      </c>
      <c r="P286" s="4">
        <f t="shared" si="103"/>
        <v>0.92865252331871506</v>
      </c>
      <c r="Q286" s="11">
        <v>20</v>
      </c>
      <c r="R286" s="11">
        <v>1</v>
      </c>
      <c r="S286" s="11">
        <v>15</v>
      </c>
      <c r="T286" s="39">
        <v>928</v>
      </c>
      <c r="U286" s="39">
        <v>978.8</v>
      </c>
      <c r="V286" s="4">
        <f t="shared" si="104"/>
        <v>1.0547413793103448</v>
      </c>
      <c r="W286" s="11">
        <v>25</v>
      </c>
      <c r="X286" s="39">
        <v>42.1</v>
      </c>
      <c r="Y286" s="39">
        <v>42.7</v>
      </c>
      <c r="Z286" s="4">
        <f t="shared" si="105"/>
        <v>1.0142517814726841</v>
      </c>
      <c r="AA286" s="11">
        <v>25</v>
      </c>
      <c r="AB286" s="39">
        <v>31925</v>
      </c>
      <c r="AC286" s="39">
        <v>33544</v>
      </c>
      <c r="AD286" s="4">
        <f t="shared" si="106"/>
        <v>1.0507126076742366</v>
      </c>
      <c r="AE286" s="11">
        <v>5</v>
      </c>
      <c r="AF286" s="5" t="s">
        <v>371</v>
      </c>
      <c r="AG286" s="5" t="s">
        <v>371</v>
      </c>
      <c r="AH286" s="5" t="s">
        <v>371</v>
      </c>
      <c r="AI286" s="5" t="s">
        <v>371</v>
      </c>
      <c r="AJ286" s="55">
        <v>482</v>
      </c>
      <c r="AK286" s="55">
        <v>506</v>
      </c>
      <c r="AL286" s="4">
        <f t="shared" si="107"/>
        <v>1.049792531120332</v>
      </c>
      <c r="AM286" s="11">
        <v>20</v>
      </c>
      <c r="AN286" s="5" t="s">
        <v>371</v>
      </c>
      <c r="AO286" s="5" t="s">
        <v>371</v>
      </c>
      <c r="AP286" s="5" t="s">
        <v>371</v>
      </c>
      <c r="AQ286" s="5" t="s">
        <v>371</v>
      </c>
      <c r="AR286" s="39">
        <v>18.8</v>
      </c>
      <c r="AS286" s="39">
        <v>50</v>
      </c>
      <c r="AT286" s="4">
        <f t="shared" si="108"/>
        <v>2.6595744680851063</v>
      </c>
      <c r="AU286" s="11">
        <v>10</v>
      </c>
      <c r="AV286" s="5" t="s">
        <v>371</v>
      </c>
      <c r="AW286" s="5" t="s">
        <v>371</v>
      </c>
      <c r="AX286" s="5" t="s">
        <v>371</v>
      </c>
      <c r="AY286" s="5" t="s">
        <v>371</v>
      </c>
      <c r="AZ286" s="5" t="s">
        <v>371</v>
      </c>
      <c r="BA286" s="5" t="s">
        <v>371</v>
      </c>
      <c r="BB286" s="5" t="s">
        <v>371</v>
      </c>
      <c r="BC286" s="5" t="s">
        <v>371</v>
      </c>
      <c r="BD286" s="54">
        <f t="shared" si="116"/>
        <v>1.1511919818964909</v>
      </c>
      <c r="BE286" s="54">
        <f t="shared" si="109"/>
        <v>1.1511919818964909</v>
      </c>
      <c r="BF286" s="55">
        <v>284</v>
      </c>
      <c r="BG286" s="39">
        <f t="shared" si="110"/>
        <v>326.89999999999998</v>
      </c>
      <c r="BH286" s="39">
        <f t="shared" si="111"/>
        <v>42.899999999999977</v>
      </c>
      <c r="BI286" s="39">
        <v>18.899999999999999</v>
      </c>
      <c r="BJ286" s="39">
        <v>19.899999999999999</v>
      </c>
      <c r="BK286" s="39">
        <v>25.4</v>
      </c>
      <c r="BL286" s="39">
        <v>21.3</v>
      </c>
      <c r="BM286" s="39">
        <v>28.5</v>
      </c>
      <c r="BN286" s="39">
        <v>40.700000000000003</v>
      </c>
      <c r="BO286" s="39">
        <v>22.6</v>
      </c>
      <c r="BP286" s="39">
        <v>23.5</v>
      </c>
      <c r="BQ286" s="39">
        <v>0</v>
      </c>
      <c r="BR286" s="39">
        <v>27.9</v>
      </c>
      <c r="BS286" s="39">
        <v>23.9</v>
      </c>
      <c r="BT286" s="39">
        <v>24.5</v>
      </c>
      <c r="BU286" s="39">
        <v>0</v>
      </c>
      <c r="BV286" s="39">
        <f t="shared" si="112"/>
        <v>49.8</v>
      </c>
      <c r="BW286" s="11"/>
      <c r="BX286" s="39">
        <f t="shared" si="113"/>
        <v>49.8</v>
      </c>
      <c r="BY286" s="39">
        <v>0</v>
      </c>
      <c r="BZ286" s="39">
        <f t="shared" si="114"/>
        <v>49.8</v>
      </c>
      <c r="CA286" s="39">
        <f t="shared" si="115"/>
        <v>0</v>
      </c>
      <c r="CB286" s="84"/>
      <c r="CC286" s="9"/>
      <c r="CD286" s="9"/>
      <c r="CE286" s="9"/>
      <c r="CF286" s="9"/>
      <c r="CG286" s="9"/>
      <c r="CH286" s="9"/>
      <c r="CI286" s="9"/>
      <c r="CJ286" s="9"/>
      <c r="CK286" s="9"/>
      <c r="CL286" s="10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10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10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10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10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9"/>
      <c r="HK286" s="9"/>
      <c r="HL286" s="9"/>
      <c r="HM286" s="9"/>
      <c r="HN286" s="9"/>
      <c r="HO286" s="9"/>
      <c r="HP286" s="9"/>
      <c r="HQ286" s="9"/>
      <c r="HR286" s="9"/>
      <c r="HS286" s="9"/>
      <c r="HT286" s="9"/>
      <c r="HU286" s="9"/>
      <c r="HV286" s="10"/>
      <c r="HW286" s="9"/>
      <c r="HX286" s="9"/>
    </row>
    <row r="287" spans="1:232" s="2" customFormat="1" ht="16.95" customHeight="1">
      <c r="A287" s="19" t="s">
        <v>283</v>
      </c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84"/>
      <c r="CC287" s="9"/>
      <c r="CD287" s="9"/>
      <c r="CE287" s="9"/>
      <c r="CF287" s="9"/>
      <c r="CG287" s="9"/>
      <c r="CH287" s="9"/>
      <c r="CI287" s="9"/>
      <c r="CJ287" s="9"/>
      <c r="CK287" s="9"/>
      <c r="CL287" s="10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10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10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10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10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  <c r="HT287" s="9"/>
      <c r="HU287" s="9"/>
      <c r="HV287" s="10"/>
      <c r="HW287" s="9"/>
      <c r="HX287" s="9"/>
    </row>
    <row r="288" spans="1:232" s="2" customFormat="1" ht="16.95" customHeight="1">
      <c r="A288" s="58" t="s">
        <v>73</v>
      </c>
      <c r="B288" s="39">
        <v>830604</v>
      </c>
      <c r="C288" s="39">
        <v>962376</v>
      </c>
      <c r="D288" s="4">
        <f t="shared" si="102"/>
        <v>1.158645997370588</v>
      </c>
      <c r="E288" s="11">
        <v>10</v>
      </c>
      <c r="F288" s="5" t="s">
        <v>371</v>
      </c>
      <c r="G288" s="5" t="s">
        <v>371</v>
      </c>
      <c r="H288" s="5" t="s">
        <v>371</v>
      </c>
      <c r="I288" s="5" t="s">
        <v>371</v>
      </c>
      <c r="J288" s="5" t="s">
        <v>371</v>
      </c>
      <c r="K288" s="5" t="s">
        <v>371</v>
      </c>
      <c r="L288" s="5" t="s">
        <v>371</v>
      </c>
      <c r="M288" s="5" t="s">
        <v>371</v>
      </c>
      <c r="N288" s="39">
        <v>7981.2</v>
      </c>
      <c r="O288" s="39">
        <v>4875.1000000000004</v>
      </c>
      <c r="P288" s="4">
        <f t="shared" si="103"/>
        <v>0.61082293389465248</v>
      </c>
      <c r="Q288" s="11">
        <v>20</v>
      </c>
      <c r="R288" s="11">
        <v>1</v>
      </c>
      <c r="S288" s="11">
        <v>15</v>
      </c>
      <c r="T288" s="39">
        <v>0</v>
      </c>
      <c r="U288" s="39">
        <v>0</v>
      </c>
      <c r="V288" s="4">
        <f t="shared" si="104"/>
        <v>1</v>
      </c>
      <c r="W288" s="11">
        <v>5</v>
      </c>
      <c r="X288" s="39">
        <v>11805</v>
      </c>
      <c r="Y288" s="39">
        <v>12575.7</v>
      </c>
      <c r="Z288" s="4">
        <f t="shared" si="105"/>
        <v>1.0652858958068616</v>
      </c>
      <c r="AA288" s="11">
        <v>45</v>
      </c>
      <c r="AB288" s="39">
        <v>689833</v>
      </c>
      <c r="AC288" s="39">
        <v>794203</v>
      </c>
      <c r="AD288" s="4">
        <f t="shared" si="106"/>
        <v>1.151297487942734</v>
      </c>
      <c r="AE288" s="11">
        <v>10</v>
      </c>
      <c r="AF288" s="5" t="s">
        <v>371</v>
      </c>
      <c r="AG288" s="5" t="s">
        <v>371</v>
      </c>
      <c r="AH288" s="5" t="s">
        <v>371</v>
      </c>
      <c r="AI288" s="5" t="s">
        <v>371</v>
      </c>
      <c r="AJ288" s="55">
        <v>26</v>
      </c>
      <c r="AK288" s="55">
        <v>26</v>
      </c>
      <c r="AL288" s="4">
        <f t="shared" si="107"/>
        <v>1</v>
      </c>
      <c r="AM288" s="11">
        <v>20</v>
      </c>
      <c r="AN288" s="5" t="s">
        <v>371</v>
      </c>
      <c r="AO288" s="5" t="s">
        <v>371</v>
      </c>
      <c r="AP288" s="5" t="s">
        <v>371</v>
      </c>
      <c r="AQ288" s="5" t="s">
        <v>371</v>
      </c>
      <c r="AR288" s="39">
        <v>69.2</v>
      </c>
      <c r="AS288" s="39">
        <v>66.599999999999994</v>
      </c>
      <c r="AT288" s="4">
        <f t="shared" si="108"/>
        <v>0.96242774566473976</v>
      </c>
      <c r="AU288" s="11">
        <v>10</v>
      </c>
      <c r="AV288" s="5" t="s">
        <v>371</v>
      </c>
      <c r="AW288" s="5" t="s">
        <v>371</v>
      </c>
      <c r="AX288" s="5" t="s">
        <v>371</v>
      </c>
      <c r="AY288" s="5" t="s">
        <v>371</v>
      </c>
      <c r="AZ288" s="5" t="s">
        <v>371</v>
      </c>
      <c r="BA288" s="5" t="s">
        <v>371</v>
      </c>
      <c r="BB288" s="5" t="s">
        <v>371</v>
      </c>
      <c r="BC288" s="5" t="s">
        <v>371</v>
      </c>
      <c r="BD288" s="54">
        <f t="shared" si="116"/>
        <v>0.98428175036283283</v>
      </c>
      <c r="BE288" s="54">
        <f t="shared" si="109"/>
        <v>0.98428175036283283</v>
      </c>
      <c r="BF288" s="55">
        <v>551</v>
      </c>
      <c r="BG288" s="39">
        <f t="shared" si="110"/>
        <v>542.29999999999995</v>
      </c>
      <c r="BH288" s="39">
        <f t="shared" si="111"/>
        <v>-8.7000000000000455</v>
      </c>
      <c r="BI288" s="39">
        <v>48.2</v>
      </c>
      <c r="BJ288" s="39">
        <v>45.7</v>
      </c>
      <c r="BK288" s="39">
        <v>48.3</v>
      </c>
      <c r="BL288" s="39">
        <v>43.5</v>
      </c>
      <c r="BM288" s="39">
        <v>46.5</v>
      </c>
      <c r="BN288" s="39">
        <v>55.2</v>
      </c>
      <c r="BO288" s="39">
        <v>53.9</v>
      </c>
      <c r="BP288" s="39">
        <v>46.6</v>
      </c>
      <c r="BQ288" s="39">
        <v>0</v>
      </c>
      <c r="BR288" s="39">
        <v>42.3</v>
      </c>
      <c r="BS288" s="39">
        <v>63.1</v>
      </c>
      <c r="BT288" s="39">
        <v>52.6</v>
      </c>
      <c r="BU288" s="39">
        <v>0</v>
      </c>
      <c r="BV288" s="39">
        <f t="shared" si="112"/>
        <v>-3.6</v>
      </c>
      <c r="BW288" s="11"/>
      <c r="BX288" s="39">
        <f t="shared" si="113"/>
        <v>-3.6</v>
      </c>
      <c r="BY288" s="39">
        <v>0</v>
      </c>
      <c r="BZ288" s="39">
        <f t="shared" si="114"/>
        <v>0</v>
      </c>
      <c r="CA288" s="39">
        <f t="shared" si="115"/>
        <v>-3.6</v>
      </c>
      <c r="CB288" s="84"/>
      <c r="CC288" s="9"/>
      <c r="CD288" s="9"/>
      <c r="CE288" s="9"/>
      <c r="CF288" s="9"/>
      <c r="CG288" s="9"/>
      <c r="CH288" s="9"/>
      <c r="CI288" s="9"/>
      <c r="CJ288" s="9"/>
      <c r="CK288" s="9"/>
      <c r="CL288" s="10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10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10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10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10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9"/>
      <c r="HP288" s="9"/>
      <c r="HQ288" s="9"/>
      <c r="HR288" s="9"/>
      <c r="HS288" s="9"/>
      <c r="HT288" s="9"/>
      <c r="HU288" s="9"/>
      <c r="HV288" s="10"/>
      <c r="HW288" s="9"/>
      <c r="HX288" s="9"/>
    </row>
    <row r="289" spans="1:232" s="2" customFormat="1" ht="16.95" customHeight="1">
      <c r="A289" s="58" t="s">
        <v>284</v>
      </c>
      <c r="B289" s="39">
        <v>150</v>
      </c>
      <c r="C289" s="39">
        <v>110.4</v>
      </c>
      <c r="D289" s="4">
        <f t="shared" si="102"/>
        <v>0.73599999999999999</v>
      </c>
      <c r="E289" s="11">
        <v>10</v>
      </c>
      <c r="F289" s="5" t="s">
        <v>371</v>
      </c>
      <c r="G289" s="5" t="s">
        <v>371</v>
      </c>
      <c r="H289" s="5" t="s">
        <v>371</v>
      </c>
      <c r="I289" s="5" t="s">
        <v>371</v>
      </c>
      <c r="J289" s="5" t="s">
        <v>371</v>
      </c>
      <c r="K289" s="5" t="s">
        <v>371</v>
      </c>
      <c r="L289" s="5" t="s">
        <v>371</v>
      </c>
      <c r="M289" s="5" t="s">
        <v>371</v>
      </c>
      <c r="N289" s="39">
        <v>3248.7</v>
      </c>
      <c r="O289" s="39">
        <v>1026.2</v>
      </c>
      <c r="P289" s="4">
        <f t="shared" si="103"/>
        <v>0.31588019823313945</v>
      </c>
      <c r="Q289" s="11">
        <v>20</v>
      </c>
      <c r="R289" s="11">
        <v>1</v>
      </c>
      <c r="S289" s="11">
        <v>15</v>
      </c>
      <c r="T289" s="39">
        <v>0</v>
      </c>
      <c r="U289" s="39">
        <v>0</v>
      </c>
      <c r="V289" s="4">
        <f t="shared" si="104"/>
        <v>1</v>
      </c>
      <c r="W289" s="11">
        <v>20</v>
      </c>
      <c r="X289" s="39">
        <v>0</v>
      </c>
      <c r="Y289" s="39">
        <v>0</v>
      </c>
      <c r="Z289" s="4">
        <f t="shared" si="105"/>
        <v>1</v>
      </c>
      <c r="AA289" s="11">
        <v>30</v>
      </c>
      <c r="AB289" s="39">
        <v>12422</v>
      </c>
      <c r="AC289" s="39">
        <v>7520</v>
      </c>
      <c r="AD289" s="4">
        <f t="shared" si="106"/>
        <v>0.60537755594912257</v>
      </c>
      <c r="AE289" s="11">
        <v>10</v>
      </c>
      <c r="AF289" s="5" t="s">
        <v>371</v>
      </c>
      <c r="AG289" s="5" t="s">
        <v>371</v>
      </c>
      <c r="AH289" s="5" t="s">
        <v>371</v>
      </c>
      <c r="AI289" s="5" t="s">
        <v>371</v>
      </c>
      <c r="AJ289" s="55">
        <v>48</v>
      </c>
      <c r="AK289" s="55">
        <v>46</v>
      </c>
      <c r="AL289" s="4">
        <f t="shared" si="107"/>
        <v>0.95833333333333337</v>
      </c>
      <c r="AM289" s="11">
        <v>20</v>
      </c>
      <c r="AN289" s="5" t="s">
        <v>371</v>
      </c>
      <c r="AO289" s="5" t="s">
        <v>371</v>
      </c>
      <c r="AP289" s="5" t="s">
        <v>371</v>
      </c>
      <c r="AQ289" s="5" t="s">
        <v>371</v>
      </c>
      <c r="AR289" s="39">
        <v>50</v>
      </c>
      <c r="AS289" s="39">
        <v>66.599999999999994</v>
      </c>
      <c r="AT289" s="4">
        <f t="shared" si="108"/>
        <v>1.3319999999999999</v>
      </c>
      <c r="AU289" s="11">
        <v>10</v>
      </c>
      <c r="AV289" s="5" t="s">
        <v>371</v>
      </c>
      <c r="AW289" s="5" t="s">
        <v>371</v>
      </c>
      <c r="AX289" s="5" t="s">
        <v>371</v>
      </c>
      <c r="AY289" s="5" t="s">
        <v>371</v>
      </c>
      <c r="AZ289" s="5" t="s">
        <v>371</v>
      </c>
      <c r="BA289" s="5" t="s">
        <v>371</v>
      </c>
      <c r="BB289" s="5" t="s">
        <v>371</v>
      </c>
      <c r="BC289" s="5" t="s">
        <v>371</v>
      </c>
      <c r="BD289" s="54">
        <f t="shared" si="116"/>
        <v>0.86828182363570872</v>
      </c>
      <c r="BE289" s="54">
        <f t="shared" si="109"/>
        <v>0.86828182363570872</v>
      </c>
      <c r="BF289" s="55">
        <v>53</v>
      </c>
      <c r="BG289" s="39">
        <f t="shared" si="110"/>
        <v>46</v>
      </c>
      <c r="BH289" s="39">
        <f t="shared" si="111"/>
        <v>-7</v>
      </c>
      <c r="BI289" s="39">
        <v>3.4</v>
      </c>
      <c r="BJ289" s="39">
        <v>3.4</v>
      </c>
      <c r="BK289" s="39">
        <v>4.0999999999999996</v>
      </c>
      <c r="BL289" s="39">
        <v>3.7</v>
      </c>
      <c r="BM289" s="39">
        <v>4.0999999999999996</v>
      </c>
      <c r="BN289" s="39">
        <v>6.3</v>
      </c>
      <c r="BO289" s="39">
        <v>4</v>
      </c>
      <c r="BP289" s="39">
        <v>4.2</v>
      </c>
      <c r="BQ289" s="39">
        <v>0</v>
      </c>
      <c r="BR289" s="39">
        <v>4.2</v>
      </c>
      <c r="BS289" s="39">
        <v>3.6</v>
      </c>
      <c r="BT289" s="39">
        <v>4</v>
      </c>
      <c r="BU289" s="39">
        <v>0</v>
      </c>
      <c r="BV289" s="39">
        <f t="shared" si="112"/>
        <v>1</v>
      </c>
      <c r="BW289" s="11"/>
      <c r="BX289" s="39">
        <f t="shared" si="113"/>
        <v>1</v>
      </c>
      <c r="BY289" s="39">
        <v>0</v>
      </c>
      <c r="BZ289" s="39">
        <f t="shared" si="114"/>
        <v>1</v>
      </c>
      <c r="CA289" s="39">
        <f t="shared" si="115"/>
        <v>0</v>
      </c>
      <c r="CB289" s="84"/>
      <c r="CC289" s="9"/>
      <c r="CD289" s="9"/>
      <c r="CE289" s="9"/>
      <c r="CF289" s="9"/>
      <c r="CG289" s="9"/>
      <c r="CH289" s="9"/>
      <c r="CI289" s="9"/>
      <c r="CJ289" s="9"/>
      <c r="CK289" s="9"/>
      <c r="CL289" s="10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10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10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10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10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  <c r="HP289" s="9"/>
      <c r="HQ289" s="9"/>
      <c r="HR289" s="9"/>
      <c r="HS289" s="9"/>
      <c r="HT289" s="9"/>
      <c r="HU289" s="9"/>
      <c r="HV289" s="10"/>
      <c r="HW289" s="9"/>
      <c r="HX289" s="9"/>
    </row>
    <row r="290" spans="1:232" s="2" customFormat="1" ht="16.95" customHeight="1">
      <c r="A290" s="58" t="s">
        <v>285</v>
      </c>
      <c r="B290" s="39">
        <v>5369</v>
      </c>
      <c r="C290" s="39">
        <v>5369.2</v>
      </c>
      <c r="D290" s="4">
        <f t="shared" si="102"/>
        <v>1.0000372508847084</v>
      </c>
      <c r="E290" s="11">
        <v>10</v>
      </c>
      <c r="F290" s="5" t="s">
        <v>371</v>
      </c>
      <c r="G290" s="5" t="s">
        <v>371</v>
      </c>
      <c r="H290" s="5" t="s">
        <v>371</v>
      </c>
      <c r="I290" s="5" t="s">
        <v>371</v>
      </c>
      <c r="J290" s="5" t="s">
        <v>371</v>
      </c>
      <c r="K290" s="5" t="s">
        <v>371</v>
      </c>
      <c r="L290" s="5" t="s">
        <v>371</v>
      </c>
      <c r="M290" s="5" t="s">
        <v>371</v>
      </c>
      <c r="N290" s="39">
        <v>6239.9</v>
      </c>
      <c r="O290" s="39">
        <v>2967.5</v>
      </c>
      <c r="P290" s="4">
        <f t="shared" si="103"/>
        <v>0.47556851872626166</v>
      </c>
      <c r="Q290" s="11">
        <v>20</v>
      </c>
      <c r="R290" s="11">
        <v>1</v>
      </c>
      <c r="S290" s="11">
        <v>15</v>
      </c>
      <c r="T290" s="39">
        <v>0</v>
      </c>
      <c r="U290" s="39">
        <v>0</v>
      </c>
      <c r="V290" s="4">
        <f t="shared" si="104"/>
        <v>1</v>
      </c>
      <c r="W290" s="11">
        <v>25</v>
      </c>
      <c r="X290" s="39">
        <v>0</v>
      </c>
      <c r="Y290" s="39">
        <v>0</v>
      </c>
      <c r="Z290" s="4">
        <f t="shared" si="105"/>
        <v>1</v>
      </c>
      <c r="AA290" s="11">
        <v>25</v>
      </c>
      <c r="AB290" s="39">
        <v>692149</v>
      </c>
      <c r="AC290" s="39">
        <v>752708</v>
      </c>
      <c r="AD290" s="4">
        <f t="shared" si="106"/>
        <v>1.0874941667184377</v>
      </c>
      <c r="AE290" s="11">
        <v>10</v>
      </c>
      <c r="AF290" s="5" t="s">
        <v>371</v>
      </c>
      <c r="AG290" s="5" t="s">
        <v>371</v>
      </c>
      <c r="AH290" s="5" t="s">
        <v>371</v>
      </c>
      <c r="AI290" s="5" t="s">
        <v>371</v>
      </c>
      <c r="AJ290" s="55">
        <v>133</v>
      </c>
      <c r="AK290" s="55">
        <v>116</v>
      </c>
      <c r="AL290" s="4">
        <f t="shared" si="107"/>
        <v>0.8721804511278195</v>
      </c>
      <c r="AM290" s="11">
        <v>20</v>
      </c>
      <c r="AN290" s="5" t="s">
        <v>371</v>
      </c>
      <c r="AO290" s="5" t="s">
        <v>371</v>
      </c>
      <c r="AP290" s="5" t="s">
        <v>371</v>
      </c>
      <c r="AQ290" s="5" t="s">
        <v>371</v>
      </c>
      <c r="AR290" s="39">
        <v>0</v>
      </c>
      <c r="AS290" s="39">
        <v>0</v>
      </c>
      <c r="AT290" s="4">
        <f t="shared" si="108"/>
        <v>0</v>
      </c>
      <c r="AU290" s="11">
        <v>0</v>
      </c>
      <c r="AV290" s="5" t="s">
        <v>371</v>
      </c>
      <c r="AW290" s="5" t="s">
        <v>371</v>
      </c>
      <c r="AX290" s="5" t="s">
        <v>371</v>
      </c>
      <c r="AY290" s="5" t="s">
        <v>371</v>
      </c>
      <c r="AZ290" s="5" t="s">
        <v>371</v>
      </c>
      <c r="BA290" s="5" t="s">
        <v>371</v>
      </c>
      <c r="BB290" s="5" t="s">
        <v>371</v>
      </c>
      <c r="BC290" s="5" t="s">
        <v>371</v>
      </c>
      <c r="BD290" s="54">
        <f t="shared" si="116"/>
        <v>0.90264234858490466</v>
      </c>
      <c r="BE290" s="54">
        <f t="shared" si="109"/>
        <v>0.90264234858490466</v>
      </c>
      <c r="BF290" s="55">
        <v>132</v>
      </c>
      <c r="BG290" s="39">
        <f t="shared" si="110"/>
        <v>119.1</v>
      </c>
      <c r="BH290" s="39">
        <f t="shared" si="111"/>
        <v>-12.900000000000006</v>
      </c>
      <c r="BI290" s="39">
        <v>8.6999999999999993</v>
      </c>
      <c r="BJ290" s="39">
        <v>9.6999999999999993</v>
      </c>
      <c r="BK290" s="39">
        <v>0</v>
      </c>
      <c r="BL290" s="39">
        <v>0</v>
      </c>
      <c r="BM290" s="39">
        <v>0</v>
      </c>
      <c r="BN290" s="39">
        <v>0</v>
      </c>
      <c r="BO290" s="39">
        <v>0</v>
      </c>
      <c r="BP290" s="39">
        <v>0</v>
      </c>
      <c r="BQ290" s="39">
        <v>0</v>
      </c>
      <c r="BR290" s="39">
        <v>0</v>
      </c>
      <c r="BS290" s="39">
        <v>0</v>
      </c>
      <c r="BT290" s="39">
        <v>0</v>
      </c>
      <c r="BU290" s="39">
        <v>98.3</v>
      </c>
      <c r="BV290" s="39">
        <f t="shared" si="112"/>
        <v>2.4</v>
      </c>
      <c r="BW290" s="11"/>
      <c r="BX290" s="39">
        <f t="shared" si="113"/>
        <v>2.4</v>
      </c>
      <c r="BY290" s="39">
        <v>0</v>
      </c>
      <c r="BZ290" s="39">
        <f t="shared" si="114"/>
        <v>2.4</v>
      </c>
      <c r="CA290" s="39">
        <f t="shared" si="115"/>
        <v>0</v>
      </c>
      <c r="CB290" s="84"/>
      <c r="CC290" s="9"/>
      <c r="CD290" s="9"/>
      <c r="CE290" s="9"/>
      <c r="CF290" s="9"/>
      <c r="CG290" s="9"/>
      <c r="CH290" s="9"/>
      <c r="CI290" s="9"/>
      <c r="CJ290" s="9"/>
      <c r="CK290" s="9"/>
      <c r="CL290" s="10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10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10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10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10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  <c r="HP290" s="9"/>
      <c r="HQ290" s="9"/>
      <c r="HR290" s="9"/>
      <c r="HS290" s="9"/>
      <c r="HT290" s="9"/>
      <c r="HU290" s="9"/>
      <c r="HV290" s="10"/>
      <c r="HW290" s="9"/>
      <c r="HX290" s="9"/>
    </row>
    <row r="291" spans="1:232" s="2" customFormat="1" ht="16.95" customHeight="1">
      <c r="A291" s="58" t="s">
        <v>54</v>
      </c>
      <c r="B291" s="39">
        <v>8952931</v>
      </c>
      <c r="C291" s="39">
        <v>9609849.1999999993</v>
      </c>
      <c r="D291" s="4">
        <f t="shared" si="102"/>
        <v>1.0733746523903736</v>
      </c>
      <c r="E291" s="11">
        <v>10</v>
      </c>
      <c r="F291" s="5" t="s">
        <v>371</v>
      </c>
      <c r="G291" s="5" t="s">
        <v>371</v>
      </c>
      <c r="H291" s="5" t="s">
        <v>371</v>
      </c>
      <c r="I291" s="5" t="s">
        <v>371</v>
      </c>
      <c r="J291" s="5" t="s">
        <v>371</v>
      </c>
      <c r="K291" s="5" t="s">
        <v>371</v>
      </c>
      <c r="L291" s="5" t="s">
        <v>371</v>
      </c>
      <c r="M291" s="5" t="s">
        <v>371</v>
      </c>
      <c r="N291" s="39">
        <v>41223.300000000003</v>
      </c>
      <c r="O291" s="39">
        <v>32804.800000000003</v>
      </c>
      <c r="P291" s="4">
        <f t="shared" si="103"/>
        <v>0.79578296739950471</v>
      </c>
      <c r="Q291" s="11">
        <v>20</v>
      </c>
      <c r="R291" s="11">
        <v>1</v>
      </c>
      <c r="S291" s="11">
        <v>15</v>
      </c>
      <c r="T291" s="39">
        <v>3981</v>
      </c>
      <c r="U291" s="39">
        <v>3955.7</v>
      </c>
      <c r="V291" s="4">
        <f t="shared" si="104"/>
        <v>0.99364481286109019</v>
      </c>
      <c r="W291" s="11">
        <v>35</v>
      </c>
      <c r="X291" s="39">
        <v>0</v>
      </c>
      <c r="Y291" s="39">
        <v>11.5</v>
      </c>
      <c r="Z291" s="4">
        <f t="shared" si="105"/>
        <v>1</v>
      </c>
      <c r="AA291" s="11">
        <v>15</v>
      </c>
      <c r="AB291" s="39">
        <v>1487580</v>
      </c>
      <c r="AC291" s="39">
        <v>1621916</v>
      </c>
      <c r="AD291" s="4">
        <f t="shared" si="106"/>
        <v>1.0903050592237056</v>
      </c>
      <c r="AE291" s="11">
        <v>10</v>
      </c>
      <c r="AF291" s="5" t="s">
        <v>371</v>
      </c>
      <c r="AG291" s="5" t="s">
        <v>371</v>
      </c>
      <c r="AH291" s="5" t="s">
        <v>371</v>
      </c>
      <c r="AI291" s="5" t="s">
        <v>371</v>
      </c>
      <c r="AJ291" s="55">
        <v>863</v>
      </c>
      <c r="AK291" s="55">
        <v>751</v>
      </c>
      <c r="AL291" s="4">
        <f t="shared" si="107"/>
        <v>0.87022016222479726</v>
      </c>
      <c r="AM291" s="11">
        <v>20</v>
      </c>
      <c r="AN291" s="5" t="s">
        <v>371</v>
      </c>
      <c r="AO291" s="5" t="s">
        <v>371</v>
      </c>
      <c r="AP291" s="5" t="s">
        <v>371</v>
      </c>
      <c r="AQ291" s="5" t="s">
        <v>371</v>
      </c>
      <c r="AR291" s="39">
        <v>69.2</v>
      </c>
      <c r="AS291" s="39">
        <v>66.599999999999994</v>
      </c>
      <c r="AT291" s="4">
        <f t="shared" si="108"/>
        <v>0.96242774566473976</v>
      </c>
      <c r="AU291" s="11">
        <v>10</v>
      </c>
      <c r="AV291" s="5" t="s">
        <v>371</v>
      </c>
      <c r="AW291" s="5" t="s">
        <v>371</v>
      </c>
      <c r="AX291" s="5" t="s">
        <v>371</v>
      </c>
      <c r="AY291" s="5" t="s">
        <v>371</v>
      </c>
      <c r="AZ291" s="5" t="s">
        <v>371</v>
      </c>
      <c r="BA291" s="5" t="s">
        <v>371</v>
      </c>
      <c r="BB291" s="5" t="s">
        <v>371</v>
      </c>
      <c r="BC291" s="5" t="s">
        <v>371</v>
      </c>
      <c r="BD291" s="54">
        <f t="shared" si="116"/>
        <v>0.95821263418823988</v>
      </c>
      <c r="BE291" s="54">
        <f t="shared" si="109"/>
        <v>0.95821263418823988</v>
      </c>
      <c r="BF291" s="55">
        <v>62</v>
      </c>
      <c r="BG291" s="39">
        <f t="shared" si="110"/>
        <v>59.4</v>
      </c>
      <c r="BH291" s="39">
        <f t="shared" si="111"/>
        <v>-2.6000000000000014</v>
      </c>
      <c r="BI291" s="39">
        <v>5.9</v>
      </c>
      <c r="BJ291" s="39">
        <v>6.2</v>
      </c>
      <c r="BK291" s="39">
        <v>0</v>
      </c>
      <c r="BL291" s="39">
        <v>0</v>
      </c>
      <c r="BM291" s="39">
        <v>0</v>
      </c>
      <c r="BN291" s="39">
        <v>0</v>
      </c>
      <c r="BO291" s="39">
        <v>0</v>
      </c>
      <c r="BP291" s="39">
        <v>0</v>
      </c>
      <c r="BQ291" s="39">
        <v>0</v>
      </c>
      <c r="BR291" s="39">
        <v>0</v>
      </c>
      <c r="BS291" s="39">
        <v>0</v>
      </c>
      <c r="BT291" s="39">
        <v>0</v>
      </c>
      <c r="BU291" s="39">
        <v>46.399999999999991</v>
      </c>
      <c r="BV291" s="39">
        <f t="shared" si="112"/>
        <v>0.9</v>
      </c>
      <c r="BW291" s="11"/>
      <c r="BX291" s="39">
        <f t="shared" si="113"/>
        <v>0.9</v>
      </c>
      <c r="BY291" s="39">
        <v>0</v>
      </c>
      <c r="BZ291" s="39">
        <f t="shared" si="114"/>
        <v>0.9</v>
      </c>
      <c r="CA291" s="39">
        <f t="shared" si="115"/>
        <v>0</v>
      </c>
      <c r="CB291" s="84"/>
      <c r="CC291" s="9"/>
      <c r="CD291" s="9"/>
      <c r="CE291" s="9"/>
      <c r="CF291" s="9"/>
      <c r="CG291" s="9"/>
      <c r="CH291" s="9"/>
      <c r="CI291" s="9"/>
      <c r="CJ291" s="9"/>
      <c r="CK291" s="9"/>
      <c r="CL291" s="10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10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10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10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10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10"/>
      <c r="HW291" s="9"/>
      <c r="HX291" s="9"/>
    </row>
    <row r="292" spans="1:232" s="2" customFormat="1" ht="16.95" customHeight="1">
      <c r="A292" s="58" t="s">
        <v>286</v>
      </c>
      <c r="B292" s="39">
        <v>3257</v>
      </c>
      <c r="C292" s="39">
        <v>3273.6</v>
      </c>
      <c r="D292" s="4">
        <f t="shared" si="102"/>
        <v>1.0050967147681915</v>
      </c>
      <c r="E292" s="11">
        <v>10</v>
      </c>
      <c r="F292" s="5" t="s">
        <v>371</v>
      </c>
      <c r="G292" s="5" t="s">
        <v>371</v>
      </c>
      <c r="H292" s="5" t="s">
        <v>371</v>
      </c>
      <c r="I292" s="5" t="s">
        <v>371</v>
      </c>
      <c r="J292" s="5" t="s">
        <v>371</v>
      </c>
      <c r="K292" s="5" t="s">
        <v>371</v>
      </c>
      <c r="L292" s="5" t="s">
        <v>371</v>
      </c>
      <c r="M292" s="5" t="s">
        <v>371</v>
      </c>
      <c r="N292" s="39">
        <v>6198.5</v>
      </c>
      <c r="O292" s="39">
        <v>2731.9</v>
      </c>
      <c r="P292" s="4">
        <f t="shared" si="103"/>
        <v>0.4407356618536743</v>
      </c>
      <c r="Q292" s="11">
        <v>20</v>
      </c>
      <c r="R292" s="11">
        <v>1</v>
      </c>
      <c r="S292" s="11">
        <v>15</v>
      </c>
      <c r="T292" s="39">
        <v>110</v>
      </c>
      <c r="U292" s="39">
        <v>63.2</v>
      </c>
      <c r="V292" s="4">
        <f t="shared" si="104"/>
        <v>0.57454545454545458</v>
      </c>
      <c r="W292" s="11">
        <v>35</v>
      </c>
      <c r="X292" s="39">
        <v>0</v>
      </c>
      <c r="Y292" s="39">
        <v>0</v>
      </c>
      <c r="Z292" s="4">
        <f t="shared" si="105"/>
        <v>1</v>
      </c>
      <c r="AA292" s="11">
        <v>15</v>
      </c>
      <c r="AB292" s="39">
        <v>7035</v>
      </c>
      <c r="AC292" s="39">
        <v>4683</v>
      </c>
      <c r="AD292" s="4">
        <f t="shared" si="106"/>
        <v>0.66567164179104477</v>
      </c>
      <c r="AE292" s="11">
        <v>10</v>
      </c>
      <c r="AF292" s="5" t="s">
        <v>371</v>
      </c>
      <c r="AG292" s="5" t="s">
        <v>371</v>
      </c>
      <c r="AH292" s="5" t="s">
        <v>371</v>
      </c>
      <c r="AI292" s="5" t="s">
        <v>371</v>
      </c>
      <c r="AJ292" s="55">
        <v>180</v>
      </c>
      <c r="AK292" s="55">
        <v>184</v>
      </c>
      <c r="AL292" s="4">
        <f t="shared" si="107"/>
        <v>1.0222222222222221</v>
      </c>
      <c r="AM292" s="11">
        <v>20</v>
      </c>
      <c r="AN292" s="5" t="s">
        <v>371</v>
      </c>
      <c r="AO292" s="5" t="s">
        <v>371</v>
      </c>
      <c r="AP292" s="5" t="s">
        <v>371</v>
      </c>
      <c r="AQ292" s="5" t="s">
        <v>371</v>
      </c>
      <c r="AR292" s="39">
        <v>50</v>
      </c>
      <c r="AS292" s="39">
        <v>66.599999999999994</v>
      </c>
      <c r="AT292" s="4">
        <f t="shared" si="108"/>
        <v>1.3319999999999999</v>
      </c>
      <c r="AU292" s="11">
        <v>10</v>
      </c>
      <c r="AV292" s="5" t="s">
        <v>371</v>
      </c>
      <c r="AW292" s="5" t="s">
        <v>371</v>
      </c>
      <c r="AX292" s="5" t="s">
        <v>371</v>
      </c>
      <c r="AY292" s="5" t="s">
        <v>371</v>
      </c>
      <c r="AZ292" s="5" t="s">
        <v>371</v>
      </c>
      <c r="BA292" s="5" t="s">
        <v>371</v>
      </c>
      <c r="BB292" s="5" t="s">
        <v>371</v>
      </c>
      <c r="BC292" s="5" t="s">
        <v>371</v>
      </c>
      <c r="BD292" s="54">
        <f t="shared" si="116"/>
        <v>0.81034023819408296</v>
      </c>
      <c r="BE292" s="54">
        <f t="shared" si="109"/>
        <v>0.81034023819408296</v>
      </c>
      <c r="BF292" s="55">
        <v>433</v>
      </c>
      <c r="BG292" s="39">
        <f t="shared" si="110"/>
        <v>350.9</v>
      </c>
      <c r="BH292" s="39">
        <f t="shared" si="111"/>
        <v>-82.100000000000023</v>
      </c>
      <c r="BI292" s="39">
        <v>18.399999999999999</v>
      </c>
      <c r="BJ292" s="39">
        <v>16.899999999999999</v>
      </c>
      <c r="BK292" s="39">
        <v>26.1</v>
      </c>
      <c r="BL292" s="39">
        <v>22.6</v>
      </c>
      <c r="BM292" s="39">
        <v>26.8</v>
      </c>
      <c r="BN292" s="39">
        <v>43</v>
      </c>
      <c r="BO292" s="39">
        <v>31.7</v>
      </c>
      <c r="BP292" s="39">
        <v>31</v>
      </c>
      <c r="BQ292" s="39">
        <v>0</v>
      </c>
      <c r="BR292" s="39">
        <v>34.1</v>
      </c>
      <c r="BS292" s="39">
        <v>35.6</v>
      </c>
      <c r="BT292" s="39">
        <v>32.799999999999997</v>
      </c>
      <c r="BU292" s="39">
        <v>11.600000000000151</v>
      </c>
      <c r="BV292" s="39">
        <f t="shared" si="112"/>
        <v>20.3</v>
      </c>
      <c r="BW292" s="11"/>
      <c r="BX292" s="39">
        <f t="shared" si="113"/>
        <v>20.3</v>
      </c>
      <c r="BY292" s="39">
        <v>0</v>
      </c>
      <c r="BZ292" s="39">
        <f t="shared" si="114"/>
        <v>20.3</v>
      </c>
      <c r="CA292" s="39">
        <f t="shared" si="115"/>
        <v>0</v>
      </c>
      <c r="CB292" s="84"/>
      <c r="CC292" s="9"/>
      <c r="CD292" s="9"/>
      <c r="CE292" s="9"/>
      <c r="CF292" s="9"/>
      <c r="CG292" s="9"/>
      <c r="CH292" s="9"/>
      <c r="CI292" s="9"/>
      <c r="CJ292" s="9"/>
      <c r="CK292" s="9"/>
      <c r="CL292" s="10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10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10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10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10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9"/>
      <c r="HL292" s="9"/>
      <c r="HM292" s="9"/>
      <c r="HN292" s="9"/>
      <c r="HO292" s="9"/>
      <c r="HP292" s="9"/>
      <c r="HQ292" s="9"/>
      <c r="HR292" s="9"/>
      <c r="HS292" s="9"/>
      <c r="HT292" s="9"/>
      <c r="HU292" s="9"/>
      <c r="HV292" s="10"/>
      <c r="HW292" s="9"/>
      <c r="HX292" s="9"/>
    </row>
    <row r="293" spans="1:232" s="2" customFormat="1" ht="16.95" customHeight="1">
      <c r="A293" s="58" t="s">
        <v>287</v>
      </c>
      <c r="B293" s="39">
        <v>0</v>
      </c>
      <c r="C293" s="39">
        <v>0</v>
      </c>
      <c r="D293" s="4">
        <f t="shared" si="102"/>
        <v>0</v>
      </c>
      <c r="E293" s="11">
        <v>0</v>
      </c>
      <c r="F293" s="5" t="s">
        <v>371</v>
      </c>
      <c r="G293" s="5" t="s">
        <v>371</v>
      </c>
      <c r="H293" s="5" t="s">
        <v>371</v>
      </c>
      <c r="I293" s="5" t="s">
        <v>371</v>
      </c>
      <c r="J293" s="5" t="s">
        <v>371</v>
      </c>
      <c r="K293" s="5" t="s">
        <v>371</v>
      </c>
      <c r="L293" s="5" t="s">
        <v>371</v>
      </c>
      <c r="M293" s="5" t="s">
        <v>371</v>
      </c>
      <c r="N293" s="39">
        <v>5804.2</v>
      </c>
      <c r="O293" s="39">
        <v>2427.9</v>
      </c>
      <c r="P293" s="4">
        <f t="shared" si="103"/>
        <v>0.41830054098756075</v>
      </c>
      <c r="Q293" s="11">
        <v>20</v>
      </c>
      <c r="R293" s="11">
        <v>1</v>
      </c>
      <c r="S293" s="11">
        <v>15</v>
      </c>
      <c r="T293" s="39">
        <v>1205</v>
      </c>
      <c r="U293" s="39">
        <v>1910.6</v>
      </c>
      <c r="V293" s="4">
        <f t="shared" si="104"/>
        <v>1.5855601659751037</v>
      </c>
      <c r="W293" s="11">
        <v>30</v>
      </c>
      <c r="X293" s="39">
        <v>0</v>
      </c>
      <c r="Y293" s="39">
        <v>0</v>
      </c>
      <c r="Z293" s="4">
        <f t="shared" si="105"/>
        <v>1</v>
      </c>
      <c r="AA293" s="11">
        <v>20</v>
      </c>
      <c r="AB293" s="39">
        <v>14459</v>
      </c>
      <c r="AC293" s="39">
        <v>13143</v>
      </c>
      <c r="AD293" s="4">
        <f t="shared" si="106"/>
        <v>0.90898402379141019</v>
      </c>
      <c r="AE293" s="11">
        <v>10</v>
      </c>
      <c r="AF293" s="5" t="s">
        <v>371</v>
      </c>
      <c r="AG293" s="5" t="s">
        <v>371</v>
      </c>
      <c r="AH293" s="5" t="s">
        <v>371</v>
      </c>
      <c r="AI293" s="5" t="s">
        <v>371</v>
      </c>
      <c r="AJ293" s="55">
        <v>422</v>
      </c>
      <c r="AK293" s="55">
        <v>431</v>
      </c>
      <c r="AL293" s="4">
        <f t="shared" si="107"/>
        <v>1.0213270142180095</v>
      </c>
      <c r="AM293" s="11">
        <v>20</v>
      </c>
      <c r="AN293" s="5" t="s">
        <v>371</v>
      </c>
      <c r="AO293" s="5" t="s">
        <v>371</v>
      </c>
      <c r="AP293" s="5" t="s">
        <v>371</v>
      </c>
      <c r="AQ293" s="5" t="s">
        <v>371</v>
      </c>
      <c r="AR293" s="39">
        <v>50</v>
      </c>
      <c r="AS293" s="39">
        <v>50</v>
      </c>
      <c r="AT293" s="4">
        <f t="shared" si="108"/>
        <v>1</v>
      </c>
      <c r="AU293" s="11">
        <v>10</v>
      </c>
      <c r="AV293" s="5" t="s">
        <v>371</v>
      </c>
      <c r="AW293" s="5" t="s">
        <v>371</v>
      </c>
      <c r="AX293" s="5" t="s">
        <v>371</v>
      </c>
      <c r="AY293" s="5" t="s">
        <v>371</v>
      </c>
      <c r="AZ293" s="5" t="s">
        <v>371</v>
      </c>
      <c r="BA293" s="5" t="s">
        <v>371</v>
      </c>
      <c r="BB293" s="5" t="s">
        <v>371</v>
      </c>
      <c r="BC293" s="5" t="s">
        <v>371</v>
      </c>
      <c r="BD293" s="54">
        <f t="shared" si="116"/>
        <v>1.0435935705702291</v>
      </c>
      <c r="BE293" s="54">
        <f t="shared" si="109"/>
        <v>1.0435935705702291</v>
      </c>
      <c r="BF293" s="55">
        <v>69</v>
      </c>
      <c r="BG293" s="39">
        <f t="shared" si="110"/>
        <v>72</v>
      </c>
      <c r="BH293" s="39">
        <f t="shared" si="111"/>
        <v>3</v>
      </c>
      <c r="BI293" s="39">
        <v>5.7</v>
      </c>
      <c r="BJ293" s="39">
        <v>5.5</v>
      </c>
      <c r="BK293" s="39">
        <v>6.1</v>
      </c>
      <c r="BL293" s="39">
        <v>4.7</v>
      </c>
      <c r="BM293" s="39">
        <v>6.5</v>
      </c>
      <c r="BN293" s="39">
        <v>9.1</v>
      </c>
      <c r="BO293" s="39">
        <v>8.1</v>
      </c>
      <c r="BP293" s="39">
        <v>7.4</v>
      </c>
      <c r="BQ293" s="39">
        <v>0</v>
      </c>
      <c r="BR293" s="39">
        <v>6.1</v>
      </c>
      <c r="BS293" s="39">
        <v>7.7</v>
      </c>
      <c r="BT293" s="39">
        <v>7.5</v>
      </c>
      <c r="BU293" s="39">
        <v>0</v>
      </c>
      <c r="BV293" s="39">
        <f t="shared" si="112"/>
        <v>-2.4</v>
      </c>
      <c r="BW293" s="11"/>
      <c r="BX293" s="39">
        <f t="shared" si="113"/>
        <v>-2.4</v>
      </c>
      <c r="BY293" s="39">
        <v>0</v>
      </c>
      <c r="BZ293" s="39">
        <f t="shared" si="114"/>
        <v>0</v>
      </c>
      <c r="CA293" s="39">
        <f t="shared" si="115"/>
        <v>-2.4</v>
      </c>
      <c r="CB293" s="84"/>
      <c r="CC293" s="9"/>
      <c r="CD293" s="9"/>
      <c r="CE293" s="9"/>
      <c r="CF293" s="9"/>
      <c r="CG293" s="9"/>
      <c r="CH293" s="9"/>
      <c r="CI293" s="9"/>
      <c r="CJ293" s="9"/>
      <c r="CK293" s="9"/>
      <c r="CL293" s="10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10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10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10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10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9"/>
      <c r="HP293" s="9"/>
      <c r="HQ293" s="9"/>
      <c r="HR293" s="9"/>
      <c r="HS293" s="9"/>
      <c r="HT293" s="9"/>
      <c r="HU293" s="9"/>
      <c r="HV293" s="10"/>
      <c r="HW293" s="9"/>
      <c r="HX293" s="9"/>
    </row>
    <row r="294" spans="1:232" s="2" customFormat="1" ht="16.95" customHeight="1">
      <c r="A294" s="58" t="s">
        <v>288</v>
      </c>
      <c r="B294" s="39">
        <v>0</v>
      </c>
      <c r="C294" s="39">
        <v>732.7</v>
      </c>
      <c r="D294" s="4">
        <f t="shared" si="102"/>
        <v>0</v>
      </c>
      <c r="E294" s="11">
        <v>0</v>
      </c>
      <c r="F294" s="5" t="s">
        <v>371</v>
      </c>
      <c r="G294" s="5" t="s">
        <v>371</v>
      </c>
      <c r="H294" s="5" t="s">
        <v>371</v>
      </c>
      <c r="I294" s="5" t="s">
        <v>371</v>
      </c>
      <c r="J294" s="5" t="s">
        <v>371</v>
      </c>
      <c r="K294" s="5" t="s">
        <v>371</v>
      </c>
      <c r="L294" s="5" t="s">
        <v>371</v>
      </c>
      <c r="M294" s="5" t="s">
        <v>371</v>
      </c>
      <c r="N294" s="39">
        <v>18426.7</v>
      </c>
      <c r="O294" s="39">
        <v>10429.200000000001</v>
      </c>
      <c r="P294" s="4">
        <f t="shared" si="103"/>
        <v>0.56598305719418018</v>
      </c>
      <c r="Q294" s="11">
        <v>20</v>
      </c>
      <c r="R294" s="11">
        <v>1</v>
      </c>
      <c r="S294" s="11">
        <v>15</v>
      </c>
      <c r="T294" s="39">
        <v>0</v>
      </c>
      <c r="U294" s="39">
        <v>0</v>
      </c>
      <c r="V294" s="4">
        <f t="shared" si="104"/>
        <v>1</v>
      </c>
      <c r="W294" s="11">
        <v>35</v>
      </c>
      <c r="X294" s="39">
        <v>0</v>
      </c>
      <c r="Y294" s="39">
        <v>0</v>
      </c>
      <c r="Z294" s="4">
        <f t="shared" si="105"/>
        <v>1</v>
      </c>
      <c r="AA294" s="11">
        <v>15</v>
      </c>
      <c r="AB294" s="39">
        <v>85717</v>
      </c>
      <c r="AC294" s="39">
        <v>155590</v>
      </c>
      <c r="AD294" s="4">
        <f t="shared" si="106"/>
        <v>1.8151591866257568</v>
      </c>
      <c r="AE294" s="11">
        <v>10</v>
      </c>
      <c r="AF294" s="5" t="s">
        <v>371</v>
      </c>
      <c r="AG294" s="5" t="s">
        <v>371</v>
      </c>
      <c r="AH294" s="5" t="s">
        <v>371</v>
      </c>
      <c r="AI294" s="5" t="s">
        <v>371</v>
      </c>
      <c r="AJ294" s="55">
        <v>161</v>
      </c>
      <c r="AK294" s="55">
        <v>161</v>
      </c>
      <c r="AL294" s="4">
        <f t="shared" si="107"/>
        <v>1</v>
      </c>
      <c r="AM294" s="11">
        <v>20</v>
      </c>
      <c r="AN294" s="5" t="s">
        <v>371</v>
      </c>
      <c r="AO294" s="5" t="s">
        <v>371</v>
      </c>
      <c r="AP294" s="5" t="s">
        <v>371</v>
      </c>
      <c r="AQ294" s="5" t="s">
        <v>371</v>
      </c>
      <c r="AR294" s="39">
        <v>50</v>
      </c>
      <c r="AS294" s="39">
        <v>66.599999999999994</v>
      </c>
      <c r="AT294" s="4">
        <f t="shared" si="108"/>
        <v>1.3319999999999999</v>
      </c>
      <c r="AU294" s="11">
        <v>10</v>
      </c>
      <c r="AV294" s="5" t="s">
        <v>371</v>
      </c>
      <c r="AW294" s="5" t="s">
        <v>371</v>
      </c>
      <c r="AX294" s="5" t="s">
        <v>371</v>
      </c>
      <c r="AY294" s="5" t="s">
        <v>371</v>
      </c>
      <c r="AZ294" s="5" t="s">
        <v>371</v>
      </c>
      <c r="BA294" s="5" t="s">
        <v>371</v>
      </c>
      <c r="BB294" s="5" t="s">
        <v>371</v>
      </c>
      <c r="BC294" s="5" t="s">
        <v>371</v>
      </c>
      <c r="BD294" s="54">
        <f t="shared" si="116"/>
        <v>1.0223300240811293</v>
      </c>
      <c r="BE294" s="54">
        <f t="shared" si="109"/>
        <v>1.0223300240811293</v>
      </c>
      <c r="BF294" s="55">
        <v>123</v>
      </c>
      <c r="BG294" s="39">
        <f t="shared" si="110"/>
        <v>125.7</v>
      </c>
      <c r="BH294" s="39">
        <f t="shared" si="111"/>
        <v>2.7000000000000028</v>
      </c>
      <c r="BI294" s="39">
        <v>11.7</v>
      </c>
      <c r="BJ294" s="39">
        <v>10.3</v>
      </c>
      <c r="BK294" s="39">
        <v>9.1999999999999993</v>
      </c>
      <c r="BL294" s="39">
        <v>11.5</v>
      </c>
      <c r="BM294" s="39">
        <v>9.3000000000000007</v>
      </c>
      <c r="BN294" s="39">
        <v>7.9</v>
      </c>
      <c r="BO294" s="39">
        <v>15.8</v>
      </c>
      <c r="BP294" s="39">
        <v>9.4</v>
      </c>
      <c r="BQ294" s="39">
        <v>0</v>
      </c>
      <c r="BR294" s="39">
        <v>4.0999999999999996</v>
      </c>
      <c r="BS294" s="39">
        <v>19.5</v>
      </c>
      <c r="BT294" s="39">
        <v>11.8</v>
      </c>
      <c r="BU294" s="39">
        <v>0</v>
      </c>
      <c r="BV294" s="39">
        <f t="shared" si="112"/>
        <v>5.2</v>
      </c>
      <c r="BW294" s="11"/>
      <c r="BX294" s="39">
        <f t="shared" si="113"/>
        <v>5.2</v>
      </c>
      <c r="BY294" s="39">
        <v>0</v>
      </c>
      <c r="BZ294" s="39">
        <f t="shared" si="114"/>
        <v>5.2</v>
      </c>
      <c r="CA294" s="39">
        <f t="shared" si="115"/>
        <v>0</v>
      </c>
      <c r="CB294" s="84"/>
      <c r="CC294" s="9"/>
      <c r="CD294" s="9"/>
      <c r="CE294" s="9"/>
      <c r="CF294" s="9"/>
      <c r="CG294" s="9"/>
      <c r="CH294" s="9"/>
      <c r="CI294" s="9"/>
      <c r="CJ294" s="9"/>
      <c r="CK294" s="9"/>
      <c r="CL294" s="10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10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10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10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10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10"/>
      <c r="HW294" s="9"/>
      <c r="HX294" s="9"/>
    </row>
    <row r="295" spans="1:232" s="2" customFormat="1" ht="16.95" customHeight="1">
      <c r="A295" s="58" t="s">
        <v>289</v>
      </c>
      <c r="B295" s="39">
        <v>0</v>
      </c>
      <c r="C295" s="39">
        <v>0</v>
      </c>
      <c r="D295" s="4">
        <f t="shared" si="102"/>
        <v>0</v>
      </c>
      <c r="E295" s="11">
        <v>0</v>
      </c>
      <c r="F295" s="5" t="s">
        <v>371</v>
      </c>
      <c r="G295" s="5" t="s">
        <v>371</v>
      </c>
      <c r="H295" s="5" t="s">
        <v>371</v>
      </c>
      <c r="I295" s="5" t="s">
        <v>371</v>
      </c>
      <c r="J295" s="5" t="s">
        <v>371</v>
      </c>
      <c r="K295" s="5" t="s">
        <v>371</v>
      </c>
      <c r="L295" s="5" t="s">
        <v>371</v>
      </c>
      <c r="M295" s="5" t="s">
        <v>371</v>
      </c>
      <c r="N295" s="39">
        <v>6932</v>
      </c>
      <c r="O295" s="39">
        <v>2540.1</v>
      </c>
      <c r="P295" s="4">
        <f t="shared" si="103"/>
        <v>0.36643104443162144</v>
      </c>
      <c r="Q295" s="11">
        <v>20</v>
      </c>
      <c r="R295" s="11">
        <v>1</v>
      </c>
      <c r="S295" s="11">
        <v>15</v>
      </c>
      <c r="T295" s="39">
        <v>1409</v>
      </c>
      <c r="U295" s="39">
        <v>1600</v>
      </c>
      <c r="V295" s="4">
        <f t="shared" si="104"/>
        <v>1.1355571327182399</v>
      </c>
      <c r="W295" s="11">
        <v>40</v>
      </c>
      <c r="X295" s="39">
        <v>0</v>
      </c>
      <c r="Y295" s="39">
        <v>0</v>
      </c>
      <c r="Z295" s="4">
        <f t="shared" si="105"/>
        <v>1</v>
      </c>
      <c r="AA295" s="11">
        <v>10</v>
      </c>
      <c r="AB295" s="39">
        <v>33482</v>
      </c>
      <c r="AC295" s="39">
        <v>80361</v>
      </c>
      <c r="AD295" s="4">
        <f t="shared" si="106"/>
        <v>2.4001254405352128</v>
      </c>
      <c r="AE295" s="11">
        <v>10</v>
      </c>
      <c r="AF295" s="5" t="s">
        <v>371</v>
      </c>
      <c r="AG295" s="5" t="s">
        <v>371</v>
      </c>
      <c r="AH295" s="5" t="s">
        <v>371</v>
      </c>
      <c r="AI295" s="5" t="s">
        <v>371</v>
      </c>
      <c r="AJ295" s="55">
        <v>460</v>
      </c>
      <c r="AK295" s="55">
        <v>580</v>
      </c>
      <c r="AL295" s="4">
        <f t="shared" si="107"/>
        <v>1.2608695652173914</v>
      </c>
      <c r="AM295" s="11">
        <v>20</v>
      </c>
      <c r="AN295" s="5" t="s">
        <v>371</v>
      </c>
      <c r="AO295" s="5" t="s">
        <v>371</v>
      </c>
      <c r="AP295" s="5" t="s">
        <v>371</v>
      </c>
      <c r="AQ295" s="5" t="s">
        <v>371</v>
      </c>
      <c r="AR295" s="39">
        <v>50</v>
      </c>
      <c r="AS295" s="39">
        <v>66.599999999999994</v>
      </c>
      <c r="AT295" s="4">
        <f t="shared" si="108"/>
        <v>1.3319999999999999</v>
      </c>
      <c r="AU295" s="11">
        <v>10</v>
      </c>
      <c r="AV295" s="5" t="s">
        <v>371</v>
      </c>
      <c r="AW295" s="5" t="s">
        <v>371</v>
      </c>
      <c r="AX295" s="5" t="s">
        <v>371</v>
      </c>
      <c r="AY295" s="5" t="s">
        <v>371</v>
      </c>
      <c r="AZ295" s="5" t="s">
        <v>371</v>
      </c>
      <c r="BA295" s="5" t="s">
        <v>371</v>
      </c>
      <c r="BB295" s="5" t="s">
        <v>371</v>
      </c>
      <c r="BC295" s="5" t="s">
        <v>371</v>
      </c>
      <c r="BD295" s="54">
        <f t="shared" si="116"/>
        <v>1.1223164152564959</v>
      </c>
      <c r="BE295" s="54">
        <f t="shared" si="109"/>
        <v>1.1223164152564959</v>
      </c>
      <c r="BF295" s="55">
        <v>146</v>
      </c>
      <c r="BG295" s="39">
        <f t="shared" si="110"/>
        <v>163.9</v>
      </c>
      <c r="BH295" s="39">
        <f t="shared" si="111"/>
        <v>17.900000000000006</v>
      </c>
      <c r="BI295" s="39">
        <v>14.5</v>
      </c>
      <c r="BJ295" s="39">
        <v>14.6</v>
      </c>
      <c r="BK295" s="39">
        <v>13</v>
      </c>
      <c r="BL295" s="39">
        <v>15.8</v>
      </c>
      <c r="BM295" s="39">
        <v>13.5</v>
      </c>
      <c r="BN295" s="39">
        <v>9.6999999999999993</v>
      </c>
      <c r="BO295" s="39">
        <v>22</v>
      </c>
      <c r="BP295" s="39">
        <v>10.9</v>
      </c>
      <c r="BQ295" s="39">
        <v>0</v>
      </c>
      <c r="BR295" s="39">
        <v>4.5999999999999996</v>
      </c>
      <c r="BS295" s="39">
        <v>21.9</v>
      </c>
      <c r="BT295" s="39">
        <v>11.5</v>
      </c>
      <c r="BU295" s="39">
        <v>0</v>
      </c>
      <c r="BV295" s="39">
        <f t="shared" si="112"/>
        <v>11.9</v>
      </c>
      <c r="BW295" s="11"/>
      <c r="BX295" s="39">
        <f t="shared" si="113"/>
        <v>11.9</v>
      </c>
      <c r="BY295" s="39">
        <v>0</v>
      </c>
      <c r="BZ295" s="39">
        <f t="shared" si="114"/>
        <v>11.9</v>
      </c>
      <c r="CA295" s="39">
        <f t="shared" si="115"/>
        <v>0</v>
      </c>
      <c r="CB295" s="84"/>
      <c r="CC295" s="9"/>
      <c r="CD295" s="9"/>
      <c r="CE295" s="9"/>
      <c r="CF295" s="9"/>
      <c r="CG295" s="9"/>
      <c r="CH295" s="9"/>
      <c r="CI295" s="9"/>
      <c r="CJ295" s="9"/>
      <c r="CK295" s="9"/>
      <c r="CL295" s="10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10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10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10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10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9"/>
      <c r="HP295" s="9"/>
      <c r="HQ295" s="9"/>
      <c r="HR295" s="9"/>
      <c r="HS295" s="9"/>
      <c r="HT295" s="9"/>
      <c r="HU295" s="9"/>
      <c r="HV295" s="10"/>
      <c r="HW295" s="9"/>
      <c r="HX295" s="9"/>
    </row>
    <row r="296" spans="1:232" s="2" customFormat="1" ht="16.95" customHeight="1">
      <c r="A296" s="58" t="s">
        <v>290</v>
      </c>
      <c r="B296" s="39">
        <v>0</v>
      </c>
      <c r="C296" s="39">
        <v>0</v>
      </c>
      <c r="D296" s="4">
        <f t="shared" si="102"/>
        <v>0</v>
      </c>
      <c r="E296" s="11">
        <v>0</v>
      </c>
      <c r="F296" s="5" t="s">
        <v>371</v>
      </c>
      <c r="G296" s="5" t="s">
        <v>371</v>
      </c>
      <c r="H296" s="5" t="s">
        <v>371</v>
      </c>
      <c r="I296" s="5" t="s">
        <v>371</v>
      </c>
      <c r="J296" s="5" t="s">
        <v>371</v>
      </c>
      <c r="K296" s="5" t="s">
        <v>371</v>
      </c>
      <c r="L296" s="5" t="s">
        <v>371</v>
      </c>
      <c r="M296" s="5" t="s">
        <v>371</v>
      </c>
      <c r="N296" s="39">
        <v>2029.1</v>
      </c>
      <c r="O296" s="39">
        <v>1045.5999999999999</v>
      </c>
      <c r="P296" s="4">
        <f t="shared" si="103"/>
        <v>0.51530235079591935</v>
      </c>
      <c r="Q296" s="11">
        <v>20</v>
      </c>
      <c r="R296" s="11">
        <v>1</v>
      </c>
      <c r="S296" s="11">
        <v>15</v>
      </c>
      <c r="T296" s="39">
        <v>0</v>
      </c>
      <c r="U296" s="39">
        <v>0</v>
      </c>
      <c r="V296" s="4">
        <f t="shared" si="104"/>
        <v>1</v>
      </c>
      <c r="W296" s="11">
        <v>40</v>
      </c>
      <c r="X296" s="39">
        <v>0</v>
      </c>
      <c r="Y296" s="39">
        <v>0</v>
      </c>
      <c r="Z296" s="4">
        <f t="shared" si="105"/>
        <v>1</v>
      </c>
      <c r="AA296" s="11">
        <v>10</v>
      </c>
      <c r="AB296" s="39">
        <v>1670</v>
      </c>
      <c r="AC296" s="39">
        <v>2848</v>
      </c>
      <c r="AD296" s="4">
        <f t="shared" si="106"/>
        <v>1.7053892215568862</v>
      </c>
      <c r="AE296" s="11">
        <v>10</v>
      </c>
      <c r="AF296" s="5" t="s">
        <v>371</v>
      </c>
      <c r="AG296" s="5" t="s">
        <v>371</v>
      </c>
      <c r="AH296" s="5" t="s">
        <v>371</v>
      </c>
      <c r="AI296" s="5" t="s">
        <v>371</v>
      </c>
      <c r="AJ296" s="55">
        <v>129</v>
      </c>
      <c r="AK296" s="55">
        <v>140</v>
      </c>
      <c r="AL296" s="4">
        <f t="shared" si="107"/>
        <v>1.0852713178294573</v>
      </c>
      <c r="AM296" s="11">
        <v>20</v>
      </c>
      <c r="AN296" s="5" t="s">
        <v>371</v>
      </c>
      <c r="AO296" s="5" t="s">
        <v>371</v>
      </c>
      <c r="AP296" s="5" t="s">
        <v>371</v>
      </c>
      <c r="AQ296" s="5" t="s">
        <v>371</v>
      </c>
      <c r="AR296" s="39">
        <v>50</v>
      </c>
      <c r="AS296" s="39">
        <v>66.599999999999994</v>
      </c>
      <c r="AT296" s="4">
        <f t="shared" si="108"/>
        <v>1.3319999999999999</v>
      </c>
      <c r="AU296" s="11">
        <v>10</v>
      </c>
      <c r="AV296" s="5" t="s">
        <v>371</v>
      </c>
      <c r="AW296" s="5" t="s">
        <v>371</v>
      </c>
      <c r="AX296" s="5" t="s">
        <v>371</v>
      </c>
      <c r="AY296" s="5" t="s">
        <v>371</v>
      </c>
      <c r="AZ296" s="5" t="s">
        <v>371</v>
      </c>
      <c r="BA296" s="5" t="s">
        <v>371</v>
      </c>
      <c r="BB296" s="5" t="s">
        <v>371</v>
      </c>
      <c r="BC296" s="5" t="s">
        <v>371</v>
      </c>
      <c r="BD296" s="54">
        <f t="shared" si="116"/>
        <v>1.0190829247046111</v>
      </c>
      <c r="BE296" s="54">
        <f t="shared" si="109"/>
        <v>1.0190829247046111</v>
      </c>
      <c r="BF296" s="55">
        <v>143</v>
      </c>
      <c r="BG296" s="39">
        <f t="shared" si="110"/>
        <v>145.69999999999999</v>
      </c>
      <c r="BH296" s="39">
        <f t="shared" si="111"/>
        <v>2.6999999999999886</v>
      </c>
      <c r="BI296" s="39">
        <v>10.199999999999999</v>
      </c>
      <c r="BJ296" s="39">
        <v>10.199999999999999</v>
      </c>
      <c r="BK296" s="39">
        <v>11</v>
      </c>
      <c r="BL296" s="39">
        <v>13.3</v>
      </c>
      <c r="BM296" s="39">
        <v>12.2</v>
      </c>
      <c r="BN296" s="39">
        <v>13.1</v>
      </c>
      <c r="BO296" s="39">
        <v>15.5</v>
      </c>
      <c r="BP296" s="39">
        <v>11.1</v>
      </c>
      <c r="BQ296" s="39">
        <v>0</v>
      </c>
      <c r="BR296" s="39">
        <v>8</v>
      </c>
      <c r="BS296" s="39">
        <v>22.6</v>
      </c>
      <c r="BT296" s="39">
        <v>15.8</v>
      </c>
      <c r="BU296" s="39">
        <v>1.3999999999999702</v>
      </c>
      <c r="BV296" s="39">
        <f t="shared" si="112"/>
        <v>1.3</v>
      </c>
      <c r="BW296" s="11"/>
      <c r="BX296" s="39">
        <f t="shared" si="113"/>
        <v>1.3</v>
      </c>
      <c r="BY296" s="39">
        <v>0</v>
      </c>
      <c r="BZ296" s="39">
        <f t="shared" si="114"/>
        <v>1.3</v>
      </c>
      <c r="CA296" s="39">
        <f t="shared" si="115"/>
        <v>0</v>
      </c>
      <c r="CB296" s="84"/>
      <c r="CC296" s="9"/>
      <c r="CD296" s="9"/>
      <c r="CE296" s="9"/>
      <c r="CF296" s="9"/>
      <c r="CG296" s="9"/>
      <c r="CH296" s="9"/>
      <c r="CI296" s="9"/>
      <c r="CJ296" s="9"/>
      <c r="CK296" s="9"/>
      <c r="CL296" s="10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10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10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10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10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10"/>
      <c r="HW296" s="9"/>
      <c r="HX296" s="9"/>
    </row>
    <row r="297" spans="1:232" s="2" customFormat="1" ht="16.95" customHeight="1">
      <c r="A297" s="58" t="s">
        <v>291</v>
      </c>
      <c r="B297" s="39">
        <v>13243</v>
      </c>
      <c r="C297" s="39">
        <v>13075.1</v>
      </c>
      <c r="D297" s="4">
        <f t="shared" si="102"/>
        <v>0.9873216038661935</v>
      </c>
      <c r="E297" s="11">
        <v>10</v>
      </c>
      <c r="F297" s="5" t="s">
        <v>371</v>
      </c>
      <c r="G297" s="5" t="s">
        <v>371</v>
      </c>
      <c r="H297" s="5" t="s">
        <v>371</v>
      </c>
      <c r="I297" s="5" t="s">
        <v>371</v>
      </c>
      <c r="J297" s="5" t="s">
        <v>371</v>
      </c>
      <c r="K297" s="5" t="s">
        <v>371</v>
      </c>
      <c r="L297" s="5" t="s">
        <v>371</v>
      </c>
      <c r="M297" s="5" t="s">
        <v>371</v>
      </c>
      <c r="N297" s="39">
        <v>10918.7</v>
      </c>
      <c r="O297" s="39">
        <v>3839.3</v>
      </c>
      <c r="P297" s="4">
        <f t="shared" si="103"/>
        <v>0.35162610933536043</v>
      </c>
      <c r="Q297" s="11">
        <v>20</v>
      </c>
      <c r="R297" s="11">
        <v>1</v>
      </c>
      <c r="S297" s="11">
        <v>15</v>
      </c>
      <c r="T297" s="39">
        <v>3086</v>
      </c>
      <c r="U297" s="39">
        <v>2932.4</v>
      </c>
      <c r="V297" s="4">
        <f t="shared" si="104"/>
        <v>0.95022683084899551</v>
      </c>
      <c r="W297" s="11">
        <v>35</v>
      </c>
      <c r="X297" s="39">
        <v>0</v>
      </c>
      <c r="Y297" s="39">
        <v>0</v>
      </c>
      <c r="Z297" s="4">
        <f t="shared" si="105"/>
        <v>1</v>
      </c>
      <c r="AA297" s="11">
        <v>15</v>
      </c>
      <c r="AB297" s="39">
        <v>56828</v>
      </c>
      <c r="AC297" s="39">
        <v>40817</v>
      </c>
      <c r="AD297" s="4">
        <f t="shared" si="106"/>
        <v>0.71825508552122197</v>
      </c>
      <c r="AE297" s="11">
        <v>10</v>
      </c>
      <c r="AF297" s="5" t="s">
        <v>371</v>
      </c>
      <c r="AG297" s="5" t="s">
        <v>371</v>
      </c>
      <c r="AH297" s="5" t="s">
        <v>371</v>
      </c>
      <c r="AI297" s="5" t="s">
        <v>371</v>
      </c>
      <c r="AJ297" s="55">
        <v>700</v>
      </c>
      <c r="AK297" s="55">
        <v>684</v>
      </c>
      <c r="AL297" s="4">
        <f t="shared" si="107"/>
        <v>0.97714285714285709</v>
      </c>
      <c r="AM297" s="11">
        <v>20</v>
      </c>
      <c r="AN297" s="5" t="s">
        <v>371</v>
      </c>
      <c r="AO297" s="5" t="s">
        <v>371</v>
      </c>
      <c r="AP297" s="5" t="s">
        <v>371</v>
      </c>
      <c r="AQ297" s="5" t="s">
        <v>371</v>
      </c>
      <c r="AR297" s="39">
        <v>50</v>
      </c>
      <c r="AS297" s="39">
        <v>33.299999999999997</v>
      </c>
      <c r="AT297" s="4">
        <f t="shared" si="108"/>
        <v>0.66599999999999993</v>
      </c>
      <c r="AU297" s="11">
        <v>10</v>
      </c>
      <c r="AV297" s="5" t="s">
        <v>371</v>
      </c>
      <c r="AW297" s="5" t="s">
        <v>371</v>
      </c>
      <c r="AX297" s="5" t="s">
        <v>371</v>
      </c>
      <c r="AY297" s="5" t="s">
        <v>371</v>
      </c>
      <c r="AZ297" s="5" t="s">
        <v>371</v>
      </c>
      <c r="BA297" s="5" t="s">
        <v>371</v>
      </c>
      <c r="BB297" s="5" t="s">
        <v>371</v>
      </c>
      <c r="BC297" s="5" t="s">
        <v>371</v>
      </c>
      <c r="BD297" s="54">
        <f t="shared" si="116"/>
        <v>0.84110433557891362</v>
      </c>
      <c r="BE297" s="54">
        <f t="shared" si="109"/>
        <v>0.84110433557891362</v>
      </c>
      <c r="BF297" s="55">
        <v>652</v>
      </c>
      <c r="BG297" s="39">
        <f t="shared" si="110"/>
        <v>548.4</v>
      </c>
      <c r="BH297" s="39">
        <f t="shared" si="111"/>
        <v>-103.60000000000002</v>
      </c>
      <c r="BI297" s="39">
        <v>71.8</v>
      </c>
      <c r="BJ297" s="39">
        <v>61.8</v>
      </c>
      <c r="BK297" s="39">
        <v>52.5</v>
      </c>
      <c r="BL297" s="39">
        <v>47.8</v>
      </c>
      <c r="BM297" s="39">
        <v>53.4</v>
      </c>
      <c r="BN297" s="39">
        <v>29.1</v>
      </c>
      <c r="BO297" s="39">
        <v>47.4</v>
      </c>
      <c r="BP297" s="39">
        <v>44.9</v>
      </c>
      <c r="BQ297" s="39">
        <v>0</v>
      </c>
      <c r="BR297" s="39">
        <v>68.5</v>
      </c>
      <c r="BS297" s="39">
        <v>44.6</v>
      </c>
      <c r="BT297" s="39">
        <v>43.7</v>
      </c>
      <c r="BU297" s="39">
        <v>0</v>
      </c>
      <c r="BV297" s="39">
        <f t="shared" si="112"/>
        <v>-17.100000000000001</v>
      </c>
      <c r="BW297" s="11"/>
      <c r="BX297" s="39">
        <f t="shared" si="113"/>
        <v>-17.100000000000001</v>
      </c>
      <c r="BY297" s="39">
        <v>0</v>
      </c>
      <c r="BZ297" s="39">
        <f t="shared" si="114"/>
        <v>0</v>
      </c>
      <c r="CA297" s="39">
        <f t="shared" si="115"/>
        <v>-17.100000000000001</v>
      </c>
      <c r="CB297" s="84"/>
      <c r="CC297" s="9"/>
      <c r="CD297" s="9"/>
      <c r="CE297" s="9"/>
      <c r="CF297" s="9"/>
      <c r="CG297" s="9"/>
      <c r="CH297" s="9"/>
      <c r="CI297" s="9"/>
      <c r="CJ297" s="9"/>
      <c r="CK297" s="9"/>
      <c r="CL297" s="10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10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10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10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10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9"/>
      <c r="HP297" s="9"/>
      <c r="HQ297" s="9"/>
      <c r="HR297" s="9"/>
      <c r="HS297" s="9"/>
      <c r="HT297" s="9"/>
      <c r="HU297" s="9"/>
      <c r="HV297" s="10"/>
      <c r="HW297" s="9"/>
      <c r="HX297" s="9"/>
    </row>
    <row r="298" spans="1:232" s="2" customFormat="1" ht="16.95" customHeight="1">
      <c r="A298" s="58" t="s">
        <v>292</v>
      </c>
      <c r="B298" s="39">
        <v>0</v>
      </c>
      <c r="C298" s="39">
        <v>0</v>
      </c>
      <c r="D298" s="4">
        <f t="shared" si="102"/>
        <v>0</v>
      </c>
      <c r="E298" s="11">
        <v>0</v>
      </c>
      <c r="F298" s="5" t="s">
        <v>371</v>
      </c>
      <c r="G298" s="5" t="s">
        <v>371</v>
      </c>
      <c r="H298" s="5" t="s">
        <v>371</v>
      </c>
      <c r="I298" s="5" t="s">
        <v>371</v>
      </c>
      <c r="J298" s="5" t="s">
        <v>371</v>
      </c>
      <c r="K298" s="5" t="s">
        <v>371</v>
      </c>
      <c r="L298" s="5" t="s">
        <v>371</v>
      </c>
      <c r="M298" s="5" t="s">
        <v>371</v>
      </c>
      <c r="N298" s="39">
        <v>6730</v>
      </c>
      <c r="O298" s="39">
        <v>2771.9</v>
      </c>
      <c r="P298" s="4">
        <f t="shared" si="103"/>
        <v>0.41187221396731055</v>
      </c>
      <c r="Q298" s="11">
        <v>20</v>
      </c>
      <c r="R298" s="11">
        <v>1</v>
      </c>
      <c r="S298" s="11">
        <v>15</v>
      </c>
      <c r="T298" s="39">
        <v>0</v>
      </c>
      <c r="U298" s="39">
        <v>177</v>
      </c>
      <c r="V298" s="4">
        <f t="shared" si="104"/>
        <v>1</v>
      </c>
      <c r="W298" s="11">
        <v>40</v>
      </c>
      <c r="X298" s="39">
        <v>0</v>
      </c>
      <c r="Y298" s="39">
        <v>0</v>
      </c>
      <c r="Z298" s="4">
        <f t="shared" si="105"/>
        <v>1</v>
      </c>
      <c r="AA298" s="11">
        <v>10</v>
      </c>
      <c r="AB298" s="39">
        <v>20869</v>
      </c>
      <c r="AC298" s="39">
        <v>10895</v>
      </c>
      <c r="AD298" s="4">
        <f t="shared" si="106"/>
        <v>0.52206622262686286</v>
      </c>
      <c r="AE298" s="11">
        <v>10</v>
      </c>
      <c r="AF298" s="5" t="s">
        <v>371</v>
      </c>
      <c r="AG298" s="5" t="s">
        <v>371</v>
      </c>
      <c r="AH298" s="5" t="s">
        <v>371</v>
      </c>
      <c r="AI298" s="5" t="s">
        <v>371</v>
      </c>
      <c r="AJ298" s="55">
        <v>151</v>
      </c>
      <c r="AK298" s="55">
        <v>291</v>
      </c>
      <c r="AL298" s="4">
        <f t="shared" si="107"/>
        <v>1.9271523178807948</v>
      </c>
      <c r="AM298" s="11">
        <v>20</v>
      </c>
      <c r="AN298" s="5" t="s">
        <v>371</v>
      </c>
      <c r="AO298" s="5" t="s">
        <v>371</v>
      </c>
      <c r="AP298" s="5" t="s">
        <v>371</v>
      </c>
      <c r="AQ298" s="5" t="s">
        <v>371</v>
      </c>
      <c r="AR298" s="39">
        <v>50</v>
      </c>
      <c r="AS298" s="39">
        <v>66.599999999999994</v>
      </c>
      <c r="AT298" s="4">
        <f t="shared" si="108"/>
        <v>1.3319999999999999</v>
      </c>
      <c r="AU298" s="11">
        <v>10</v>
      </c>
      <c r="AV298" s="5" t="s">
        <v>371</v>
      </c>
      <c r="AW298" s="5" t="s">
        <v>371</v>
      </c>
      <c r="AX298" s="5" t="s">
        <v>371</v>
      </c>
      <c r="AY298" s="5" t="s">
        <v>371</v>
      </c>
      <c r="AZ298" s="5" t="s">
        <v>371</v>
      </c>
      <c r="BA298" s="5" t="s">
        <v>371</v>
      </c>
      <c r="BB298" s="5" t="s">
        <v>371</v>
      </c>
      <c r="BC298" s="5" t="s">
        <v>371</v>
      </c>
      <c r="BD298" s="54">
        <f t="shared" si="116"/>
        <v>1.0425692229058459</v>
      </c>
      <c r="BE298" s="54">
        <f t="shared" si="109"/>
        <v>1.0425692229058459</v>
      </c>
      <c r="BF298" s="55">
        <v>168</v>
      </c>
      <c r="BG298" s="39">
        <f t="shared" si="110"/>
        <v>175.2</v>
      </c>
      <c r="BH298" s="39">
        <f t="shared" si="111"/>
        <v>7.1999999999999886</v>
      </c>
      <c r="BI298" s="39">
        <v>12.1</v>
      </c>
      <c r="BJ298" s="39">
        <v>12.1</v>
      </c>
      <c r="BK298" s="39">
        <v>17.399999999999999</v>
      </c>
      <c r="BL298" s="39">
        <v>12</v>
      </c>
      <c r="BM298" s="39">
        <v>13.9</v>
      </c>
      <c r="BN298" s="39">
        <v>26</v>
      </c>
      <c r="BO298" s="39">
        <v>10.4</v>
      </c>
      <c r="BP298" s="39">
        <v>13.5</v>
      </c>
      <c r="BQ298" s="39">
        <v>0</v>
      </c>
      <c r="BR298" s="39">
        <v>24.6</v>
      </c>
      <c r="BS298" s="39">
        <v>9.1999999999999993</v>
      </c>
      <c r="BT298" s="39">
        <v>13.1</v>
      </c>
      <c r="BU298" s="39">
        <v>0</v>
      </c>
      <c r="BV298" s="39">
        <f t="shared" si="112"/>
        <v>10.9</v>
      </c>
      <c r="BW298" s="11"/>
      <c r="BX298" s="39">
        <f t="shared" si="113"/>
        <v>10.9</v>
      </c>
      <c r="BY298" s="39">
        <v>0</v>
      </c>
      <c r="BZ298" s="39">
        <f t="shared" si="114"/>
        <v>10.9</v>
      </c>
      <c r="CA298" s="39">
        <f t="shared" si="115"/>
        <v>0</v>
      </c>
      <c r="CB298" s="84"/>
      <c r="CC298" s="9"/>
      <c r="CD298" s="9"/>
      <c r="CE298" s="9"/>
      <c r="CF298" s="9"/>
      <c r="CG298" s="9"/>
      <c r="CH298" s="9"/>
      <c r="CI298" s="9"/>
      <c r="CJ298" s="9"/>
      <c r="CK298" s="9"/>
      <c r="CL298" s="10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10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10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10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10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10"/>
      <c r="HW298" s="9"/>
      <c r="HX298" s="9"/>
    </row>
    <row r="299" spans="1:232" s="2" customFormat="1" ht="16.95" customHeight="1">
      <c r="A299" s="58" t="s">
        <v>293</v>
      </c>
      <c r="B299" s="39">
        <v>11197</v>
      </c>
      <c r="C299" s="39">
        <v>10573.7</v>
      </c>
      <c r="D299" s="4">
        <f t="shared" si="102"/>
        <v>0.94433330356345457</v>
      </c>
      <c r="E299" s="11">
        <v>10</v>
      </c>
      <c r="F299" s="5" t="s">
        <v>371</v>
      </c>
      <c r="G299" s="5" t="s">
        <v>371</v>
      </c>
      <c r="H299" s="5" t="s">
        <v>371</v>
      </c>
      <c r="I299" s="5" t="s">
        <v>371</v>
      </c>
      <c r="J299" s="5" t="s">
        <v>371</v>
      </c>
      <c r="K299" s="5" t="s">
        <v>371</v>
      </c>
      <c r="L299" s="5" t="s">
        <v>371</v>
      </c>
      <c r="M299" s="5" t="s">
        <v>371</v>
      </c>
      <c r="N299" s="39">
        <v>11229.9</v>
      </c>
      <c r="O299" s="39">
        <v>7266.3</v>
      </c>
      <c r="P299" s="4">
        <f t="shared" si="103"/>
        <v>0.64704939491892188</v>
      </c>
      <c r="Q299" s="11">
        <v>20</v>
      </c>
      <c r="R299" s="11">
        <v>1</v>
      </c>
      <c r="S299" s="11">
        <v>15</v>
      </c>
      <c r="T299" s="39">
        <v>0</v>
      </c>
      <c r="U299" s="39">
        <v>1492.4</v>
      </c>
      <c r="V299" s="4">
        <f t="shared" si="104"/>
        <v>1</v>
      </c>
      <c r="W299" s="11">
        <v>30</v>
      </c>
      <c r="X299" s="39">
        <v>0</v>
      </c>
      <c r="Y299" s="39">
        <v>0</v>
      </c>
      <c r="Z299" s="4">
        <f t="shared" si="105"/>
        <v>1</v>
      </c>
      <c r="AA299" s="11">
        <v>20</v>
      </c>
      <c r="AB299" s="39">
        <v>75045</v>
      </c>
      <c r="AC299" s="39">
        <v>71989</v>
      </c>
      <c r="AD299" s="4">
        <f t="shared" si="106"/>
        <v>0.95927776667332931</v>
      </c>
      <c r="AE299" s="11">
        <v>10</v>
      </c>
      <c r="AF299" s="5" t="s">
        <v>371</v>
      </c>
      <c r="AG299" s="5" t="s">
        <v>371</v>
      </c>
      <c r="AH299" s="5" t="s">
        <v>371</v>
      </c>
      <c r="AI299" s="5" t="s">
        <v>371</v>
      </c>
      <c r="AJ299" s="55">
        <v>77</v>
      </c>
      <c r="AK299" s="55">
        <v>461</v>
      </c>
      <c r="AL299" s="4">
        <f t="shared" si="107"/>
        <v>5.9870129870129869</v>
      </c>
      <c r="AM299" s="11">
        <v>20</v>
      </c>
      <c r="AN299" s="5" t="s">
        <v>371</v>
      </c>
      <c r="AO299" s="5" t="s">
        <v>371</v>
      </c>
      <c r="AP299" s="5" t="s">
        <v>371</v>
      </c>
      <c r="AQ299" s="5" t="s">
        <v>371</v>
      </c>
      <c r="AR299" s="39">
        <v>50</v>
      </c>
      <c r="AS299" s="39">
        <v>66.599999999999994</v>
      </c>
      <c r="AT299" s="4">
        <f t="shared" si="108"/>
        <v>1.3319999999999999</v>
      </c>
      <c r="AU299" s="11">
        <v>10</v>
      </c>
      <c r="AV299" s="5" t="s">
        <v>371</v>
      </c>
      <c r="AW299" s="5" t="s">
        <v>371</v>
      </c>
      <c r="AX299" s="5" t="s">
        <v>371</v>
      </c>
      <c r="AY299" s="5" t="s">
        <v>371</v>
      </c>
      <c r="AZ299" s="5" t="s">
        <v>371</v>
      </c>
      <c r="BA299" s="5" t="s">
        <v>371</v>
      </c>
      <c r="BB299" s="5" t="s">
        <v>371</v>
      </c>
      <c r="BC299" s="5" t="s">
        <v>371</v>
      </c>
      <c r="BD299" s="54">
        <f t="shared" si="116"/>
        <v>1.7039804321556</v>
      </c>
      <c r="BE299" s="54">
        <f t="shared" si="109"/>
        <v>1.2503980432155599</v>
      </c>
      <c r="BF299" s="55">
        <v>74</v>
      </c>
      <c r="BG299" s="39">
        <f t="shared" si="110"/>
        <v>92.5</v>
      </c>
      <c r="BH299" s="39">
        <f t="shared" si="111"/>
        <v>18.5</v>
      </c>
      <c r="BI299" s="39">
        <v>5.8</v>
      </c>
      <c r="BJ299" s="39">
        <v>7</v>
      </c>
      <c r="BK299" s="39">
        <v>0</v>
      </c>
      <c r="BL299" s="39">
        <v>0</v>
      </c>
      <c r="BM299" s="39">
        <v>0</v>
      </c>
      <c r="BN299" s="39">
        <v>7.1</v>
      </c>
      <c r="BO299" s="39">
        <v>0</v>
      </c>
      <c r="BP299" s="39">
        <v>0</v>
      </c>
      <c r="BQ299" s="39">
        <v>0</v>
      </c>
      <c r="BR299" s="39">
        <v>0</v>
      </c>
      <c r="BS299" s="39">
        <v>5.8</v>
      </c>
      <c r="BT299" s="39">
        <v>5.7</v>
      </c>
      <c r="BU299" s="39">
        <v>57.599999999999994</v>
      </c>
      <c r="BV299" s="39">
        <f t="shared" si="112"/>
        <v>3.5</v>
      </c>
      <c r="BW299" s="11"/>
      <c r="BX299" s="39">
        <f t="shared" si="113"/>
        <v>3.5</v>
      </c>
      <c r="BY299" s="39">
        <v>0</v>
      </c>
      <c r="BZ299" s="39">
        <f t="shared" si="114"/>
        <v>3.5</v>
      </c>
      <c r="CA299" s="39">
        <f t="shared" si="115"/>
        <v>0</v>
      </c>
      <c r="CB299" s="84"/>
      <c r="CC299" s="9"/>
      <c r="CD299" s="9"/>
      <c r="CE299" s="9"/>
      <c r="CF299" s="9"/>
      <c r="CG299" s="9"/>
      <c r="CH299" s="9"/>
      <c r="CI299" s="9"/>
      <c r="CJ299" s="9"/>
      <c r="CK299" s="9"/>
      <c r="CL299" s="10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10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10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10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10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  <c r="HT299" s="9"/>
      <c r="HU299" s="9"/>
      <c r="HV299" s="10"/>
      <c r="HW299" s="9"/>
      <c r="HX299" s="9"/>
    </row>
    <row r="300" spans="1:232" s="2" customFormat="1" ht="16.95" customHeight="1">
      <c r="A300" s="58" t="s">
        <v>294</v>
      </c>
      <c r="B300" s="39">
        <v>5536</v>
      </c>
      <c r="C300" s="39">
        <v>6588</v>
      </c>
      <c r="D300" s="4">
        <f t="shared" si="102"/>
        <v>1.1900289017341041</v>
      </c>
      <c r="E300" s="11">
        <v>10</v>
      </c>
      <c r="F300" s="5" t="s">
        <v>371</v>
      </c>
      <c r="G300" s="5" t="s">
        <v>371</v>
      </c>
      <c r="H300" s="5" t="s">
        <v>371</v>
      </c>
      <c r="I300" s="5" t="s">
        <v>371</v>
      </c>
      <c r="J300" s="5" t="s">
        <v>371</v>
      </c>
      <c r="K300" s="5" t="s">
        <v>371</v>
      </c>
      <c r="L300" s="5" t="s">
        <v>371</v>
      </c>
      <c r="M300" s="5" t="s">
        <v>371</v>
      </c>
      <c r="N300" s="39">
        <v>2629.2</v>
      </c>
      <c r="O300" s="39">
        <v>1349.3</v>
      </c>
      <c r="P300" s="4">
        <f t="shared" si="103"/>
        <v>0.51319793092956034</v>
      </c>
      <c r="Q300" s="11">
        <v>20</v>
      </c>
      <c r="R300" s="11">
        <v>1</v>
      </c>
      <c r="S300" s="11">
        <v>15</v>
      </c>
      <c r="T300" s="39">
        <v>0</v>
      </c>
      <c r="U300" s="39">
        <v>192.2</v>
      </c>
      <c r="V300" s="4">
        <f t="shared" si="104"/>
        <v>1</v>
      </c>
      <c r="W300" s="11">
        <v>30</v>
      </c>
      <c r="X300" s="39">
        <v>0</v>
      </c>
      <c r="Y300" s="39">
        <v>0</v>
      </c>
      <c r="Z300" s="4">
        <f t="shared" si="105"/>
        <v>1</v>
      </c>
      <c r="AA300" s="11">
        <v>20</v>
      </c>
      <c r="AB300" s="39">
        <v>5867</v>
      </c>
      <c r="AC300" s="39">
        <v>4586</v>
      </c>
      <c r="AD300" s="4">
        <f t="shared" si="106"/>
        <v>0.78166013294699166</v>
      </c>
      <c r="AE300" s="11">
        <v>10</v>
      </c>
      <c r="AF300" s="5" t="s">
        <v>371</v>
      </c>
      <c r="AG300" s="5" t="s">
        <v>371</v>
      </c>
      <c r="AH300" s="5" t="s">
        <v>371</v>
      </c>
      <c r="AI300" s="5" t="s">
        <v>371</v>
      </c>
      <c r="AJ300" s="55">
        <v>106</v>
      </c>
      <c r="AK300" s="55">
        <v>206</v>
      </c>
      <c r="AL300" s="4">
        <f t="shared" si="107"/>
        <v>1.9433962264150944</v>
      </c>
      <c r="AM300" s="11">
        <v>20</v>
      </c>
      <c r="AN300" s="5" t="s">
        <v>371</v>
      </c>
      <c r="AO300" s="5" t="s">
        <v>371</v>
      </c>
      <c r="AP300" s="5" t="s">
        <v>371</v>
      </c>
      <c r="AQ300" s="5" t="s">
        <v>371</v>
      </c>
      <c r="AR300" s="39">
        <v>0</v>
      </c>
      <c r="AS300" s="39">
        <v>0</v>
      </c>
      <c r="AT300" s="4">
        <f t="shared" si="108"/>
        <v>0</v>
      </c>
      <c r="AU300" s="11">
        <v>0</v>
      </c>
      <c r="AV300" s="5" t="s">
        <v>371</v>
      </c>
      <c r="AW300" s="5" t="s">
        <v>371</v>
      </c>
      <c r="AX300" s="5" t="s">
        <v>371</v>
      </c>
      <c r="AY300" s="5" t="s">
        <v>371</v>
      </c>
      <c r="AZ300" s="5" t="s">
        <v>371</v>
      </c>
      <c r="BA300" s="5" t="s">
        <v>371</v>
      </c>
      <c r="BB300" s="5" t="s">
        <v>371</v>
      </c>
      <c r="BC300" s="5" t="s">
        <v>371</v>
      </c>
      <c r="BD300" s="54">
        <f t="shared" si="116"/>
        <v>1.0707901879496324</v>
      </c>
      <c r="BE300" s="54">
        <f t="shared" si="109"/>
        <v>1.0707901879496324</v>
      </c>
      <c r="BF300" s="55">
        <v>181</v>
      </c>
      <c r="BG300" s="39">
        <f t="shared" si="110"/>
        <v>193.8</v>
      </c>
      <c r="BH300" s="39">
        <f t="shared" si="111"/>
        <v>12.800000000000011</v>
      </c>
      <c r="BI300" s="39">
        <v>13.7</v>
      </c>
      <c r="BJ300" s="39">
        <v>14.3</v>
      </c>
      <c r="BK300" s="39">
        <v>22.3</v>
      </c>
      <c r="BL300" s="39">
        <v>18.3</v>
      </c>
      <c r="BM300" s="39">
        <v>15.4</v>
      </c>
      <c r="BN300" s="39">
        <v>18.399999999999999</v>
      </c>
      <c r="BO300" s="39">
        <v>19.600000000000001</v>
      </c>
      <c r="BP300" s="39">
        <v>13.9</v>
      </c>
      <c r="BQ300" s="39">
        <v>0</v>
      </c>
      <c r="BR300" s="39">
        <v>20.9</v>
      </c>
      <c r="BS300" s="39">
        <v>17.2</v>
      </c>
      <c r="BT300" s="39">
        <v>13.6</v>
      </c>
      <c r="BU300" s="39">
        <v>0</v>
      </c>
      <c r="BV300" s="39">
        <f t="shared" si="112"/>
        <v>6.2</v>
      </c>
      <c r="BW300" s="11"/>
      <c r="BX300" s="39">
        <f t="shared" si="113"/>
        <v>6.2</v>
      </c>
      <c r="BY300" s="39">
        <v>0</v>
      </c>
      <c r="BZ300" s="39">
        <f t="shared" si="114"/>
        <v>6.2</v>
      </c>
      <c r="CA300" s="39">
        <f t="shared" si="115"/>
        <v>0</v>
      </c>
      <c r="CB300" s="84"/>
      <c r="CC300" s="9"/>
      <c r="CD300" s="9"/>
      <c r="CE300" s="9"/>
      <c r="CF300" s="9"/>
      <c r="CG300" s="9"/>
      <c r="CH300" s="9"/>
      <c r="CI300" s="9"/>
      <c r="CJ300" s="9"/>
      <c r="CK300" s="9"/>
      <c r="CL300" s="10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10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10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10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10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10"/>
      <c r="HW300" s="9"/>
      <c r="HX300" s="9"/>
    </row>
    <row r="301" spans="1:232" s="2" customFormat="1" ht="16.95" customHeight="1">
      <c r="A301" s="58" t="s">
        <v>295</v>
      </c>
      <c r="B301" s="39">
        <v>0</v>
      </c>
      <c r="C301" s="39">
        <v>0</v>
      </c>
      <c r="D301" s="4">
        <f t="shared" si="102"/>
        <v>0</v>
      </c>
      <c r="E301" s="11">
        <v>0</v>
      </c>
      <c r="F301" s="5" t="s">
        <v>371</v>
      </c>
      <c r="G301" s="5" t="s">
        <v>371</v>
      </c>
      <c r="H301" s="5" t="s">
        <v>371</v>
      </c>
      <c r="I301" s="5" t="s">
        <v>371</v>
      </c>
      <c r="J301" s="5" t="s">
        <v>371</v>
      </c>
      <c r="K301" s="5" t="s">
        <v>371</v>
      </c>
      <c r="L301" s="5" t="s">
        <v>371</v>
      </c>
      <c r="M301" s="5" t="s">
        <v>371</v>
      </c>
      <c r="N301" s="39">
        <v>8029.3</v>
      </c>
      <c r="O301" s="39">
        <v>2711.6</v>
      </c>
      <c r="P301" s="4">
        <f t="shared" si="103"/>
        <v>0.33771312567720718</v>
      </c>
      <c r="Q301" s="11">
        <v>20</v>
      </c>
      <c r="R301" s="11">
        <v>1</v>
      </c>
      <c r="S301" s="11">
        <v>15</v>
      </c>
      <c r="T301" s="39">
        <v>0</v>
      </c>
      <c r="U301" s="39">
        <v>0</v>
      </c>
      <c r="V301" s="4">
        <f t="shared" si="104"/>
        <v>1</v>
      </c>
      <c r="W301" s="11">
        <v>20</v>
      </c>
      <c r="X301" s="39">
        <v>0</v>
      </c>
      <c r="Y301" s="39">
        <v>0</v>
      </c>
      <c r="Z301" s="4">
        <f t="shared" si="105"/>
        <v>1</v>
      </c>
      <c r="AA301" s="11">
        <v>30</v>
      </c>
      <c r="AB301" s="39">
        <v>1573</v>
      </c>
      <c r="AC301" s="39">
        <v>1445</v>
      </c>
      <c r="AD301" s="4">
        <f t="shared" si="106"/>
        <v>0.91862682771773685</v>
      </c>
      <c r="AE301" s="11">
        <v>10</v>
      </c>
      <c r="AF301" s="5" t="s">
        <v>371</v>
      </c>
      <c r="AG301" s="5" t="s">
        <v>371</v>
      </c>
      <c r="AH301" s="5" t="s">
        <v>371</v>
      </c>
      <c r="AI301" s="5" t="s">
        <v>371</v>
      </c>
      <c r="AJ301" s="55">
        <v>85</v>
      </c>
      <c r="AK301" s="55">
        <v>98</v>
      </c>
      <c r="AL301" s="4">
        <f t="shared" si="107"/>
        <v>1.1529411764705881</v>
      </c>
      <c r="AM301" s="11">
        <v>20</v>
      </c>
      <c r="AN301" s="5" t="s">
        <v>371</v>
      </c>
      <c r="AO301" s="5" t="s">
        <v>371</v>
      </c>
      <c r="AP301" s="5" t="s">
        <v>371</v>
      </c>
      <c r="AQ301" s="5" t="s">
        <v>371</v>
      </c>
      <c r="AR301" s="39">
        <v>0</v>
      </c>
      <c r="AS301" s="39">
        <v>0</v>
      </c>
      <c r="AT301" s="4">
        <f t="shared" si="108"/>
        <v>0</v>
      </c>
      <c r="AU301" s="11">
        <v>0</v>
      </c>
      <c r="AV301" s="5" t="s">
        <v>371</v>
      </c>
      <c r="AW301" s="5" t="s">
        <v>371</v>
      </c>
      <c r="AX301" s="5" t="s">
        <v>371</v>
      </c>
      <c r="AY301" s="5" t="s">
        <v>371</v>
      </c>
      <c r="AZ301" s="5" t="s">
        <v>371</v>
      </c>
      <c r="BA301" s="5" t="s">
        <v>371</v>
      </c>
      <c r="BB301" s="5" t="s">
        <v>371</v>
      </c>
      <c r="BC301" s="5" t="s">
        <v>371</v>
      </c>
      <c r="BD301" s="54">
        <f t="shared" si="116"/>
        <v>0.90434221147941984</v>
      </c>
      <c r="BE301" s="54">
        <f t="shared" si="109"/>
        <v>0.90434221147941984</v>
      </c>
      <c r="BF301" s="55">
        <v>42</v>
      </c>
      <c r="BG301" s="39">
        <f t="shared" si="110"/>
        <v>38</v>
      </c>
      <c r="BH301" s="39">
        <f t="shared" si="111"/>
        <v>-4</v>
      </c>
      <c r="BI301" s="39">
        <v>3.1</v>
      </c>
      <c r="BJ301" s="39">
        <v>3.1</v>
      </c>
      <c r="BK301" s="39">
        <v>1.3</v>
      </c>
      <c r="BL301" s="39">
        <v>0.5</v>
      </c>
      <c r="BM301" s="39">
        <v>3.3</v>
      </c>
      <c r="BN301" s="39">
        <v>4.2</v>
      </c>
      <c r="BO301" s="39">
        <v>3.6</v>
      </c>
      <c r="BP301" s="39">
        <v>3.3</v>
      </c>
      <c r="BQ301" s="39">
        <v>0</v>
      </c>
      <c r="BR301" s="39">
        <v>3.9</v>
      </c>
      <c r="BS301" s="39">
        <v>4.4000000000000004</v>
      </c>
      <c r="BT301" s="39">
        <v>3.4</v>
      </c>
      <c r="BU301" s="39">
        <v>4.7000000000000037</v>
      </c>
      <c r="BV301" s="39">
        <f t="shared" si="112"/>
        <v>-0.8</v>
      </c>
      <c r="BW301" s="11"/>
      <c r="BX301" s="39">
        <f t="shared" si="113"/>
        <v>-0.8</v>
      </c>
      <c r="BY301" s="39">
        <v>0</v>
      </c>
      <c r="BZ301" s="39">
        <f t="shared" si="114"/>
        <v>0</v>
      </c>
      <c r="CA301" s="39">
        <f t="shared" si="115"/>
        <v>-0.8</v>
      </c>
      <c r="CB301" s="84"/>
      <c r="CC301" s="9"/>
      <c r="CD301" s="9"/>
      <c r="CE301" s="9"/>
      <c r="CF301" s="9"/>
      <c r="CG301" s="9"/>
      <c r="CH301" s="9"/>
      <c r="CI301" s="9"/>
      <c r="CJ301" s="9"/>
      <c r="CK301" s="9"/>
      <c r="CL301" s="10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10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10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10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10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10"/>
      <c r="HW301" s="9"/>
      <c r="HX301" s="9"/>
    </row>
    <row r="302" spans="1:232" s="2" customFormat="1" ht="16.95" customHeight="1">
      <c r="A302" s="58" t="s">
        <v>296</v>
      </c>
      <c r="B302" s="39">
        <v>52570</v>
      </c>
      <c r="C302" s="39">
        <v>72519.8</v>
      </c>
      <c r="D302" s="4">
        <f t="shared" si="102"/>
        <v>1.3794902035381398</v>
      </c>
      <c r="E302" s="11">
        <v>10</v>
      </c>
      <c r="F302" s="5" t="s">
        <v>371</v>
      </c>
      <c r="G302" s="5" t="s">
        <v>371</v>
      </c>
      <c r="H302" s="5" t="s">
        <v>371</v>
      </c>
      <c r="I302" s="5" t="s">
        <v>371</v>
      </c>
      <c r="J302" s="5" t="s">
        <v>371</v>
      </c>
      <c r="K302" s="5" t="s">
        <v>371</v>
      </c>
      <c r="L302" s="5" t="s">
        <v>371</v>
      </c>
      <c r="M302" s="5" t="s">
        <v>371</v>
      </c>
      <c r="N302" s="39">
        <v>10670.4</v>
      </c>
      <c r="O302" s="39">
        <v>7453.3</v>
      </c>
      <c r="P302" s="4">
        <f t="shared" si="103"/>
        <v>0.69850239916029389</v>
      </c>
      <c r="Q302" s="11">
        <v>20</v>
      </c>
      <c r="R302" s="11">
        <v>1</v>
      </c>
      <c r="S302" s="11">
        <v>15</v>
      </c>
      <c r="T302" s="39">
        <v>0</v>
      </c>
      <c r="U302" s="39">
        <v>0</v>
      </c>
      <c r="V302" s="4">
        <f t="shared" si="104"/>
        <v>1</v>
      </c>
      <c r="W302" s="11">
        <v>20</v>
      </c>
      <c r="X302" s="39">
        <v>0</v>
      </c>
      <c r="Y302" s="39">
        <v>0</v>
      </c>
      <c r="Z302" s="4">
        <f t="shared" si="105"/>
        <v>1</v>
      </c>
      <c r="AA302" s="11">
        <v>30</v>
      </c>
      <c r="AB302" s="39">
        <v>5852</v>
      </c>
      <c r="AC302" s="39">
        <v>7049</v>
      </c>
      <c r="AD302" s="4">
        <f t="shared" si="106"/>
        <v>1.2045454545454546</v>
      </c>
      <c r="AE302" s="11">
        <v>10</v>
      </c>
      <c r="AF302" s="5" t="s">
        <v>371</v>
      </c>
      <c r="AG302" s="5" t="s">
        <v>371</v>
      </c>
      <c r="AH302" s="5" t="s">
        <v>371</v>
      </c>
      <c r="AI302" s="5" t="s">
        <v>371</v>
      </c>
      <c r="AJ302" s="55">
        <v>156</v>
      </c>
      <c r="AK302" s="55">
        <v>251</v>
      </c>
      <c r="AL302" s="4">
        <f t="shared" si="107"/>
        <v>1.608974358974359</v>
      </c>
      <c r="AM302" s="11">
        <v>20</v>
      </c>
      <c r="AN302" s="5" t="s">
        <v>371</v>
      </c>
      <c r="AO302" s="5" t="s">
        <v>371</v>
      </c>
      <c r="AP302" s="5" t="s">
        <v>371</v>
      </c>
      <c r="AQ302" s="5" t="s">
        <v>371</v>
      </c>
      <c r="AR302" s="39">
        <v>69.2</v>
      </c>
      <c r="AS302" s="39">
        <v>66.599999999999994</v>
      </c>
      <c r="AT302" s="4">
        <f t="shared" si="108"/>
        <v>0.96242774566473976</v>
      </c>
      <c r="AU302" s="11">
        <v>10</v>
      </c>
      <c r="AV302" s="5" t="s">
        <v>371</v>
      </c>
      <c r="AW302" s="5" t="s">
        <v>371</v>
      </c>
      <c r="AX302" s="5" t="s">
        <v>371</v>
      </c>
      <c r="AY302" s="5" t="s">
        <v>371</v>
      </c>
      <c r="AZ302" s="5" t="s">
        <v>371</v>
      </c>
      <c r="BA302" s="5" t="s">
        <v>371</v>
      </c>
      <c r="BB302" s="5" t="s">
        <v>371</v>
      </c>
      <c r="BC302" s="5" t="s">
        <v>371</v>
      </c>
      <c r="BD302" s="54">
        <f t="shared" si="116"/>
        <v>1.0860308829642698</v>
      </c>
      <c r="BE302" s="54">
        <f t="shared" si="109"/>
        <v>1.0860308829642698</v>
      </c>
      <c r="BF302" s="55">
        <v>144</v>
      </c>
      <c r="BG302" s="39">
        <f t="shared" si="110"/>
        <v>156.4</v>
      </c>
      <c r="BH302" s="39">
        <f t="shared" si="111"/>
        <v>12.400000000000006</v>
      </c>
      <c r="BI302" s="39">
        <v>11</v>
      </c>
      <c r="BJ302" s="39">
        <v>10.7</v>
      </c>
      <c r="BK302" s="39">
        <v>8.6</v>
      </c>
      <c r="BL302" s="39">
        <v>11.9</v>
      </c>
      <c r="BM302" s="39">
        <v>12.8</v>
      </c>
      <c r="BN302" s="39">
        <v>21.6</v>
      </c>
      <c r="BO302" s="39">
        <v>17.600000000000001</v>
      </c>
      <c r="BP302" s="39">
        <v>12.8</v>
      </c>
      <c r="BQ302" s="39">
        <v>0</v>
      </c>
      <c r="BR302" s="39">
        <v>15.5</v>
      </c>
      <c r="BS302" s="39">
        <v>17.899999999999999</v>
      </c>
      <c r="BT302" s="39">
        <v>12.2</v>
      </c>
      <c r="BU302" s="39">
        <v>7.4999999999999005</v>
      </c>
      <c r="BV302" s="39">
        <f t="shared" si="112"/>
        <v>-3.7</v>
      </c>
      <c r="BW302" s="11"/>
      <c r="BX302" s="39">
        <f t="shared" si="113"/>
        <v>-3.7</v>
      </c>
      <c r="BY302" s="39">
        <v>0</v>
      </c>
      <c r="BZ302" s="39">
        <f t="shared" si="114"/>
        <v>0</v>
      </c>
      <c r="CA302" s="39">
        <f t="shared" si="115"/>
        <v>-3.7</v>
      </c>
      <c r="CB302" s="84"/>
      <c r="CC302" s="9"/>
      <c r="CD302" s="9"/>
      <c r="CE302" s="9"/>
      <c r="CF302" s="9"/>
      <c r="CG302" s="9"/>
      <c r="CH302" s="9"/>
      <c r="CI302" s="9"/>
      <c r="CJ302" s="9"/>
      <c r="CK302" s="9"/>
      <c r="CL302" s="10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10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10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10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10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10"/>
      <c r="HW302" s="9"/>
      <c r="HX302" s="9"/>
    </row>
    <row r="303" spans="1:232" s="2" customFormat="1" ht="16.95" customHeight="1">
      <c r="A303" s="58" t="s">
        <v>297</v>
      </c>
      <c r="B303" s="39">
        <v>1837124</v>
      </c>
      <c r="C303" s="39">
        <v>1141248.1000000001</v>
      </c>
      <c r="D303" s="4">
        <f t="shared" ref="D303:D366" si="117">IF(E303=0,0,IF(B303=0,1,IF(C303&lt;0,0,C303/B303)))</f>
        <v>0.6212145179095151</v>
      </c>
      <c r="E303" s="11">
        <v>10</v>
      </c>
      <c r="F303" s="5" t="s">
        <v>371</v>
      </c>
      <c r="G303" s="5" t="s">
        <v>371</v>
      </c>
      <c r="H303" s="5" t="s">
        <v>371</v>
      </c>
      <c r="I303" s="5" t="s">
        <v>371</v>
      </c>
      <c r="J303" s="5" t="s">
        <v>371</v>
      </c>
      <c r="K303" s="5" t="s">
        <v>371</v>
      </c>
      <c r="L303" s="5" t="s">
        <v>371</v>
      </c>
      <c r="M303" s="5" t="s">
        <v>371</v>
      </c>
      <c r="N303" s="39">
        <v>58923.6</v>
      </c>
      <c r="O303" s="39">
        <v>33564.199999999997</v>
      </c>
      <c r="P303" s="4">
        <f t="shared" ref="P303:P366" si="118">IF(Q303=0,0,IF(N303=0,1,IF(O303&lt;0,0,O303/N303)))</f>
        <v>0.56962235844381537</v>
      </c>
      <c r="Q303" s="11">
        <v>20</v>
      </c>
      <c r="R303" s="11">
        <v>1</v>
      </c>
      <c r="S303" s="11">
        <v>15</v>
      </c>
      <c r="T303" s="39">
        <v>880</v>
      </c>
      <c r="U303" s="39">
        <v>54.9</v>
      </c>
      <c r="V303" s="4">
        <f t="shared" ref="V303:V366" si="119">IF(W303=0,0,IF(T303=0,1,IF(U303&lt;0,0,U303/T303)))</f>
        <v>6.2386363636363636E-2</v>
      </c>
      <c r="W303" s="11">
        <v>40</v>
      </c>
      <c r="X303" s="39">
        <v>0</v>
      </c>
      <c r="Y303" s="39">
        <v>0</v>
      </c>
      <c r="Z303" s="4">
        <f t="shared" ref="Z303:Z366" si="120">IF(AA303=0,0,IF(X303=0,1,IF(Y303&lt;0,0,Y303/X303)))</f>
        <v>1</v>
      </c>
      <c r="AA303" s="11">
        <v>10</v>
      </c>
      <c r="AB303" s="39">
        <v>345197</v>
      </c>
      <c r="AC303" s="39">
        <v>357233</v>
      </c>
      <c r="AD303" s="4">
        <f t="shared" ref="AD303:AD366" si="121">IF(AE303=0,0,IF(AB303=0,1,IF(AC303&lt;0,0,AC303/AB303)))</f>
        <v>1.0348670469326211</v>
      </c>
      <c r="AE303" s="11">
        <v>10</v>
      </c>
      <c r="AF303" s="5" t="s">
        <v>371</v>
      </c>
      <c r="AG303" s="5" t="s">
        <v>371</v>
      </c>
      <c r="AH303" s="5" t="s">
        <v>371</v>
      </c>
      <c r="AI303" s="5" t="s">
        <v>371</v>
      </c>
      <c r="AJ303" s="55">
        <v>386</v>
      </c>
      <c r="AK303" s="55">
        <v>20</v>
      </c>
      <c r="AL303" s="4">
        <f t="shared" ref="AL303:AL366" si="122">IF(AM303=0,0,IF(AJ303=0,1,IF(AK303&lt;0,0,AK303/AJ303)))</f>
        <v>5.181347150259067E-2</v>
      </c>
      <c r="AM303" s="11">
        <v>20</v>
      </c>
      <c r="AN303" s="5" t="s">
        <v>371</v>
      </c>
      <c r="AO303" s="5" t="s">
        <v>371</v>
      </c>
      <c r="AP303" s="5" t="s">
        <v>371</v>
      </c>
      <c r="AQ303" s="5" t="s">
        <v>371</v>
      </c>
      <c r="AR303" s="39">
        <v>69.2</v>
      </c>
      <c r="AS303" s="39">
        <v>66.599999999999994</v>
      </c>
      <c r="AT303" s="4">
        <f t="shared" ref="AT303:AT366" si="123">IF(AU303=0,0,IF(AR303=0,1,IF(AS303&lt;0,0,AS303/AR303)))</f>
        <v>0.96242774566473976</v>
      </c>
      <c r="AU303" s="11">
        <v>10</v>
      </c>
      <c r="AV303" s="5" t="s">
        <v>371</v>
      </c>
      <c r="AW303" s="5" t="s">
        <v>371</v>
      </c>
      <c r="AX303" s="5" t="s">
        <v>371</v>
      </c>
      <c r="AY303" s="5" t="s">
        <v>371</v>
      </c>
      <c r="AZ303" s="5" t="s">
        <v>371</v>
      </c>
      <c r="BA303" s="5" t="s">
        <v>371</v>
      </c>
      <c r="BB303" s="5" t="s">
        <v>371</v>
      </c>
      <c r="BC303" s="5" t="s">
        <v>371</v>
      </c>
      <c r="BD303" s="54">
        <f t="shared" si="116"/>
        <v>0.48969825369964021</v>
      </c>
      <c r="BE303" s="54">
        <f t="shared" ref="BE303:BE366" si="124">IF(BD303&gt;1.2,IF((BD303-1.2)*0.1+1.2&gt;1.3,1.3,(BD303-1.2)*0.1+1.2),BD303)</f>
        <v>0.48969825369964021</v>
      </c>
      <c r="BF303" s="55">
        <v>24</v>
      </c>
      <c r="BG303" s="39">
        <f t="shared" ref="BG303:BG366" si="125">ROUND(BE303*BF303,1)</f>
        <v>11.8</v>
      </c>
      <c r="BH303" s="39">
        <f t="shared" ref="BH303:BH366" si="126">BG303-BF303</f>
        <v>-12.2</v>
      </c>
      <c r="BI303" s="39">
        <v>1.5</v>
      </c>
      <c r="BJ303" s="39">
        <v>1</v>
      </c>
      <c r="BK303" s="39">
        <v>0</v>
      </c>
      <c r="BL303" s="39">
        <v>0</v>
      </c>
      <c r="BM303" s="39">
        <v>0</v>
      </c>
      <c r="BN303" s="39">
        <v>0</v>
      </c>
      <c r="BO303" s="39">
        <v>0</v>
      </c>
      <c r="BP303" s="39">
        <v>0</v>
      </c>
      <c r="BQ303" s="39">
        <v>0</v>
      </c>
      <c r="BR303" s="39">
        <v>0</v>
      </c>
      <c r="BS303" s="39">
        <v>0</v>
      </c>
      <c r="BT303" s="39">
        <v>0</v>
      </c>
      <c r="BU303" s="39">
        <v>8</v>
      </c>
      <c r="BV303" s="39">
        <f t="shared" ref="BV303:BV366" si="127">ROUND(BG303-SUM(BI303:BU303),1)</f>
        <v>1.3</v>
      </c>
      <c r="BW303" s="11"/>
      <c r="BX303" s="39">
        <f t="shared" ref="BX303:BX366" si="128">IF(AND(BV303&gt;0,BW303="+"),0,BV303)</f>
        <v>1.3</v>
      </c>
      <c r="BY303" s="39">
        <v>0</v>
      </c>
      <c r="BZ303" s="39">
        <f t="shared" ref="BZ303:BZ366" si="129">IF((BX303+BY303)&lt;0,0,BX303+BY303)</f>
        <v>1.3</v>
      </c>
      <c r="CA303" s="39">
        <f t="shared" ref="CA303:CA366" si="130">IF((BX303+BY303)&lt;0,ROUND(BX303+BY303,1),0)</f>
        <v>0</v>
      </c>
      <c r="CB303" s="84"/>
      <c r="CC303" s="9"/>
      <c r="CD303" s="9"/>
      <c r="CE303" s="9"/>
      <c r="CF303" s="9"/>
      <c r="CG303" s="9"/>
      <c r="CH303" s="9"/>
      <c r="CI303" s="9"/>
      <c r="CJ303" s="9"/>
      <c r="CK303" s="9"/>
      <c r="CL303" s="10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10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10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10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10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10"/>
      <c r="HW303" s="9"/>
      <c r="HX303" s="9"/>
    </row>
    <row r="304" spans="1:232" s="2" customFormat="1" ht="16.95" customHeight="1">
      <c r="A304" s="58" t="s">
        <v>298</v>
      </c>
      <c r="B304" s="39">
        <v>32527</v>
      </c>
      <c r="C304" s="39">
        <v>34374.199999999997</v>
      </c>
      <c r="D304" s="4">
        <f t="shared" si="117"/>
        <v>1.0567897439050633</v>
      </c>
      <c r="E304" s="11">
        <v>10</v>
      </c>
      <c r="F304" s="5" t="s">
        <v>371</v>
      </c>
      <c r="G304" s="5" t="s">
        <v>371</v>
      </c>
      <c r="H304" s="5" t="s">
        <v>371</v>
      </c>
      <c r="I304" s="5" t="s">
        <v>371</v>
      </c>
      <c r="J304" s="5" t="s">
        <v>371</v>
      </c>
      <c r="K304" s="5" t="s">
        <v>371</v>
      </c>
      <c r="L304" s="5" t="s">
        <v>371</v>
      </c>
      <c r="M304" s="5" t="s">
        <v>371</v>
      </c>
      <c r="N304" s="39">
        <v>53346.400000000001</v>
      </c>
      <c r="O304" s="39">
        <v>29922</v>
      </c>
      <c r="P304" s="4">
        <f t="shared" si="118"/>
        <v>0.56090007948052722</v>
      </c>
      <c r="Q304" s="11">
        <v>20</v>
      </c>
      <c r="R304" s="11">
        <v>1</v>
      </c>
      <c r="S304" s="11">
        <v>15</v>
      </c>
      <c r="T304" s="39">
        <v>0</v>
      </c>
      <c r="U304" s="39">
        <v>0</v>
      </c>
      <c r="V304" s="4">
        <f t="shared" si="119"/>
        <v>1</v>
      </c>
      <c r="W304" s="11">
        <v>10</v>
      </c>
      <c r="X304" s="39">
        <v>0</v>
      </c>
      <c r="Y304" s="39">
        <v>0</v>
      </c>
      <c r="Z304" s="4">
        <f t="shared" si="120"/>
        <v>1</v>
      </c>
      <c r="AA304" s="11">
        <v>40</v>
      </c>
      <c r="AB304" s="39">
        <v>91974</v>
      </c>
      <c r="AC304" s="39">
        <v>90133</v>
      </c>
      <c r="AD304" s="4">
        <f t="shared" si="121"/>
        <v>0.97998347359036253</v>
      </c>
      <c r="AE304" s="11">
        <v>10</v>
      </c>
      <c r="AF304" s="5" t="s">
        <v>371</v>
      </c>
      <c r="AG304" s="5" t="s">
        <v>371</v>
      </c>
      <c r="AH304" s="5" t="s">
        <v>371</v>
      </c>
      <c r="AI304" s="5" t="s">
        <v>371</v>
      </c>
      <c r="AJ304" s="55">
        <v>12</v>
      </c>
      <c r="AK304" s="55">
        <v>20</v>
      </c>
      <c r="AL304" s="4">
        <f t="shared" si="122"/>
        <v>1.6666666666666667</v>
      </c>
      <c r="AM304" s="11">
        <v>20</v>
      </c>
      <c r="AN304" s="5" t="s">
        <v>371</v>
      </c>
      <c r="AO304" s="5" t="s">
        <v>371</v>
      </c>
      <c r="AP304" s="5" t="s">
        <v>371</v>
      </c>
      <c r="AQ304" s="5" t="s">
        <v>371</v>
      </c>
      <c r="AR304" s="39">
        <v>50</v>
      </c>
      <c r="AS304" s="39">
        <v>66.599999999999994</v>
      </c>
      <c r="AT304" s="4">
        <f t="shared" si="123"/>
        <v>1.3319999999999999</v>
      </c>
      <c r="AU304" s="11">
        <v>10</v>
      </c>
      <c r="AV304" s="5" t="s">
        <v>371</v>
      </c>
      <c r="AW304" s="5" t="s">
        <v>371</v>
      </c>
      <c r="AX304" s="5" t="s">
        <v>371</v>
      </c>
      <c r="AY304" s="5" t="s">
        <v>371</v>
      </c>
      <c r="AZ304" s="5" t="s">
        <v>371</v>
      </c>
      <c r="BA304" s="5" t="s">
        <v>371</v>
      </c>
      <c r="BB304" s="5" t="s">
        <v>371</v>
      </c>
      <c r="BC304" s="5" t="s">
        <v>371</v>
      </c>
      <c r="BD304" s="54">
        <f t="shared" ref="BD304:BD367" si="131">(D304*E304+P304*Q304+R304*S304+V304*W304+Z304*AA304+AD304*AE304+AL304*AM304+AT304*AU304)/(E304+Q304+S304+W304+AA304+AE304+AM304+AU304)</f>
        <v>1.0610301266510973</v>
      </c>
      <c r="BE304" s="54">
        <f t="shared" si="124"/>
        <v>1.0610301266510973</v>
      </c>
      <c r="BF304" s="55">
        <v>13</v>
      </c>
      <c r="BG304" s="39">
        <f t="shared" si="125"/>
        <v>13.8</v>
      </c>
      <c r="BH304" s="39">
        <f t="shared" si="126"/>
        <v>0.80000000000000071</v>
      </c>
      <c r="BI304" s="39">
        <v>1</v>
      </c>
      <c r="BJ304" s="39">
        <v>1.3</v>
      </c>
      <c r="BK304" s="39">
        <v>0</v>
      </c>
      <c r="BL304" s="39">
        <v>0</v>
      </c>
      <c r="BM304" s="39">
        <v>0</v>
      </c>
      <c r="BN304" s="39">
        <v>0</v>
      </c>
      <c r="BO304" s="39">
        <v>0</v>
      </c>
      <c r="BP304" s="39">
        <v>0</v>
      </c>
      <c r="BQ304" s="39">
        <v>0</v>
      </c>
      <c r="BR304" s="39">
        <v>0</v>
      </c>
      <c r="BS304" s="39">
        <v>0</v>
      </c>
      <c r="BT304" s="39">
        <v>0</v>
      </c>
      <c r="BU304" s="39">
        <v>10.799999999999999</v>
      </c>
      <c r="BV304" s="39">
        <f t="shared" si="127"/>
        <v>0.7</v>
      </c>
      <c r="BW304" s="11"/>
      <c r="BX304" s="39">
        <f t="shared" si="128"/>
        <v>0.7</v>
      </c>
      <c r="BY304" s="39">
        <v>0</v>
      </c>
      <c r="BZ304" s="39">
        <f t="shared" si="129"/>
        <v>0.7</v>
      </c>
      <c r="CA304" s="39">
        <f t="shared" si="130"/>
        <v>0</v>
      </c>
      <c r="CB304" s="84"/>
      <c r="CC304" s="9"/>
      <c r="CD304" s="9"/>
      <c r="CE304" s="9"/>
      <c r="CF304" s="9"/>
      <c r="CG304" s="9"/>
      <c r="CH304" s="9"/>
      <c r="CI304" s="9"/>
      <c r="CJ304" s="9"/>
      <c r="CK304" s="9"/>
      <c r="CL304" s="10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10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10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10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10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10"/>
      <c r="HW304" s="9"/>
      <c r="HX304" s="9"/>
    </row>
    <row r="305" spans="1:232" s="2" customFormat="1" ht="16.95" customHeight="1">
      <c r="A305" s="58" t="s">
        <v>299</v>
      </c>
      <c r="B305" s="39">
        <v>0</v>
      </c>
      <c r="C305" s="39">
        <v>0</v>
      </c>
      <c r="D305" s="4">
        <f t="shared" si="117"/>
        <v>0</v>
      </c>
      <c r="E305" s="11">
        <v>0</v>
      </c>
      <c r="F305" s="5" t="s">
        <v>371</v>
      </c>
      <c r="G305" s="5" t="s">
        <v>371</v>
      </c>
      <c r="H305" s="5" t="s">
        <v>371</v>
      </c>
      <c r="I305" s="5" t="s">
        <v>371</v>
      </c>
      <c r="J305" s="5" t="s">
        <v>371</v>
      </c>
      <c r="K305" s="5" t="s">
        <v>371</v>
      </c>
      <c r="L305" s="5" t="s">
        <v>371</v>
      </c>
      <c r="M305" s="5" t="s">
        <v>371</v>
      </c>
      <c r="N305" s="39">
        <v>2061.4</v>
      </c>
      <c r="O305" s="39">
        <v>1355.9</v>
      </c>
      <c r="P305" s="4">
        <f t="shared" si="118"/>
        <v>0.65775686426700297</v>
      </c>
      <c r="Q305" s="11">
        <v>20</v>
      </c>
      <c r="R305" s="11">
        <v>1</v>
      </c>
      <c r="S305" s="11">
        <v>15</v>
      </c>
      <c r="T305" s="39">
        <v>0</v>
      </c>
      <c r="U305" s="39">
        <v>0</v>
      </c>
      <c r="V305" s="4">
        <f t="shared" si="119"/>
        <v>1</v>
      </c>
      <c r="W305" s="11">
        <v>30</v>
      </c>
      <c r="X305" s="39">
        <v>0</v>
      </c>
      <c r="Y305" s="39">
        <v>0</v>
      </c>
      <c r="Z305" s="4">
        <f t="shared" si="120"/>
        <v>1</v>
      </c>
      <c r="AA305" s="11">
        <v>20</v>
      </c>
      <c r="AB305" s="39">
        <v>3802</v>
      </c>
      <c r="AC305" s="39">
        <v>4849</v>
      </c>
      <c r="AD305" s="4">
        <f t="shared" si="121"/>
        <v>1.2753813782219885</v>
      </c>
      <c r="AE305" s="11">
        <v>10</v>
      </c>
      <c r="AF305" s="5" t="s">
        <v>371</v>
      </c>
      <c r="AG305" s="5" t="s">
        <v>371</v>
      </c>
      <c r="AH305" s="5" t="s">
        <v>371</v>
      </c>
      <c r="AI305" s="5" t="s">
        <v>371</v>
      </c>
      <c r="AJ305" s="55">
        <v>73</v>
      </c>
      <c r="AK305" s="55">
        <v>118</v>
      </c>
      <c r="AL305" s="4">
        <f t="shared" si="122"/>
        <v>1.6164383561643836</v>
      </c>
      <c r="AM305" s="11">
        <v>20</v>
      </c>
      <c r="AN305" s="5" t="s">
        <v>371</v>
      </c>
      <c r="AO305" s="5" t="s">
        <v>371</v>
      </c>
      <c r="AP305" s="5" t="s">
        <v>371</v>
      </c>
      <c r="AQ305" s="5" t="s">
        <v>371</v>
      </c>
      <c r="AR305" s="39">
        <v>0</v>
      </c>
      <c r="AS305" s="39">
        <v>0</v>
      </c>
      <c r="AT305" s="4">
        <f t="shared" si="123"/>
        <v>0</v>
      </c>
      <c r="AU305" s="11">
        <v>0</v>
      </c>
      <c r="AV305" s="5" t="s">
        <v>371</v>
      </c>
      <c r="AW305" s="5" t="s">
        <v>371</v>
      </c>
      <c r="AX305" s="5" t="s">
        <v>371</v>
      </c>
      <c r="AY305" s="5" t="s">
        <v>371</v>
      </c>
      <c r="AZ305" s="5" t="s">
        <v>371</v>
      </c>
      <c r="BA305" s="5" t="s">
        <v>371</v>
      </c>
      <c r="BB305" s="5" t="s">
        <v>371</v>
      </c>
      <c r="BC305" s="5" t="s">
        <v>371</v>
      </c>
      <c r="BD305" s="54">
        <f t="shared" si="131"/>
        <v>1.0716323320943271</v>
      </c>
      <c r="BE305" s="54">
        <f t="shared" si="124"/>
        <v>1.0716323320943271</v>
      </c>
      <c r="BF305" s="55">
        <v>81</v>
      </c>
      <c r="BG305" s="39">
        <f t="shared" si="125"/>
        <v>86.8</v>
      </c>
      <c r="BH305" s="39">
        <f t="shared" si="126"/>
        <v>5.7999999999999972</v>
      </c>
      <c r="BI305" s="39">
        <v>5.8</v>
      </c>
      <c r="BJ305" s="39">
        <v>5.7</v>
      </c>
      <c r="BK305" s="39">
        <v>1.8</v>
      </c>
      <c r="BL305" s="39">
        <v>0.9</v>
      </c>
      <c r="BM305" s="39">
        <v>1.9</v>
      </c>
      <c r="BN305" s="39">
        <v>4.8</v>
      </c>
      <c r="BO305" s="39">
        <v>9</v>
      </c>
      <c r="BP305" s="39">
        <v>6.9</v>
      </c>
      <c r="BQ305" s="39">
        <v>0</v>
      </c>
      <c r="BR305" s="39">
        <v>14.5</v>
      </c>
      <c r="BS305" s="39">
        <v>10</v>
      </c>
      <c r="BT305" s="39">
        <v>6.5</v>
      </c>
      <c r="BU305" s="39">
        <v>19.850000000000001</v>
      </c>
      <c r="BV305" s="39">
        <f t="shared" si="127"/>
        <v>-0.9</v>
      </c>
      <c r="BW305" s="11"/>
      <c r="BX305" s="39">
        <f t="shared" si="128"/>
        <v>-0.9</v>
      </c>
      <c r="BY305" s="39">
        <v>0</v>
      </c>
      <c r="BZ305" s="39">
        <f t="shared" si="129"/>
        <v>0</v>
      </c>
      <c r="CA305" s="39">
        <f t="shared" si="130"/>
        <v>-0.9</v>
      </c>
      <c r="CB305" s="84"/>
      <c r="CC305" s="9"/>
      <c r="CD305" s="9"/>
      <c r="CE305" s="9"/>
      <c r="CF305" s="9"/>
      <c r="CG305" s="9"/>
      <c r="CH305" s="9"/>
      <c r="CI305" s="9"/>
      <c r="CJ305" s="9"/>
      <c r="CK305" s="9"/>
      <c r="CL305" s="10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10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10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10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10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10"/>
      <c r="HW305" s="9"/>
      <c r="HX305" s="9"/>
    </row>
    <row r="306" spans="1:232" s="2" customFormat="1" ht="16.95" customHeight="1">
      <c r="A306" s="58" t="s">
        <v>300</v>
      </c>
      <c r="B306" s="39">
        <v>5432</v>
      </c>
      <c r="C306" s="39">
        <v>6451.1</v>
      </c>
      <c r="D306" s="4">
        <f t="shared" si="117"/>
        <v>1.1876104565537555</v>
      </c>
      <c r="E306" s="11">
        <v>10</v>
      </c>
      <c r="F306" s="5" t="s">
        <v>371</v>
      </c>
      <c r="G306" s="5" t="s">
        <v>371</v>
      </c>
      <c r="H306" s="5" t="s">
        <v>371</v>
      </c>
      <c r="I306" s="5" t="s">
        <v>371</v>
      </c>
      <c r="J306" s="5" t="s">
        <v>371</v>
      </c>
      <c r="K306" s="5" t="s">
        <v>371</v>
      </c>
      <c r="L306" s="5" t="s">
        <v>371</v>
      </c>
      <c r="M306" s="5" t="s">
        <v>371</v>
      </c>
      <c r="N306" s="39">
        <v>5907.3</v>
      </c>
      <c r="O306" s="39">
        <v>2306</v>
      </c>
      <c r="P306" s="4">
        <f t="shared" si="118"/>
        <v>0.39036446430687455</v>
      </c>
      <c r="Q306" s="11">
        <v>20</v>
      </c>
      <c r="R306" s="11">
        <v>1</v>
      </c>
      <c r="S306" s="11">
        <v>15</v>
      </c>
      <c r="T306" s="39">
        <v>0</v>
      </c>
      <c r="U306" s="39">
        <v>0</v>
      </c>
      <c r="V306" s="4">
        <f t="shared" si="119"/>
        <v>1</v>
      </c>
      <c r="W306" s="11">
        <v>35</v>
      </c>
      <c r="X306" s="39">
        <v>0</v>
      </c>
      <c r="Y306" s="39">
        <v>0</v>
      </c>
      <c r="Z306" s="4">
        <f t="shared" si="120"/>
        <v>1</v>
      </c>
      <c r="AA306" s="11">
        <v>15</v>
      </c>
      <c r="AB306" s="39">
        <v>17727</v>
      </c>
      <c r="AC306" s="39">
        <v>41895</v>
      </c>
      <c r="AD306" s="4">
        <f t="shared" si="121"/>
        <v>2.3633440514469455</v>
      </c>
      <c r="AE306" s="11">
        <v>10</v>
      </c>
      <c r="AF306" s="5" t="s">
        <v>371</v>
      </c>
      <c r="AG306" s="5" t="s">
        <v>371</v>
      </c>
      <c r="AH306" s="5" t="s">
        <v>371</v>
      </c>
      <c r="AI306" s="5" t="s">
        <v>371</v>
      </c>
      <c r="AJ306" s="55">
        <v>338</v>
      </c>
      <c r="AK306" s="55">
        <v>440</v>
      </c>
      <c r="AL306" s="4">
        <f t="shared" si="122"/>
        <v>1.3017751479289941</v>
      </c>
      <c r="AM306" s="11">
        <v>20</v>
      </c>
      <c r="AN306" s="5" t="s">
        <v>371</v>
      </c>
      <c r="AO306" s="5" t="s">
        <v>371</v>
      </c>
      <c r="AP306" s="5" t="s">
        <v>371</v>
      </c>
      <c r="AQ306" s="5" t="s">
        <v>371</v>
      </c>
      <c r="AR306" s="39">
        <v>50</v>
      </c>
      <c r="AS306" s="39">
        <v>50</v>
      </c>
      <c r="AT306" s="4">
        <f t="shared" si="123"/>
        <v>1</v>
      </c>
      <c r="AU306" s="11">
        <v>10</v>
      </c>
      <c r="AV306" s="5" t="s">
        <v>371</v>
      </c>
      <c r="AW306" s="5" t="s">
        <v>371</v>
      </c>
      <c r="AX306" s="5" t="s">
        <v>371</v>
      </c>
      <c r="AY306" s="5" t="s">
        <v>371</v>
      </c>
      <c r="AZ306" s="5" t="s">
        <v>371</v>
      </c>
      <c r="BA306" s="5" t="s">
        <v>371</v>
      </c>
      <c r="BB306" s="5" t="s">
        <v>371</v>
      </c>
      <c r="BC306" s="5" t="s">
        <v>371</v>
      </c>
      <c r="BD306" s="54">
        <f t="shared" si="131"/>
        <v>1.0692765727757361</v>
      </c>
      <c r="BE306" s="54">
        <f t="shared" si="124"/>
        <v>1.0692765727757361</v>
      </c>
      <c r="BF306" s="55">
        <v>109</v>
      </c>
      <c r="BG306" s="39">
        <f t="shared" si="125"/>
        <v>116.6</v>
      </c>
      <c r="BH306" s="39">
        <f t="shared" si="126"/>
        <v>7.5999999999999943</v>
      </c>
      <c r="BI306" s="39">
        <v>8.1</v>
      </c>
      <c r="BJ306" s="39">
        <v>8.3000000000000007</v>
      </c>
      <c r="BK306" s="39">
        <v>10.5</v>
      </c>
      <c r="BL306" s="39">
        <v>9.8000000000000007</v>
      </c>
      <c r="BM306" s="39">
        <v>8.6999999999999993</v>
      </c>
      <c r="BN306" s="39">
        <v>8.1</v>
      </c>
      <c r="BO306" s="39">
        <v>15.8</v>
      </c>
      <c r="BP306" s="39">
        <v>8.9</v>
      </c>
      <c r="BQ306" s="39">
        <v>0</v>
      </c>
      <c r="BR306" s="39">
        <v>6.1</v>
      </c>
      <c r="BS306" s="39">
        <v>20</v>
      </c>
      <c r="BT306" s="39">
        <v>9.9</v>
      </c>
      <c r="BU306" s="39">
        <v>0</v>
      </c>
      <c r="BV306" s="39">
        <f t="shared" si="127"/>
        <v>2.4</v>
      </c>
      <c r="BW306" s="11"/>
      <c r="BX306" s="39">
        <f t="shared" si="128"/>
        <v>2.4</v>
      </c>
      <c r="BY306" s="39">
        <v>0</v>
      </c>
      <c r="BZ306" s="39">
        <f t="shared" si="129"/>
        <v>2.4</v>
      </c>
      <c r="CA306" s="39">
        <f t="shared" si="130"/>
        <v>0</v>
      </c>
      <c r="CB306" s="84"/>
      <c r="CC306" s="9"/>
      <c r="CD306" s="9"/>
      <c r="CE306" s="9"/>
      <c r="CF306" s="9"/>
      <c r="CG306" s="9"/>
      <c r="CH306" s="9"/>
      <c r="CI306" s="9"/>
      <c r="CJ306" s="9"/>
      <c r="CK306" s="9"/>
      <c r="CL306" s="10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10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10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10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10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9"/>
      <c r="HP306" s="9"/>
      <c r="HQ306" s="9"/>
      <c r="HR306" s="9"/>
      <c r="HS306" s="9"/>
      <c r="HT306" s="9"/>
      <c r="HU306" s="9"/>
      <c r="HV306" s="10"/>
      <c r="HW306" s="9"/>
      <c r="HX306" s="9"/>
    </row>
    <row r="307" spans="1:232" s="2" customFormat="1" ht="16.95" customHeight="1">
      <c r="A307" s="58" t="s">
        <v>301</v>
      </c>
      <c r="B307" s="39">
        <v>85018</v>
      </c>
      <c r="C307" s="39">
        <v>69869</v>
      </c>
      <c r="D307" s="4">
        <f t="shared" si="117"/>
        <v>0.82181420405090688</v>
      </c>
      <c r="E307" s="11">
        <v>10</v>
      </c>
      <c r="F307" s="5" t="s">
        <v>371</v>
      </c>
      <c r="G307" s="5" t="s">
        <v>371</v>
      </c>
      <c r="H307" s="5" t="s">
        <v>371</v>
      </c>
      <c r="I307" s="5" t="s">
        <v>371</v>
      </c>
      <c r="J307" s="5" t="s">
        <v>371</v>
      </c>
      <c r="K307" s="5" t="s">
        <v>371</v>
      </c>
      <c r="L307" s="5" t="s">
        <v>371</v>
      </c>
      <c r="M307" s="5" t="s">
        <v>371</v>
      </c>
      <c r="N307" s="39">
        <v>7227.7</v>
      </c>
      <c r="O307" s="39">
        <v>2720.6</v>
      </c>
      <c r="P307" s="4">
        <f t="shared" si="118"/>
        <v>0.37641296678058028</v>
      </c>
      <c r="Q307" s="11">
        <v>20</v>
      </c>
      <c r="R307" s="11">
        <v>1</v>
      </c>
      <c r="S307" s="11">
        <v>15</v>
      </c>
      <c r="T307" s="39">
        <v>0</v>
      </c>
      <c r="U307" s="39">
        <v>58.6</v>
      </c>
      <c r="V307" s="4">
        <f t="shared" si="119"/>
        <v>1</v>
      </c>
      <c r="W307" s="11">
        <v>20</v>
      </c>
      <c r="X307" s="39">
        <v>0</v>
      </c>
      <c r="Y307" s="39">
        <v>0</v>
      </c>
      <c r="Z307" s="4">
        <f t="shared" si="120"/>
        <v>1</v>
      </c>
      <c r="AA307" s="11">
        <v>30</v>
      </c>
      <c r="AB307" s="39">
        <v>27016</v>
      </c>
      <c r="AC307" s="39">
        <v>24918</v>
      </c>
      <c r="AD307" s="4">
        <f t="shared" si="121"/>
        <v>0.92234231566479119</v>
      </c>
      <c r="AE307" s="11">
        <v>10</v>
      </c>
      <c r="AF307" s="5" t="s">
        <v>371</v>
      </c>
      <c r="AG307" s="5" t="s">
        <v>371</v>
      </c>
      <c r="AH307" s="5" t="s">
        <v>371</v>
      </c>
      <c r="AI307" s="5" t="s">
        <v>371</v>
      </c>
      <c r="AJ307" s="55">
        <v>287</v>
      </c>
      <c r="AK307" s="55">
        <v>342</v>
      </c>
      <c r="AL307" s="4">
        <f t="shared" si="122"/>
        <v>1.1916376306620209</v>
      </c>
      <c r="AM307" s="11">
        <v>20</v>
      </c>
      <c r="AN307" s="5" t="s">
        <v>371</v>
      </c>
      <c r="AO307" s="5" t="s">
        <v>371</v>
      </c>
      <c r="AP307" s="5" t="s">
        <v>371</v>
      </c>
      <c r="AQ307" s="5" t="s">
        <v>371</v>
      </c>
      <c r="AR307" s="39">
        <v>69.2</v>
      </c>
      <c r="AS307" s="39">
        <v>66.599999999999994</v>
      </c>
      <c r="AT307" s="4">
        <f t="shared" si="123"/>
        <v>0.96242774566473976</v>
      </c>
      <c r="AU307" s="11">
        <v>10</v>
      </c>
      <c r="AV307" s="5" t="s">
        <v>371</v>
      </c>
      <c r="AW307" s="5" t="s">
        <v>371</v>
      </c>
      <c r="AX307" s="5" t="s">
        <v>371</v>
      </c>
      <c r="AY307" s="5" t="s">
        <v>371</v>
      </c>
      <c r="AZ307" s="5" t="s">
        <v>371</v>
      </c>
      <c r="BA307" s="5" t="s">
        <v>371</v>
      </c>
      <c r="BB307" s="5" t="s">
        <v>371</v>
      </c>
      <c r="BC307" s="5" t="s">
        <v>371</v>
      </c>
      <c r="BD307" s="54">
        <f t="shared" si="131"/>
        <v>0.91427299705671405</v>
      </c>
      <c r="BE307" s="54">
        <f t="shared" si="124"/>
        <v>0.91427299705671405</v>
      </c>
      <c r="BF307" s="55">
        <v>100</v>
      </c>
      <c r="BG307" s="39">
        <f t="shared" si="125"/>
        <v>91.4</v>
      </c>
      <c r="BH307" s="39">
        <f t="shared" si="126"/>
        <v>-8.5999999999999943</v>
      </c>
      <c r="BI307" s="39">
        <v>6.7</v>
      </c>
      <c r="BJ307" s="39">
        <v>6.8</v>
      </c>
      <c r="BK307" s="39">
        <v>0</v>
      </c>
      <c r="BL307" s="39">
        <v>0</v>
      </c>
      <c r="BM307" s="39">
        <v>0</v>
      </c>
      <c r="BN307" s="39">
        <v>0</v>
      </c>
      <c r="BO307" s="39">
        <v>0</v>
      </c>
      <c r="BP307" s="39">
        <v>0</v>
      </c>
      <c r="BQ307" s="39">
        <v>0</v>
      </c>
      <c r="BR307" s="39">
        <v>0</v>
      </c>
      <c r="BS307" s="39">
        <v>0</v>
      </c>
      <c r="BT307" s="39">
        <v>0</v>
      </c>
      <c r="BU307" s="39">
        <v>78.099999999999994</v>
      </c>
      <c r="BV307" s="39">
        <f t="shared" si="127"/>
        <v>-0.2</v>
      </c>
      <c r="BW307" s="11"/>
      <c r="BX307" s="39">
        <f t="shared" si="128"/>
        <v>-0.2</v>
      </c>
      <c r="BY307" s="39">
        <v>0</v>
      </c>
      <c r="BZ307" s="39">
        <f t="shared" si="129"/>
        <v>0</v>
      </c>
      <c r="CA307" s="39">
        <f t="shared" si="130"/>
        <v>-0.2</v>
      </c>
      <c r="CB307" s="84"/>
      <c r="CC307" s="9"/>
      <c r="CD307" s="9"/>
      <c r="CE307" s="9"/>
      <c r="CF307" s="9"/>
      <c r="CG307" s="9"/>
      <c r="CH307" s="9"/>
      <c r="CI307" s="9"/>
      <c r="CJ307" s="9"/>
      <c r="CK307" s="9"/>
      <c r="CL307" s="10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10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10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10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10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10"/>
      <c r="HW307" s="9"/>
      <c r="HX307" s="9"/>
    </row>
    <row r="308" spans="1:232" s="2" customFormat="1" ht="16.95" customHeight="1">
      <c r="A308" s="58" t="s">
        <v>302</v>
      </c>
      <c r="B308" s="39">
        <v>989613</v>
      </c>
      <c r="C308" s="39">
        <v>864943.1</v>
      </c>
      <c r="D308" s="4">
        <f t="shared" si="117"/>
        <v>0.87402156196412129</v>
      </c>
      <c r="E308" s="11">
        <v>10</v>
      </c>
      <c r="F308" s="5" t="s">
        <v>371</v>
      </c>
      <c r="G308" s="5" t="s">
        <v>371</v>
      </c>
      <c r="H308" s="5" t="s">
        <v>371</v>
      </c>
      <c r="I308" s="5" t="s">
        <v>371</v>
      </c>
      <c r="J308" s="5" t="s">
        <v>371</v>
      </c>
      <c r="K308" s="5" t="s">
        <v>371</v>
      </c>
      <c r="L308" s="5" t="s">
        <v>371</v>
      </c>
      <c r="M308" s="5" t="s">
        <v>371</v>
      </c>
      <c r="N308" s="39">
        <v>49183.1</v>
      </c>
      <c r="O308" s="39">
        <v>34107.800000000003</v>
      </c>
      <c r="P308" s="4">
        <f t="shared" si="118"/>
        <v>0.69348617716248073</v>
      </c>
      <c r="Q308" s="11">
        <v>20</v>
      </c>
      <c r="R308" s="11">
        <v>1</v>
      </c>
      <c r="S308" s="11">
        <v>15</v>
      </c>
      <c r="T308" s="39">
        <v>2477</v>
      </c>
      <c r="U308" s="39">
        <v>778</v>
      </c>
      <c r="V308" s="4">
        <f t="shared" si="119"/>
        <v>0.31408962454582157</v>
      </c>
      <c r="W308" s="11">
        <v>40</v>
      </c>
      <c r="X308" s="39">
        <v>0</v>
      </c>
      <c r="Y308" s="39">
        <v>0</v>
      </c>
      <c r="Z308" s="4">
        <f t="shared" si="120"/>
        <v>1</v>
      </c>
      <c r="AA308" s="11">
        <v>10</v>
      </c>
      <c r="AB308" s="39">
        <v>1655276</v>
      </c>
      <c r="AC308" s="39">
        <v>1456254</v>
      </c>
      <c r="AD308" s="4">
        <f t="shared" si="121"/>
        <v>0.87976506636959639</v>
      </c>
      <c r="AE308" s="11">
        <v>10</v>
      </c>
      <c r="AF308" s="5" t="s">
        <v>371</v>
      </c>
      <c r="AG308" s="5" t="s">
        <v>371</v>
      </c>
      <c r="AH308" s="5" t="s">
        <v>371</v>
      </c>
      <c r="AI308" s="5" t="s">
        <v>371</v>
      </c>
      <c r="AJ308" s="55">
        <v>584</v>
      </c>
      <c r="AK308" s="55">
        <v>62</v>
      </c>
      <c r="AL308" s="4">
        <f t="shared" si="122"/>
        <v>0.10616438356164383</v>
      </c>
      <c r="AM308" s="11">
        <v>20</v>
      </c>
      <c r="AN308" s="5" t="s">
        <v>371</v>
      </c>
      <c r="AO308" s="5" t="s">
        <v>371</v>
      </c>
      <c r="AP308" s="5" t="s">
        <v>371</v>
      </c>
      <c r="AQ308" s="5" t="s">
        <v>371</v>
      </c>
      <c r="AR308" s="39">
        <v>50</v>
      </c>
      <c r="AS308" s="39">
        <v>66.599999999999994</v>
      </c>
      <c r="AT308" s="4">
        <f t="shared" si="123"/>
        <v>1.3319999999999999</v>
      </c>
      <c r="AU308" s="11">
        <v>10</v>
      </c>
      <c r="AV308" s="5" t="s">
        <v>371</v>
      </c>
      <c r="AW308" s="5" t="s">
        <v>371</v>
      </c>
      <c r="AX308" s="5" t="s">
        <v>371</v>
      </c>
      <c r="AY308" s="5" t="s">
        <v>371</v>
      </c>
      <c r="AZ308" s="5" t="s">
        <v>371</v>
      </c>
      <c r="BA308" s="5" t="s">
        <v>371</v>
      </c>
      <c r="BB308" s="5" t="s">
        <v>371</v>
      </c>
      <c r="BC308" s="5" t="s">
        <v>371</v>
      </c>
      <c r="BD308" s="54">
        <f t="shared" si="131"/>
        <v>0.62529231466409274</v>
      </c>
      <c r="BE308" s="54">
        <f t="shared" si="124"/>
        <v>0.62529231466409274</v>
      </c>
      <c r="BF308" s="55">
        <v>65</v>
      </c>
      <c r="BG308" s="39">
        <f t="shared" si="125"/>
        <v>40.6</v>
      </c>
      <c r="BH308" s="39">
        <f t="shared" si="126"/>
        <v>-24.4</v>
      </c>
      <c r="BI308" s="39">
        <v>7.1</v>
      </c>
      <c r="BJ308" s="39">
        <v>6.9</v>
      </c>
      <c r="BK308" s="39">
        <v>0</v>
      </c>
      <c r="BL308" s="39">
        <v>0</v>
      </c>
      <c r="BM308" s="39">
        <v>0</v>
      </c>
      <c r="BN308" s="39">
        <v>0</v>
      </c>
      <c r="BO308" s="39">
        <v>0</v>
      </c>
      <c r="BP308" s="39">
        <v>0</v>
      </c>
      <c r="BQ308" s="39">
        <v>0</v>
      </c>
      <c r="BR308" s="39">
        <v>0</v>
      </c>
      <c r="BS308" s="39">
        <v>0</v>
      </c>
      <c r="BT308" s="39">
        <v>0</v>
      </c>
      <c r="BU308" s="39">
        <v>25.6</v>
      </c>
      <c r="BV308" s="39">
        <f t="shared" si="127"/>
        <v>1</v>
      </c>
      <c r="BW308" s="11"/>
      <c r="BX308" s="39">
        <f t="shared" si="128"/>
        <v>1</v>
      </c>
      <c r="BY308" s="39">
        <v>0</v>
      </c>
      <c r="BZ308" s="39">
        <f t="shared" si="129"/>
        <v>1</v>
      </c>
      <c r="CA308" s="39">
        <f t="shared" si="130"/>
        <v>0</v>
      </c>
      <c r="CB308" s="84"/>
      <c r="CC308" s="9"/>
      <c r="CD308" s="9"/>
      <c r="CE308" s="9"/>
      <c r="CF308" s="9"/>
      <c r="CG308" s="9"/>
      <c r="CH308" s="9"/>
      <c r="CI308" s="9"/>
      <c r="CJ308" s="9"/>
      <c r="CK308" s="9"/>
      <c r="CL308" s="10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10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10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10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10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  <c r="HJ308" s="9"/>
      <c r="HK308" s="9"/>
      <c r="HL308" s="9"/>
      <c r="HM308" s="9"/>
      <c r="HN308" s="9"/>
      <c r="HO308" s="9"/>
      <c r="HP308" s="9"/>
      <c r="HQ308" s="9"/>
      <c r="HR308" s="9"/>
      <c r="HS308" s="9"/>
      <c r="HT308" s="9"/>
      <c r="HU308" s="9"/>
      <c r="HV308" s="10"/>
      <c r="HW308" s="9"/>
      <c r="HX308" s="9"/>
    </row>
    <row r="309" spans="1:232" s="2" customFormat="1" ht="16.95" customHeight="1">
      <c r="A309" s="58" t="s">
        <v>303</v>
      </c>
      <c r="B309" s="39">
        <v>135720</v>
      </c>
      <c r="C309" s="39">
        <v>171034.9</v>
      </c>
      <c r="D309" s="4">
        <f t="shared" si="117"/>
        <v>1.260204096669614</v>
      </c>
      <c r="E309" s="11">
        <v>10</v>
      </c>
      <c r="F309" s="5" t="s">
        <v>371</v>
      </c>
      <c r="G309" s="5" t="s">
        <v>371</v>
      </c>
      <c r="H309" s="5" t="s">
        <v>371</v>
      </c>
      <c r="I309" s="5" t="s">
        <v>371</v>
      </c>
      <c r="J309" s="5" t="s">
        <v>371</v>
      </c>
      <c r="K309" s="5" t="s">
        <v>371</v>
      </c>
      <c r="L309" s="5" t="s">
        <v>371</v>
      </c>
      <c r="M309" s="5" t="s">
        <v>371</v>
      </c>
      <c r="N309" s="39">
        <v>8583.6</v>
      </c>
      <c r="O309" s="39">
        <v>5035</v>
      </c>
      <c r="P309" s="4">
        <f t="shared" si="118"/>
        <v>0.58658371778740848</v>
      </c>
      <c r="Q309" s="11">
        <v>20</v>
      </c>
      <c r="R309" s="11">
        <v>1</v>
      </c>
      <c r="S309" s="11">
        <v>15</v>
      </c>
      <c r="T309" s="39">
        <v>1124</v>
      </c>
      <c r="U309" s="39">
        <v>1398.5</v>
      </c>
      <c r="V309" s="4">
        <f t="shared" si="119"/>
        <v>1.2442170818505338</v>
      </c>
      <c r="W309" s="11">
        <v>30</v>
      </c>
      <c r="X309" s="39">
        <v>0</v>
      </c>
      <c r="Y309" s="39">
        <v>0</v>
      </c>
      <c r="Z309" s="4">
        <f t="shared" si="120"/>
        <v>1</v>
      </c>
      <c r="AA309" s="11">
        <v>20</v>
      </c>
      <c r="AB309" s="39">
        <v>17277</v>
      </c>
      <c r="AC309" s="39">
        <v>11410</v>
      </c>
      <c r="AD309" s="4">
        <f t="shared" si="121"/>
        <v>0.6604155814088094</v>
      </c>
      <c r="AE309" s="11">
        <v>10</v>
      </c>
      <c r="AF309" s="5" t="s">
        <v>371</v>
      </c>
      <c r="AG309" s="5" t="s">
        <v>371</v>
      </c>
      <c r="AH309" s="5" t="s">
        <v>371</v>
      </c>
      <c r="AI309" s="5" t="s">
        <v>371</v>
      </c>
      <c r="AJ309" s="55">
        <v>433</v>
      </c>
      <c r="AK309" s="55">
        <v>697</v>
      </c>
      <c r="AL309" s="4">
        <f t="shared" si="122"/>
        <v>1.6096997690531178</v>
      </c>
      <c r="AM309" s="11">
        <v>20</v>
      </c>
      <c r="AN309" s="5" t="s">
        <v>371</v>
      </c>
      <c r="AO309" s="5" t="s">
        <v>371</v>
      </c>
      <c r="AP309" s="5" t="s">
        <v>371</v>
      </c>
      <c r="AQ309" s="5" t="s">
        <v>371</v>
      </c>
      <c r="AR309" s="39">
        <v>69.2</v>
      </c>
      <c r="AS309" s="39">
        <v>66.599999999999994</v>
      </c>
      <c r="AT309" s="4">
        <f t="shared" si="123"/>
        <v>0.96242774566473976</v>
      </c>
      <c r="AU309" s="11">
        <v>10</v>
      </c>
      <c r="AV309" s="5" t="s">
        <v>371</v>
      </c>
      <c r="AW309" s="5" t="s">
        <v>371</v>
      </c>
      <c r="AX309" s="5" t="s">
        <v>371</v>
      </c>
      <c r="AY309" s="5" t="s">
        <v>371</v>
      </c>
      <c r="AZ309" s="5" t="s">
        <v>371</v>
      </c>
      <c r="BA309" s="5" t="s">
        <v>371</v>
      </c>
      <c r="BB309" s="5" t="s">
        <v>371</v>
      </c>
      <c r="BC309" s="5" t="s">
        <v>371</v>
      </c>
      <c r="BD309" s="54">
        <f t="shared" si="131"/>
        <v>1.0746863439241345</v>
      </c>
      <c r="BE309" s="54">
        <f t="shared" si="124"/>
        <v>1.0746863439241345</v>
      </c>
      <c r="BF309" s="55">
        <v>114</v>
      </c>
      <c r="BG309" s="39">
        <f t="shared" si="125"/>
        <v>122.5</v>
      </c>
      <c r="BH309" s="39">
        <f t="shared" si="126"/>
        <v>8.5</v>
      </c>
      <c r="BI309" s="39">
        <v>9.5</v>
      </c>
      <c r="BJ309" s="39">
        <v>5.9</v>
      </c>
      <c r="BK309" s="39">
        <v>13.7</v>
      </c>
      <c r="BL309" s="39">
        <v>10.199999999999999</v>
      </c>
      <c r="BM309" s="39">
        <v>9.5</v>
      </c>
      <c r="BN309" s="39">
        <v>17.8</v>
      </c>
      <c r="BO309" s="39">
        <v>10.3</v>
      </c>
      <c r="BP309" s="39">
        <v>9.5</v>
      </c>
      <c r="BQ309" s="39">
        <v>0</v>
      </c>
      <c r="BR309" s="39">
        <v>15.3</v>
      </c>
      <c r="BS309" s="39">
        <v>8.9</v>
      </c>
      <c r="BT309" s="39">
        <v>11</v>
      </c>
      <c r="BU309" s="39">
        <v>0</v>
      </c>
      <c r="BV309" s="39">
        <f t="shared" si="127"/>
        <v>0.9</v>
      </c>
      <c r="BW309" s="11"/>
      <c r="BX309" s="39">
        <f t="shared" si="128"/>
        <v>0.9</v>
      </c>
      <c r="BY309" s="39">
        <v>0</v>
      </c>
      <c r="BZ309" s="39">
        <f t="shared" si="129"/>
        <v>0.9</v>
      </c>
      <c r="CA309" s="39">
        <f t="shared" si="130"/>
        <v>0</v>
      </c>
      <c r="CB309" s="84"/>
      <c r="CC309" s="9"/>
      <c r="CD309" s="9"/>
      <c r="CE309" s="9"/>
      <c r="CF309" s="9"/>
      <c r="CG309" s="9"/>
      <c r="CH309" s="9"/>
      <c r="CI309" s="9"/>
      <c r="CJ309" s="9"/>
      <c r="CK309" s="9"/>
      <c r="CL309" s="10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10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10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10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10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9"/>
      <c r="HL309" s="9"/>
      <c r="HM309" s="9"/>
      <c r="HN309" s="9"/>
      <c r="HO309" s="9"/>
      <c r="HP309" s="9"/>
      <c r="HQ309" s="9"/>
      <c r="HR309" s="9"/>
      <c r="HS309" s="9"/>
      <c r="HT309" s="9"/>
      <c r="HU309" s="9"/>
      <c r="HV309" s="10"/>
      <c r="HW309" s="9"/>
      <c r="HX309" s="9"/>
    </row>
    <row r="310" spans="1:232" s="2" customFormat="1" ht="16.95" customHeight="1">
      <c r="A310" s="58" t="s">
        <v>304</v>
      </c>
      <c r="B310" s="39">
        <v>219213</v>
      </c>
      <c r="C310" s="39">
        <v>189086.4</v>
      </c>
      <c r="D310" s="4">
        <f t="shared" si="117"/>
        <v>0.86256928193127225</v>
      </c>
      <c r="E310" s="11">
        <v>10</v>
      </c>
      <c r="F310" s="5" t="s">
        <v>371</v>
      </c>
      <c r="G310" s="5" t="s">
        <v>371</v>
      </c>
      <c r="H310" s="5" t="s">
        <v>371</v>
      </c>
      <c r="I310" s="5" t="s">
        <v>371</v>
      </c>
      <c r="J310" s="5" t="s">
        <v>371</v>
      </c>
      <c r="K310" s="5" t="s">
        <v>371</v>
      </c>
      <c r="L310" s="5" t="s">
        <v>371</v>
      </c>
      <c r="M310" s="5" t="s">
        <v>371</v>
      </c>
      <c r="N310" s="39">
        <v>9240.4</v>
      </c>
      <c r="O310" s="39">
        <v>5407</v>
      </c>
      <c r="P310" s="4">
        <f t="shared" si="118"/>
        <v>0.58514782909830743</v>
      </c>
      <c r="Q310" s="11">
        <v>20</v>
      </c>
      <c r="R310" s="11">
        <v>1</v>
      </c>
      <c r="S310" s="11">
        <v>15</v>
      </c>
      <c r="T310" s="39">
        <v>941</v>
      </c>
      <c r="U310" s="39">
        <v>1814.6</v>
      </c>
      <c r="V310" s="4">
        <f t="shared" si="119"/>
        <v>1.9283740701381509</v>
      </c>
      <c r="W310" s="11">
        <v>30</v>
      </c>
      <c r="X310" s="39">
        <v>0</v>
      </c>
      <c r="Y310" s="39">
        <v>0</v>
      </c>
      <c r="Z310" s="4">
        <f t="shared" si="120"/>
        <v>1</v>
      </c>
      <c r="AA310" s="11">
        <v>20</v>
      </c>
      <c r="AB310" s="39">
        <v>155068</v>
      </c>
      <c r="AC310" s="39">
        <v>224205</v>
      </c>
      <c r="AD310" s="4">
        <f t="shared" si="121"/>
        <v>1.445849562772461</v>
      </c>
      <c r="AE310" s="11">
        <v>10</v>
      </c>
      <c r="AF310" s="5" t="s">
        <v>371</v>
      </c>
      <c r="AG310" s="5" t="s">
        <v>371</v>
      </c>
      <c r="AH310" s="5" t="s">
        <v>371</v>
      </c>
      <c r="AI310" s="5" t="s">
        <v>371</v>
      </c>
      <c r="AJ310" s="55">
        <v>303</v>
      </c>
      <c r="AK310" s="55">
        <v>339</v>
      </c>
      <c r="AL310" s="4">
        <f t="shared" si="122"/>
        <v>1.1188118811881189</v>
      </c>
      <c r="AM310" s="11">
        <v>20</v>
      </c>
      <c r="AN310" s="5" t="s">
        <v>371</v>
      </c>
      <c r="AO310" s="5" t="s">
        <v>371</v>
      </c>
      <c r="AP310" s="5" t="s">
        <v>371</v>
      </c>
      <c r="AQ310" s="5" t="s">
        <v>371</v>
      </c>
      <c r="AR310" s="39">
        <v>50</v>
      </c>
      <c r="AS310" s="39">
        <v>66.599999999999994</v>
      </c>
      <c r="AT310" s="4">
        <f t="shared" si="123"/>
        <v>1.3319999999999999</v>
      </c>
      <c r="AU310" s="11">
        <v>10</v>
      </c>
      <c r="AV310" s="5" t="s">
        <v>371</v>
      </c>
      <c r="AW310" s="5" t="s">
        <v>371</v>
      </c>
      <c r="AX310" s="5" t="s">
        <v>371</v>
      </c>
      <c r="AY310" s="5" t="s">
        <v>371</v>
      </c>
      <c r="AZ310" s="5" t="s">
        <v>371</v>
      </c>
      <c r="BA310" s="5" t="s">
        <v>371</v>
      </c>
      <c r="BB310" s="5" t="s">
        <v>371</v>
      </c>
      <c r="BC310" s="5" t="s">
        <v>371</v>
      </c>
      <c r="BD310" s="54">
        <f t="shared" si="131"/>
        <v>1.2098859611622992</v>
      </c>
      <c r="BE310" s="54">
        <f t="shared" si="124"/>
        <v>1.2009885961162299</v>
      </c>
      <c r="BF310" s="55">
        <v>795</v>
      </c>
      <c r="BG310" s="39">
        <f t="shared" si="125"/>
        <v>954.8</v>
      </c>
      <c r="BH310" s="39">
        <f t="shared" si="126"/>
        <v>159.79999999999995</v>
      </c>
      <c r="BI310" s="39">
        <v>77.5</v>
      </c>
      <c r="BJ310" s="39">
        <v>87.3</v>
      </c>
      <c r="BK310" s="39">
        <v>85.3</v>
      </c>
      <c r="BL310" s="39">
        <v>75.3</v>
      </c>
      <c r="BM310" s="39">
        <v>80.900000000000006</v>
      </c>
      <c r="BN310" s="39">
        <v>76.3</v>
      </c>
      <c r="BO310" s="39">
        <v>94.9</v>
      </c>
      <c r="BP310" s="39">
        <v>84</v>
      </c>
      <c r="BQ310" s="39">
        <v>0</v>
      </c>
      <c r="BR310" s="39">
        <v>73.400000000000006</v>
      </c>
      <c r="BS310" s="39">
        <v>116.6</v>
      </c>
      <c r="BT310" s="39">
        <v>87.4</v>
      </c>
      <c r="BU310" s="39">
        <v>2.4000000000003467</v>
      </c>
      <c r="BV310" s="39">
        <f t="shared" si="127"/>
        <v>13.5</v>
      </c>
      <c r="BW310" s="11"/>
      <c r="BX310" s="39">
        <f t="shared" si="128"/>
        <v>13.5</v>
      </c>
      <c r="BY310" s="39">
        <v>0</v>
      </c>
      <c r="BZ310" s="39">
        <f t="shared" si="129"/>
        <v>13.5</v>
      </c>
      <c r="CA310" s="39">
        <f t="shared" si="130"/>
        <v>0</v>
      </c>
      <c r="CB310" s="84"/>
      <c r="CC310" s="9"/>
      <c r="CD310" s="9"/>
      <c r="CE310" s="9"/>
      <c r="CF310" s="9"/>
      <c r="CG310" s="9"/>
      <c r="CH310" s="9"/>
      <c r="CI310" s="9"/>
      <c r="CJ310" s="9"/>
      <c r="CK310" s="9"/>
      <c r="CL310" s="10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10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10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10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10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9"/>
      <c r="HL310" s="9"/>
      <c r="HM310" s="9"/>
      <c r="HN310" s="9"/>
      <c r="HO310" s="9"/>
      <c r="HP310" s="9"/>
      <c r="HQ310" s="9"/>
      <c r="HR310" s="9"/>
      <c r="HS310" s="9"/>
      <c r="HT310" s="9"/>
      <c r="HU310" s="9"/>
      <c r="HV310" s="10"/>
      <c r="HW310" s="9"/>
      <c r="HX310" s="9"/>
    </row>
    <row r="311" spans="1:232" s="2" customFormat="1" ht="16.95" customHeight="1">
      <c r="A311" s="58" t="s">
        <v>305</v>
      </c>
      <c r="B311" s="39">
        <v>769117</v>
      </c>
      <c r="C311" s="39">
        <v>686455.8</v>
      </c>
      <c r="D311" s="4">
        <f t="shared" si="117"/>
        <v>0.89252454438011386</v>
      </c>
      <c r="E311" s="11">
        <v>10</v>
      </c>
      <c r="F311" s="5" t="s">
        <v>371</v>
      </c>
      <c r="G311" s="5" t="s">
        <v>371</v>
      </c>
      <c r="H311" s="5" t="s">
        <v>371</v>
      </c>
      <c r="I311" s="5" t="s">
        <v>371</v>
      </c>
      <c r="J311" s="5" t="s">
        <v>371</v>
      </c>
      <c r="K311" s="5" t="s">
        <v>371</v>
      </c>
      <c r="L311" s="5" t="s">
        <v>371</v>
      </c>
      <c r="M311" s="5" t="s">
        <v>371</v>
      </c>
      <c r="N311" s="39">
        <v>30415.200000000001</v>
      </c>
      <c r="O311" s="39">
        <v>20060.8</v>
      </c>
      <c r="P311" s="4">
        <f t="shared" si="118"/>
        <v>0.6595649543649228</v>
      </c>
      <c r="Q311" s="11">
        <v>20</v>
      </c>
      <c r="R311" s="11">
        <v>1</v>
      </c>
      <c r="S311" s="11">
        <v>15</v>
      </c>
      <c r="T311" s="39">
        <v>187</v>
      </c>
      <c r="U311" s="39">
        <v>114</v>
      </c>
      <c r="V311" s="4">
        <f t="shared" si="119"/>
        <v>0.60962566844919786</v>
      </c>
      <c r="W311" s="11">
        <v>35</v>
      </c>
      <c r="X311" s="39">
        <v>0</v>
      </c>
      <c r="Y311" s="39">
        <v>0</v>
      </c>
      <c r="Z311" s="4">
        <f t="shared" si="120"/>
        <v>1</v>
      </c>
      <c r="AA311" s="11">
        <v>15</v>
      </c>
      <c r="AB311" s="39">
        <v>160801</v>
      </c>
      <c r="AC311" s="39">
        <v>206891</v>
      </c>
      <c r="AD311" s="4">
        <f t="shared" si="121"/>
        <v>1.2866275707240626</v>
      </c>
      <c r="AE311" s="11">
        <v>10</v>
      </c>
      <c r="AF311" s="5" t="s">
        <v>371</v>
      </c>
      <c r="AG311" s="5" t="s">
        <v>371</v>
      </c>
      <c r="AH311" s="5" t="s">
        <v>371</v>
      </c>
      <c r="AI311" s="5" t="s">
        <v>371</v>
      </c>
      <c r="AJ311" s="55">
        <v>137</v>
      </c>
      <c r="AK311" s="55">
        <v>141</v>
      </c>
      <c r="AL311" s="4">
        <f t="shared" si="122"/>
        <v>1.0291970802919708</v>
      </c>
      <c r="AM311" s="11">
        <v>20</v>
      </c>
      <c r="AN311" s="5" t="s">
        <v>371</v>
      </c>
      <c r="AO311" s="5" t="s">
        <v>371</v>
      </c>
      <c r="AP311" s="5" t="s">
        <v>371</v>
      </c>
      <c r="AQ311" s="5" t="s">
        <v>371</v>
      </c>
      <c r="AR311" s="39">
        <v>69.2</v>
      </c>
      <c r="AS311" s="39">
        <v>66.599999999999994</v>
      </c>
      <c r="AT311" s="4">
        <f t="shared" si="123"/>
        <v>0.96242774566473976</v>
      </c>
      <c r="AU311" s="11">
        <v>10</v>
      </c>
      <c r="AV311" s="5" t="s">
        <v>371</v>
      </c>
      <c r="AW311" s="5" t="s">
        <v>371</v>
      </c>
      <c r="AX311" s="5" t="s">
        <v>371</v>
      </c>
      <c r="AY311" s="5" t="s">
        <v>371</v>
      </c>
      <c r="AZ311" s="5" t="s">
        <v>371</v>
      </c>
      <c r="BA311" s="5" t="s">
        <v>371</v>
      </c>
      <c r="BB311" s="5" t="s">
        <v>371</v>
      </c>
      <c r="BC311" s="5" t="s">
        <v>371</v>
      </c>
      <c r="BD311" s="54">
        <f t="shared" si="131"/>
        <v>0.86316990886332556</v>
      </c>
      <c r="BE311" s="54">
        <f t="shared" si="124"/>
        <v>0.86316990886332556</v>
      </c>
      <c r="BF311" s="55">
        <v>48</v>
      </c>
      <c r="BG311" s="39">
        <f t="shared" si="125"/>
        <v>41.4</v>
      </c>
      <c r="BH311" s="39">
        <f t="shared" si="126"/>
        <v>-6.6000000000000014</v>
      </c>
      <c r="BI311" s="39">
        <v>3.3</v>
      </c>
      <c r="BJ311" s="39">
        <v>2.9</v>
      </c>
      <c r="BK311" s="39">
        <v>0</v>
      </c>
      <c r="BL311" s="39">
        <v>0</v>
      </c>
      <c r="BM311" s="39">
        <v>0</v>
      </c>
      <c r="BN311" s="39">
        <v>0</v>
      </c>
      <c r="BO311" s="39">
        <v>0</v>
      </c>
      <c r="BP311" s="39">
        <v>0</v>
      </c>
      <c r="BQ311" s="39">
        <v>0</v>
      </c>
      <c r="BR311" s="39">
        <v>0</v>
      </c>
      <c r="BS311" s="39">
        <v>0</v>
      </c>
      <c r="BT311" s="39">
        <v>0</v>
      </c>
      <c r="BU311" s="39">
        <v>34.099999999999994</v>
      </c>
      <c r="BV311" s="39">
        <f t="shared" si="127"/>
        <v>1.1000000000000001</v>
      </c>
      <c r="BW311" s="11"/>
      <c r="BX311" s="39">
        <f t="shared" si="128"/>
        <v>1.1000000000000001</v>
      </c>
      <c r="BY311" s="39">
        <v>0</v>
      </c>
      <c r="BZ311" s="39">
        <f t="shared" si="129"/>
        <v>1.1000000000000001</v>
      </c>
      <c r="CA311" s="39">
        <f t="shared" si="130"/>
        <v>0</v>
      </c>
      <c r="CB311" s="84"/>
      <c r="CC311" s="9"/>
      <c r="CD311" s="9"/>
      <c r="CE311" s="9"/>
      <c r="CF311" s="9"/>
      <c r="CG311" s="9"/>
      <c r="CH311" s="9"/>
      <c r="CI311" s="9"/>
      <c r="CJ311" s="9"/>
      <c r="CK311" s="9"/>
      <c r="CL311" s="10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10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10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10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10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  <c r="HT311" s="9"/>
      <c r="HU311" s="9"/>
      <c r="HV311" s="10"/>
      <c r="HW311" s="9"/>
      <c r="HX311" s="9"/>
    </row>
    <row r="312" spans="1:232" s="2" customFormat="1" ht="16.95" customHeight="1">
      <c r="A312" s="19" t="s">
        <v>306</v>
      </c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84"/>
      <c r="CC312" s="9"/>
      <c r="CD312" s="9"/>
      <c r="CE312" s="9"/>
      <c r="CF312" s="9"/>
      <c r="CG312" s="9"/>
      <c r="CH312" s="9"/>
      <c r="CI312" s="9"/>
      <c r="CJ312" s="9"/>
      <c r="CK312" s="9"/>
      <c r="CL312" s="10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10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10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10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10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  <c r="HT312" s="9"/>
      <c r="HU312" s="9"/>
      <c r="HV312" s="10"/>
      <c r="HW312" s="9"/>
      <c r="HX312" s="9"/>
    </row>
    <row r="313" spans="1:232" s="2" customFormat="1" ht="16.95" customHeight="1">
      <c r="A313" s="58" t="s">
        <v>307</v>
      </c>
      <c r="B313" s="39">
        <v>17144</v>
      </c>
      <c r="C313" s="39">
        <v>17497</v>
      </c>
      <c r="D313" s="4">
        <f t="shared" si="117"/>
        <v>1.0205902939804012</v>
      </c>
      <c r="E313" s="11">
        <v>10</v>
      </c>
      <c r="F313" s="5" t="s">
        <v>371</v>
      </c>
      <c r="G313" s="5" t="s">
        <v>371</v>
      </c>
      <c r="H313" s="5" t="s">
        <v>371</v>
      </c>
      <c r="I313" s="5" t="s">
        <v>371</v>
      </c>
      <c r="J313" s="5" t="s">
        <v>371</v>
      </c>
      <c r="K313" s="5" t="s">
        <v>371</v>
      </c>
      <c r="L313" s="5" t="s">
        <v>371</v>
      </c>
      <c r="M313" s="5" t="s">
        <v>371</v>
      </c>
      <c r="N313" s="39">
        <v>8149.9</v>
      </c>
      <c r="O313" s="39">
        <v>7386.8</v>
      </c>
      <c r="P313" s="4">
        <f t="shared" si="118"/>
        <v>0.90636694928772144</v>
      </c>
      <c r="Q313" s="11">
        <v>20</v>
      </c>
      <c r="R313" s="11">
        <v>1</v>
      </c>
      <c r="S313" s="11">
        <v>15</v>
      </c>
      <c r="T313" s="39">
        <v>0</v>
      </c>
      <c r="U313" s="39">
        <v>0</v>
      </c>
      <c r="V313" s="4">
        <f t="shared" si="119"/>
        <v>1</v>
      </c>
      <c r="W313" s="11">
        <v>20</v>
      </c>
      <c r="X313" s="39">
        <v>0</v>
      </c>
      <c r="Y313" s="39">
        <v>0</v>
      </c>
      <c r="Z313" s="4">
        <f t="shared" si="120"/>
        <v>1</v>
      </c>
      <c r="AA313" s="11">
        <v>30</v>
      </c>
      <c r="AB313" s="39">
        <v>30365</v>
      </c>
      <c r="AC313" s="39">
        <v>23702</v>
      </c>
      <c r="AD313" s="4">
        <f t="shared" si="121"/>
        <v>0.78056973489214554</v>
      </c>
      <c r="AE313" s="11">
        <v>5</v>
      </c>
      <c r="AF313" s="5" t="s">
        <v>371</v>
      </c>
      <c r="AG313" s="5" t="s">
        <v>371</v>
      </c>
      <c r="AH313" s="5" t="s">
        <v>371</v>
      </c>
      <c r="AI313" s="5" t="s">
        <v>371</v>
      </c>
      <c r="AJ313" s="55">
        <v>33</v>
      </c>
      <c r="AK313" s="55">
        <v>30</v>
      </c>
      <c r="AL313" s="4">
        <f t="shared" si="122"/>
        <v>0.90909090909090906</v>
      </c>
      <c r="AM313" s="11">
        <v>20</v>
      </c>
      <c r="AN313" s="5" t="s">
        <v>371</v>
      </c>
      <c r="AO313" s="5" t="s">
        <v>371</v>
      </c>
      <c r="AP313" s="5" t="s">
        <v>371</v>
      </c>
      <c r="AQ313" s="5" t="s">
        <v>371</v>
      </c>
      <c r="AR313" s="39">
        <v>24.7</v>
      </c>
      <c r="AS313" s="39">
        <v>25</v>
      </c>
      <c r="AT313" s="4">
        <f t="shared" si="123"/>
        <v>1.0121457489878543</v>
      </c>
      <c r="AU313" s="11">
        <v>10</v>
      </c>
      <c r="AV313" s="5" t="s">
        <v>371</v>
      </c>
      <c r="AW313" s="5" t="s">
        <v>371</v>
      </c>
      <c r="AX313" s="5" t="s">
        <v>371</v>
      </c>
      <c r="AY313" s="5" t="s">
        <v>371</v>
      </c>
      <c r="AZ313" s="5" t="s">
        <v>371</v>
      </c>
      <c r="BA313" s="5" t="s">
        <v>371</v>
      </c>
      <c r="BB313" s="5" t="s">
        <v>371</v>
      </c>
      <c r="BC313" s="5" t="s">
        <v>371</v>
      </c>
      <c r="BD313" s="54">
        <f t="shared" si="131"/>
        <v>0.96568743285935299</v>
      </c>
      <c r="BE313" s="54">
        <f t="shared" si="124"/>
        <v>0.96568743285935299</v>
      </c>
      <c r="BF313" s="55">
        <v>305</v>
      </c>
      <c r="BG313" s="39">
        <f t="shared" si="125"/>
        <v>294.5</v>
      </c>
      <c r="BH313" s="39">
        <f t="shared" si="126"/>
        <v>-10.5</v>
      </c>
      <c r="BI313" s="39">
        <v>25.2</v>
      </c>
      <c r="BJ313" s="39">
        <v>25.9</v>
      </c>
      <c r="BK313" s="39">
        <v>28</v>
      </c>
      <c r="BL313" s="39">
        <v>33</v>
      </c>
      <c r="BM313" s="39">
        <v>26.6</v>
      </c>
      <c r="BN313" s="39">
        <v>33.6</v>
      </c>
      <c r="BO313" s="39">
        <v>33.9</v>
      </c>
      <c r="BP313" s="39">
        <v>26.2</v>
      </c>
      <c r="BQ313" s="39">
        <v>0</v>
      </c>
      <c r="BR313" s="39">
        <v>29.3</v>
      </c>
      <c r="BS313" s="39">
        <v>29.5</v>
      </c>
      <c r="BT313" s="39">
        <v>26</v>
      </c>
      <c r="BU313" s="39">
        <v>0</v>
      </c>
      <c r="BV313" s="39">
        <f t="shared" si="127"/>
        <v>-22.7</v>
      </c>
      <c r="BW313" s="11"/>
      <c r="BX313" s="39">
        <f t="shared" si="128"/>
        <v>-22.7</v>
      </c>
      <c r="BY313" s="39">
        <v>0</v>
      </c>
      <c r="BZ313" s="39">
        <f t="shared" si="129"/>
        <v>0</v>
      </c>
      <c r="CA313" s="39">
        <f t="shared" si="130"/>
        <v>-22.7</v>
      </c>
      <c r="CB313" s="84"/>
      <c r="CC313" s="9"/>
      <c r="CD313" s="9"/>
      <c r="CE313" s="9"/>
      <c r="CF313" s="9"/>
      <c r="CG313" s="9"/>
      <c r="CH313" s="9"/>
      <c r="CI313" s="9"/>
      <c r="CJ313" s="9"/>
      <c r="CK313" s="9"/>
      <c r="CL313" s="10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10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10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10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10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  <c r="HT313" s="9"/>
      <c r="HU313" s="9"/>
      <c r="HV313" s="10"/>
      <c r="HW313" s="9"/>
      <c r="HX313" s="9"/>
    </row>
    <row r="314" spans="1:232" s="2" customFormat="1" ht="16.95" customHeight="1">
      <c r="A314" s="58" t="s">
        <v>308</v>
      </c>
      <c r="B314" s="39">
        <v>101363</v>
      </c>
      <c r="C314" s="39">
        <v>124694.39999999999</v>
      </c>
      <c r="D314" s="4">
        <f t="shared" si="117"/>
        <v>1.2301766916922348</v>
      </c>
      <c r="E314" s="11">
        <v>10</v>
      </c>
      <c r="F314" s="5" t="s">
        <v>371</v>
      </c>
      <c r="G314" s="5" t="s">
        <v>371</v>
      </c>
      <c r="H314" s="5" t="s">
        <v>371</v>
      </c>
      <c r="I314" s="5" t="s">
        <v>371</v>
      </c>
      <c r="J314" s="5" t="s">
        <v>371</v>
      </c>
      <c r="K314" s="5" t="s">
        <v>371</v>
      </c>
      <c r="L314" s="5" t="s">
        <v>371</v>
      </c>
      <c r="M314" s="5" t="s">
        <v>371</v>
      </c>
      <c r="N314" s="39">
        <v>17004.3</v>
      </c>
      <c r="O314" s="39">
        <v>14118.5</v>
      </c>
      <c r="P314" s="4">
        <f t="shared" si="118"/>
        <v>0.83028998547426247</v>
      </c>
      <c r="Q314" s="11">
        <v>20</v>
      </c>
      <c r="R314" s="11">
        <v>1</v>
      </c>
      <c r="S314" s="11">
        <v>15</v>
      </c>
      <c r="T314" s="39">
        <v>424</v>
      </c>
      <c r="U314" s="39">
        <v>516.6</v>
      </c>
      <c r="V314" s="4">
        <f t="shared" si="119"/>
        <v>1.2183962264150945</v>
      </c>
      <c r="W314" s="11">
        <v>15</v>
      </c>
      <c r="X314" s="39">
        <v>30</v>
      </c>
      <c r="Y314" s="39">
        <v>50.6</v>
      </c>
      <c r="Z314" s="4">
        <f t="shared" si="120"/>
        <v>1.6866666666666668</v>
      </c>
      <c r="AA314" s="11">
        <v>35</v>
      </c>
      <c r="AB314" s="39">
        <v>135319</v>
      </c>
      <c r="AC314" s="39">
        <v>151095</v>
      </c>
      <c r="AD314" s="4">
        <f t="shared" si="121"/>
        <v>1.116583776114219</v>
      </c>
      <c r="AE314" s="11">
        <v>5</v>
      </c>
      <c r="AF314" s="5" t="s">
        <v>371</v>
      </c>
      <c r="AG314" s="5" t="s">
        <v>371</v>
      </c>
      <c r="AH314" s="5" t="s">
        <v>371</v>
      </c>
      <c r="AI314" s="5" t="s">
        <v>371</v>
      </c>
      <c r="AJ314" s="55">
        <v>102</v>
      </c>
      <c r="AK314" s="55">
        <v>156</v>
      </c>
      <c r="AL314" s="4">
        <f t="shared" si="122"/>
        <v>1.5294117647058822</v>
      </c>
      <c r="AM314" s="11">
        <v>20</v>
      </c>
      <c r="AN314" s="5" t="s">
        <v>371</v>
      </c>
      <c r="AO314" s="5" t="s">
        <v>371</v>
      </c>
      <c r="AP314" s="5" t="s">
        <v>371</v>
      </c>
      <c r="AQ314" s="5" t="s">
        <v>371</v>
      </c>
      <c r="AR314" s="39">
        <v>31.5</v>
      </c>
      <c r="AS314" s="39">
        <v>32</v>
      </c>
      <c r="AT314" s="4">
        <f t="shared" si="123"/>
        <v>1.0158730158730158</v>
      </c>
      <c r="AU314" s="11">
        <v>10</v>
      </c>
      <c r="AV314" s="5" t="s">
        <v>371</v>
      </c>
      <c r="AW314" s="5" t="s">
        <v>371</v>
      </c>
      <c r="AX314" s="5" t="s">
        <v>371</v>
      </c>
      <c r="AY314" s="5" t="s">
        <v>371</v>
      </c>
      <c r="AZ314" s="5" t="s">
        <v>371</v>
      </c>
      <c r="BA314" s="5" t="s">
        <v>371</v>
      </c>
      <c r="BB314" s="5" t="s">
        <v>371</v>
      </c>
      <c r="BC314" s="5" t="s">
        <v>371</v>
      </c>
      <c r="BD314" s="54">
        <f t="shared" si="131"/>
        <v>1.2888209822260481</v>
      </c>
      <c r="BE314" s="54">
        <f t="shared" si="124"/>
        <v>1.2088820982226047</v>
      </c>
      <c r="BF314" s="55">
        <v>80</v>
      </c>
      <c r="BG314" s="39">
        <f t="shared" si="125"/>
        <v>96.7</v>
      </c>
      <c r="BH314" s="39">
        <f t="shared" si="126"/>
        <v>16.700000000000003</v>
      </c>
      <c r="BI314" s="39">
        <v>8.9</v>
      </c>
      <c r="BJ314" s="39">
        <v>8.9</v>
      </c>
      <c r="BK314" s="39">
        <v>9.6999999999999993</v>
      </c>
      <c r="BL314" s="39">
        <v>5.5</v>
      </c>
      <c r="BM314" s="39">
        <v>8.8000000000000007</v>
      </c>
      <c r="BN314" s="39">
        <v>11</v>
      </c>
      <c r="BO314" s="39">
        <v>8.8000000000000007</v>
      </c>
      <c r="BP314" s="39">
        <v>8.8000000000000007</v>
      </c>
      <c r="BQ314" s="39">
        <v>0</v>
      </c>
      <c r="BR314" s="39">
        <v>8.9</v>
      </c>
      <c r="BS314" s="39">
        <v>8.6999999999999993</v>
      </c>
      <c r="BT314" s="39">
        <v>8.8000000000000007</v>
      </c>
      <c r="BU314" s="39">
        <v>0</v>
      </c>
      <c r="BV314" s="39">
        <f t="shared" si="127"/>
        <v>-0.1</v>
      </c>
      <c r="BW314" s="11"/>
      <c r="BX314" s="39">
        <f t="shared" si="128"/>
        <v>-0.1</v>
      </c>
      <c r="BY314" s="39">
        <v>0</v>
      </c>
      <c r="BZ314" s="39">
        <f t="shared" si="129"/>
        <v>0</v>
      </c>
      <c r="CA314" s="39">
        <f t="shared" si="130"/>
        <v>-0.1</v>
      </c>
      <c r="CB314" s="84"/>
      <c r="CC314" s="9"/>
      <c r="CD314" s="9"/>
      <c r="CE314" s="9"/>
      <c r="CF314" s="9"/>
      <c r="CG314" s="9"/>
      <c r="CH314" s="9"/>
      <c r="CI314" s="9"/>
      <c r="CJ314" s="9"/>
      <c r="CK314" s="9"/>
      <c r="CL314" s="10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10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10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10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10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  <c r="HJ314" s="9"/>
      <c r="HK314" s="9"/>
      <c r="HL314" s="9"/>
      <c r="HM314" s="9"/>
      <c r="HN314" s="9"/>
      <c r="HO314" s="9"/>
      <c r="HP314" s="9"/>
      <c r="HQ314" s="9"/>
      <c r="HR314" s="9"/>
      <c r="HS314" s="9"/>
      <c r="HT314" s="9"/>
      <c r="HU314" s="9"/>
      <c r="HV314" s="10"/>
      <c r="HW314" s="9"/>
      <c r="HX314" s="9"/>
    </row>
    <row r="315" spans="1:232" s="2" customFormat="1" ht="16.95" customHeight="1">
      <c r="A315" s="58" t="s">
        <v>309</v>
      </c>
      <c r="B315" s="39">
        <v>6272</v>
      </c>
      <c r="C315" s="39">
        <v>5479</v>
      </c>
      <c r="D315" s="4">
        <f t="shared" si="117"/>
        <v>0.87356505102040816</v>
      </c>
      <c r="E315" s="11">
        <v>10</v>
      </c>
      <c r="F315" s="5" t="s">
        <v>371</v>
      </c>
      <c r="G315" s="5" t="s">
        <v>371</v>
      </c>
      <c r="H315" s="5" t="s">
        <v>371</v>
      </c>
      <c r="I315" s="5" t="s">
        <v>371</v>
      </c>
      <c r="J315" s="5" t="s">
        <v>371</v>
      </c>
      <c r="K315" s="5" t="s">
        <v>371</v>
      </c>
      <c r="L315" s="5" t="s">
        <v>371</v>
      </c>
      <c r="M315" s="5" t="s">
        <v>371</v>
      </c>
      <c r="N315" s="39">
        <v>5993.6</v>
      </c>
      <c r="O315" s="39">
        <v>5391.6</v>
      </c>
      <c r="P315" s="4">
        <f t="shared" si="118"/>
        <v>0.89955953016550994</v>
      </c>
      <c r="Q315" s="11">
        <v>20</v>
      </c>
      <c r="R315" s="11">
        <v>1</v>
      </c>
      <c r="S315" s="11">
        <v>15</v>
      </c>
      <c r="T315" s="39">
        <v>19</v>
      </c>
      <c r="U315" s="39">
        <v>39.700000000000003</v>
      </c>
      <c r="V315" s="4">
        <f t="shared" si="119"/>
        <v>2.0894736842105264</v>
      </c>
      <c r="W315" s="11">
        <v>10</v>
      </c>
      <c r="X315" s="39">
        <v>60</v>
      </c>
      <c r="Y315" s="39">
        <v>66.2</v>
      </c>
      <c r="Z315" s="4">
        <f t="shared" si="120"/>
        <v>1.1033333333333333</v>
      </c>
      <c r="AA315" s="11">
        <v>40</v>
      </c>
      <c r="AB315" s="39">
        <v>14713</v>
      </c>
      <c r="AC315" s="39">
        <v>12166</v>
      </c>
      <c r="AD315" s="4">
        <f t="shared" si="121"/>
        <v>0.82688778631142523</v>
      </c>
      <c r="AE315" s="11">
        <v>5</v>
      </c>
      <c r="AF315" s="5" t="s">
        <v>371</v>
      </c>
      <c r="AG315" s="5" t="s">
        <v>371</v>
      </c>
      <c r="AH315" s="5" t="s">
        <v>371</v>
      </c>
      <c r="AI315" s="5" t="s">
        <v>371</v>
      </c>
      <c r="AJ315" s="55">
        <v>68</v>
      </c>
      <c r="AK315" s="55">
        <v>45</v>
      </c>
      <c r="AL315" s="4">
        <f t="shared" si="122"/>
        <v>0.66176470588235292</v>
      </c>
      <c r="AM315" s="11">
        <v>20</v>
      </c>
      <c r="AN315" s="5" t="s">
        <v>371</v>
      </c>
      <c r="AO315" s="5" t="s">
        <v>371</v>
      </c>
      <c r="AP315" s="5" t="s">
        <v>371</v>
      </c>
      <c r="AQ315" s="5" t="s">
        <v>371</v>
      </c>
      <c r="AR315" s="39">
        <v>35.799999999999997</v>
      </c>
      <c r="AS315" s="39">
        <v>33.299999999999997</v>
      </c>
      <c r="AT315" s="4">
        <f t="shared" si="123"/>
        <v>0.93016759776536317</v>
      </c>
      <c r="AU315" s="11">
        <v>10</v>
      </c>
      <c r="AV315" s="5" t="s">
        <v>371</v>
      </c>
      <c r="AW315" s="5" t="s">
        <v>371</v>
      </c>
      <c r="AX315" s="5" t="s">
        <v>371</v>
      </c>
      <c r="AY315" s="5" t="s">
        <v>371</v>
      </c>
      <c r="AZ315" s="5" t="s">
        <v>371</v>
      </c>
      <c r="BA315" s="5" t="s">
        <v>371</v>
      </c>
      <c r="BB315" s="5" t="s">
        <v>371</v>
      </c>
      <c r="BC315" s="5" t="s">
        <v>371</v>
      </c>
      <c r="BD315" s="54">
        <f t="shared" si="131"/>
        <v>1.0263563101216207</v>
      </c>
      <c r="BE315" s="54">
        <f t="shared" si="124"/>
        <v>1.0263563101216207</v>
      </c>
      <c r="BF315" s="55">
        <v>168</v>
      </c>
      <c r="BG315" s="39">
        <f t="shared" si="125"/>
        <v>172.4</v>
      </c>
      <c r="BH315" s="39">
        <f t="shared" si="126"/>
        <v>4.4000000000000057</v>
      </c>
      <c r="BI315" s="39">
        <v>19.899999999999999</v>
      </c>
      <c r="BJ315" s="39">
        <v>15</v>
      </c>
      <c r="BK315" s="39">
        <v>16</v>
      </c>
      <c r="BL315" s="39">
        <v>19.2</v>
      </c>
      <c r="BM315" s="39">
        <v>18.399999999999999</v>
      </c>
      <c r="BN315" s="39">
        <v>15.3</v>
      </c>
      <c r="BO315" s="39">
        <v>16.100000000000001</v>
      </c>
      <c r="BP315" s="39">
        <v>18.600000000000001</v>
      </c>
      <c r="BQ315" s="39">
        <v>0</v>
      </c>
      <c r="BR315" s="39">
        <v>15.5</v>
      </c>
      <c r="BS315" s="39">
        <v>13.3</v>
      </c>
      <c r="BT315" s="39">
        <v>16.399999999999999</v>
      </c>
      <c r="BU315" s="39">
        <v>0</v>
      </c>
      <c r="BV315" s="39">
        <f t="shared" si="127"/>
        <v>-11.3</v>
      </c>
      <c r="BW315" s="11"/>
      <c r="BX315" s="39">
        <f t="shared" si="128"/>
        <v>-11.3</v>
      </c>
      <c r="BY315" s="39">
        <v>0</v>
      </c>
      <c r="BZ315" s="39">
        <f t="shared" si="129"/>
        <v>0</v>
      </c>
      <c r="CA315" s="39">
        <f t="shared" si="130"/>
        <v>-11.3</v>
      </c>
      <c r="CB315" s="84"/>
      <c r="CC315" s="9"/>
      <c r="CD315" s="9"/>
      <c r="CE315" s="9"/>
      <c r="CF315" s="9"/>
      <c r="CG315" s="9"/>
      <c r="CH315" s="9"/>
      <c r="CI315" s="9"/>
      <c r="CJ315" s="9"/>
      <c r="CK315" s="9"/>
      <c r="CL315" s="10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10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10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10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10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10"/>
      <c r="HW315" s="9"/>
      <c r="HX315" s="9"/>
    </row>
    <row r="316" spans="1:232" s="2" customFormat="1" ht="16.95" customHeight="1">
      <c r="A316" s="58" t="s">
        <v>310</v>
      </c>
      <c r="B316" s="39">
        <v>7944</v>
      </c>
      <c r="C316" s="39">
        <v>5921</v>
      </c>
      <c r="D316" s="4">
        <f t="shared" si="117"/>
        <v>0.74534239677744207</v>
      </c>
      <c r="E316" s="11">
        <v>10</v>
      </c>
      <c r="F316" s="5" t="s">
        <v>371</v>
      </c>
      <c r="G316" s="5" t="s">
        <v>371</v>
      </c>
      <c r="H316" s="5" t="s">
        <v>371</v>
      </c>
      <c r="I316" s="5" t="s">
        <v>371</v>
      </c>
      <c r="J316" s="5" t="s">
        <v>371</v>
      </c>
      <c r="K316" s="5" t="s">
        <v>371</v>
      </c>
      <c r="L316" s="5" t="s">
        <v>371</v>
      </c>
      <c r="M316" s="5" t="s">
        <v>371</v>
      </c>
      <c r="N316" s="39">
        <v>2327.1999999999998</v>
      </c>
      <c r="O316" s="39">
        <v>1451</v>
      </c>
      <c r="P316" s="4">
        <f t="shared" si="118"/>
        <v>0.62349604675146109</v>
      </c>
      <c r="Q316" s="11">
        <v>20</v>
      </c>
      <c r="R316" s="11">
        <v>1</v>
      </c>
      <c r="S316" s="11">
        <v>15</v>
      </c>
      <c r="T316" s="39">
        <v>574</v>
      </c>
      <c r="U316" s="39">
        <v>705.6</v>
      </c>
      <c r="V316" s="4">
        <f t="shared" si="119"/>
        <v>1.2292682926829268</v>
      </c>
      <c r="W316" s="11">
        <v>20</v>
      </c>
      <c r="X316" s="39">
        <v>21</v>
      </c>
      <c r="Y316" s="39">
        <v>20.9</v>
      </c>
      <c r="Z316" s="4">
        <f t="shared" si="120"/>
        <v>0.99523809523809514</v>
      </c>
      <c r="AA316" s="11">
        <v>30</v>
      </c>
      <c r="AB316" s="39">
        <v>16017</v>
      </c>
      <c r="AC316" s="39">
        <v>10488</v>
      </c>
      <c r="AD316" s="4">
        <f t="shared" si="121"/>
        <v>0.65480427046263345</v>
      </c>
      <c r="AE316" s="11">
        <v>5</v>
      </c>
      <c r="AF316" s="5" t="s">
        <v>371</v>
      </c>
      <c r="AG316" s="5" t="s">
        <v>371</v>
      </c>
      <c r="AH316" s="5" t="s">
        <v>371</v>
      </c>
      <c r="AI316" s="5" t="s">
        <v>371</v>
      </c>
      <c r="AJ316" s="55">
        <v>131</v>
      </c>
      <c r="AK316" s="55">
        <v>140</v>
      </c>
      <c r="AL316" s="4">
        <f t="shared" si="122"/>
        <v>1.0687022900763359</v>
      </c>
      <c r="AM316" s="11">
        <v>20</v>
      </c>
      <c r="AN316" s="5" t="s">
        <v>371</v>
      </c>
      <c r="AO316" s="5" t="s">
        <v>371</v>
      </c>
      <c r="AP316" s="5" t="s">
        <v>371</v>
      </c>
      <c r="AQ316" s="5" t="s">
        <v>371</v>
      </c>
      <c r="AR316" s="39">
        <v>100</v>
      </c>
      <c r="AS316" s="39">
        <v>100</v>
      </c>
      <c r="AT316" s="4">
        <f t="shared" si="123"/>
        <v>1</v>
      </c>
      <c r="AU316" s="11">
        <v>10</v>
      </c>
      <c r="AV316" s="5" t="s">
        <v>371</v>
      </c>
      <c r="AW316" s="5" t="s">
        <v>371</v>
      </c>
      <c r="AX316" s="5" t="s">
        <v>371</v>
      </c>
      <c r="AY316" s="5" t="s">
        <v>371</v>
      </c>
      <c r="AZ316" s="5" t="s">
        <v>371</v>
      </c>
      <c r="BA316" s="5" t="s">
        <v>371</v>
      </c>
      <c r="BB316" s="5" t="s">
        <v>371</v>
      </c>
      <c r="BC316" s="5" t="s">
        <v>371</v>
      </c>
      <c r="BD316" s="54">
        <f t="shared" si="131"/>
        <v>0.95395323667265319</v>
      </c>
      <c r="BE316" s="54">
        <f t="shared" si="124"/>
        <v>0.95395323667265319</v>
      </c>
      <c r="BF316" s="55">
        <v>1045</v>
      </c>
      <c r="BG316" s="39">
        <f t="shared" si="125"/>
        <v>996.9</v>
      </c>
      <c r="BH316" s="39">
        <f t="shared" si="126"/>
        <v>-48.100000000000023</v>
      </c>
      <c r="BI316" s="39">
        <v>121.3</v>
      </c>
      <c r="BJ316" s="39">
        <v>111</v>
      </c>
      <c r="BK316" s="39">
        <v>46.8</v>
      </c>
      <c r="BL316" s="39">
        <v>0</v>
      </c>
      <c r="BM316" s="39">
        <v>13.5</v>
      </c>
      <c r="BN316" s="39">
        <v>69.8</v>
      </c>
      <c r="BO316" s="39">
        <v>66.7</v>
      </c>
      <c r="BP316" s="39">
        <v>114.4</v>
      </c>
      <c r="BQ316" s="39">
        <v>0</v>
      </c>
      <c r="BR316" s="39">
        <v>86.2</v>
      </c>
      <c r="BS316" s="39">
        <v>75.900000000000006</v>
      </c>
      <c r="BT316" s="39">
        <v>92.5</v>
      </c>
      <c r="BU316" s="39">
        <v>200.1</v>
      </c>
      <c r="BV316" s="39">
        <f t="shared" si="127"/>
        <v>-1.3</v>
      </c>
      <c r="BW316" s="11"/>
      <c r="BX316" s="39">
        <f t="shared" si="128"/>
        <v>-1.3</v>
      </c>
      <c r="BY316" s="39">
        <v>0</v>
      </c>
      <c r="BZ316" s="39">
        <f t="shared" si="129"/>
        <v>0</v>
      </c>
      <c r="CA316" s="39">
        <f t="shared" si="130"/>
        <v>-1.3</v>
      </c>
      <c r="CB316" s="84"/>
      <c r="CC316" s="9"/>
      <c r="CD316" s="9"/>
      <c r="CE316" s="9"/>
      <c r="CF316" s="9"/>
      <c r="CG316" s="9"/>
      <c r="CH316" s="9"/>
      <c r="CI316" s="9"/>
      <c r="CJ316" s="9"/>
      <c r="CK316" s="9"/>
      <c r="CL316" s="10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10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10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10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10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10"/>
      <c r="HW316" s="9"/>
      <c r="HX316" s="9"/>
    </row>
    <row r="317" spans="1:232" s="2" customFormat="1" ht="16.95" customHeight="1">
      <c r="A317" s="58" t="s">
        <v>311</v>
      </c>
      <c r="B317" s="39">
        <v>0</v>
      </c>
      <c r="C317" s="39">
        <v>0</v>
      </c>
      <c r="D317" s="4">
        <f t="shared" si="117"/>
        <v>0</v>
      </c>
      <c r="E317" s="11">
        <v>0</v>
      </c>
      <c r="F317" s="5" t="s">
        <v>371</v>
      </c>
      <c r="G317" s="5" t="s">
        <v>371</v>
      </c>
      <c r="H317" s="5" t="s">
        <v>371</v>
      </c>
      <c r="I317" s="5" t="s">
        <v>371</v>
      </c>
      <c r="J317" s="5" t="s">
        <v>371</v>
      </c>
      <c r="K317" s="5" t="s">
        <v>371</v>
      </c>
      <c r="L317" s="5" t="s">
        <v>371</v>
      </c>
      <c r="M317" s="5" t="s">
        <v>371</v>
      </c>
      <c r="N317" s="39">
        <v>4685.5</v>
      </c>
      <c r="O317" s="39">
        <v>1493.3</v>
      </c>
      <c r="P317" s="4">
        <f t="shared" si="118"/>
        <v>0.31870664816988581</v>
      </c>
      <c r="Q317" s="11">
        <v>20</v>
      </c>
      <c r="R317" s="11">
        <v>1</v>
      </c>
      <c r="S317" s="11">
        <v>15</v>
      </c>
      <c r="T317" s="39">
        <v>151</v>
      </c>
      <c r="U317" s="39">
        <v>206.3</v>
      </c>
      <c r="V317" s="4">
        <f t="shared" si="119"/>
        <v>1.3662251655629141</v>
      </c>
      <c r="W317" s="11">
        <v>20</v>
      </c>
      <c r="X317" s="39">
        <v>5</v>
      </c>
      <c r="Y317" s="39">
        <v>15.5</v>
      </c>
      <c r="Z317" s="4">
        <f t="shared" si="120"/>
        <v>3.1</v>
      </c>
      <c r="AA317" s="11">
        <v>30</v>
      </c>
      <c r="AB317" s="39">
        <v>15026</v>
      </c>
      <c r="AC317" s="39">
        <v>7804</v>
      </c>
      <c r="AD317" s="4">
        <f t="shared" si="121"/>
        <v>0.51936643151870088</v>
      </c>
      <c r="AE317" s="11">
        <v>5</v>
      </c>
      <c r="AF317" s="5" t="s">
        <v>371</v>
      </c>
      <c r="AG317" s="5" t="s">
        <v>371</v>
      </c>
      <c r="AH317" s="5" t="s">
        <v>371</v>
      </c>
      <c r="AI317" s="5" t="s">
        <v>371</v>
      </c>
      <c r="AJ317" s="55">
        <v>85</v>
      </c>
      <c r="AK317" s="55">
        <v>90</v>
      </c>
      <c r="AL317" s="4">
        <f t="shared" si="122"/>
        <v>1.0588235294117647</v>
      </c>
      <c r="AM317" s="11">
        <v>20</v>
      </c>
      <c r="AN317" s="5" t="s">
        <v>371</v>
      </c>
      <c r="AO317" s="5" t="s">
        <v>371</v>
      </c>
      <c r="AP317" s="5" t="s">
        <v>371</v>
      </c>
      <c r="AQ317" s="5" t="s">
        <v>371</v>
      </c>
      <c r="AR317" s="39">
        <v>100</v>
      </c>
      <c r="AS317" s="39">
        <v>100</v>
      </c>
      <c r="AT317" s="4">
        <f t="shared" si="123"/>
        <v>1</v>
      </c>
      <c r="AU317" s="11">
        <v>10</v>
      </c>
      <c r="AV317" s="5" t="s">
        <v>371</v>
      </c>
      <c r="AW317" s="5" t="s">
        <v>371</v>
      </c>
      <c r="AX317" s="5" t="s">
        <v>371</v>
      </c>
      <c r="AY317" s="5" t="s">
        <v>371</v>
      </c>
      <c r="AZ317" s="5" t="s">
        <v>371</v>
      </c>
      <c r="BA317" s="5" t="s">
        <v>371</v>
      </c>
      <c r="BB317" s="5" t="s">
        <v>371</v>
      </c>
      <c r="BC317" s="5" t="s">
        <v>371</v>
      </c>
      <c r="BD317" s="54">
        <f t="shared" si="131"/>
        <v>1.46226615850404</v>
      </c>
      <c r="BE317" s="54">
        <f t="shared" si="124"/>
        <v>1.226226615850404</v>
      </c>
      <c r="BF317" s="55">
        <v>83</v>
      </c>
      <c r="BG317" s="39">
        <f t="shared" si="125"/>
        <v>101.8</v>
      </c>
      <c r="BH317" s="39">
        <f t="shared" si="126"/>
        <v>18.799999999999997</v>
      </c>
      <c r="BI317" s="39">
        <v>9.8000000000000007</v>
      </c>
      <c r="BJ317" s="39">
        <v>8.1</v>
      </c>
      <c r="BK317" s="39">
        <v>10.3</v>
      </c>
      <c r="BL317" s="39">
        <v>4.9000000000000004</v>
      </c>
      <c r="BM317" s="39">
        <v>8.1</v>
      </c>
      <c r="BN317" s="39">
        <v>8.6999999999999993</v>
      </c>
      <c r="BO317" s="39">
        <v>5.7</v>
      </c>
      <c r="BP317" s="39">
        <v>4.3</v>
      </c>
      <c r="BQ317" s="39">
        <v>0</v>
      </c>
      <c r="BR317" s="39">
        <v>22.3</v>
      </c>
      <c r="BS317" s="39">
        <v>9.1</v>
      </c>
      <c r="BT317" s="39">
        <v>9.4</v>
      </c>
      <c r="BU317" s="39">
        <v>0</v>
      </c>
      <c r="BV317" s="39">
        <f t="shared" si="127"/>
        <v>1.1000000000000001</v>
      </c>
      <c r="BW317" s="11"/>
      <c r="BX317" s="39">
        <f t="shared" si="128"/>
        <v>1.1000000000000001</v>
      </c>
      <c r="BY317" s="39">
        <v>0</v>
      </c>
      <c r="BZ317" s="39">
        <f t="shared" si="129"/>
        <v>1.1000000000000001</v>
      </c>
      <c r="CA317" s="39">
        <f t="shared" si="130"/>
        <v>0</v>
      </c>
      <c r="CB317" s="84"/>
      <c r="CC317" s="9"/>
      <c r="CD317" s="9"/>
      <c r="CE317" s="9"/>
      <c r="CF317" s="9"/>
      <c r="CG317" s="9"/>
      <c r="CH317" s="9"/>
      <c r="CI317" s="9"/>
      <c r="CJ317" s="9"/>
      <c r="CK317" s="9"/>
      <c r="CL317" s="10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10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10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10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10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  <c r="HJ317" s="9"/>
      <c r="HK317" s="9"/>
      <c r="HL317" s="9"/>
      <c r="HM317" s="9"/>
      <c r="HN317" s="9"/>
      <c r="HO317" s="9"/>
      <c r="HP317" s="9"/>
      <c r="HQ317" s="9"/>
      <c r="HR317" s="9"/>
      <c r="HS317" s="9"/>
      <c r="HT317" s="9"/>
      <c r="HU317" s="9"/>
      <c r="HV317" s="10"/>
      <c r="HW317" s="9"/>
      <c r="HX317" s="9"/>
    </row>
    <row r="318" spans="1:232" s="2" customFormat="1" ht="16.95" customHeight="1">
      <c r="A318" s="58" t="s">
        <v>312</v>
      </c>
      <c r="B318" s="39">
        <v>109335</v>
      </c>
      <c r="C318" s="39">
        <v>112342.39999999999</v>
      </c>
      <c r="D318" s="4">
        <f t="shared" si="117"/>
        <v>0</v>
      </c>
      <c r="E318" s="11">
        <v>0</v>
      </c>
      <c r="F318" s="5" t="s">
        <v>371</v>
      </c>
      <c r="G318" s="5" t="s">
        <v>371</v>
      </c>
      <c r="H318" s="5" t="s">
        <v>371</v>
      </c>
      <c r="I318" s="5" t="s">
        <v>371</v>
      </c>
      <c r="J318" s="5" t="s">
        <v>371</v>
      </c>
      <c r="K318" s="5" t="s">
        <v>371</v>
      </c>
      <c r="L318" s="5" t="s">
        <v>371</v>
      </c>
      <c r="M318" s="5" t="s">
        <v>371</v>
      </c>
      <c r="N318" s="39">
        <v>3853.3</v>
      </c>
      <c r="O318" s="39">
        <v>3996.6</v>
      </c>
      <c r="P318" s="4">
        <f t="shared" si="118"/>
        <v>1.0371889030181922</v>
      </c>
      <c r="Q318" s="11">
        <v>20</v>
      </c>
      <c r="R318" s="11">
        <v>1</v>
      </c>
      <c r="S318" s="11">
        <v>15</v>
      </c>
      <c r="T318" s="39">
        <v>217</v>
      </c>
      <c r="U318" s="39">
        <v>228</v>
      </c>
      <c r="V318" s="4">
        <f t="shared" si="119"/>
        <v>1.0506912442396312</v>
      </c>
      <c r="W318" s="11">
        <v>20</v>
      </c>
      <c r="X318" s="39">
        <v>60</v>
      </c>
      <c r="Y318" s="39">
        <v>75</v>
      </c>
      <c r="Z318" s="4">
        <f t="shared" si="120"/>
        <v>1.25</v>
      </c>
      <c r="AA318" s="11">
        <v>30</v>
      </c>
      <c r="AB318" s="39">
        <v>136879</v>
      </c>
      <c r="AC318" s="39">
        <v>142100</v>
      </c>
      <c r="AD318" s="4">
        <f t="shared" si="121"/>
        <v>1.0381431775509757</v>
      </c>
      <c r="AE318" s="11">
        <v>5</v>
      </c>
      <c r="AF318" s="5" t="s">
        <v>371</v>
      </c>
      <c r="AG318" s="5" t="s">
        <v>371</v>
      </c>
      <c r="AH318" s="5" t="s">
        <v>371</v>
      </c>
      <c r="AI318" s="5" t="s">
        <v>371</v>
      </c>
      <c r="AJ318" s="55">
        <v>116</v>
      </c>
      <c r="AK318" s="55">
        <v>122</v>
      </c>
      <c r="AL318" s="4">
        <f t="shared" si="122"/>
        <v>1.0517241379310345</v>
      </c>
      <c r="AM318" s="11">
        <v>20</v>
      </c>
      <c r="AN318" s="5" t="s">
        <v>371</v>
      </c>
      <c r="AO318" s="5" t="s">
        <v>371</v>
      </c>
      <c r="AP318" s="5" t="s">
        <v>371</v>
      </c>
      <c r="AQ318" s="5" t="s">
        <v>371</v>
      </c>
      <c r="AR318" s="39">
        <v>35.799999999999997</v>
      </c>
      <c r="AS318" s="39">
        <v>33.299999999999997</v>
      </c>
      <c r="AT318" s="4">
        <f t="shared" si="123"/>
        <v>0.93016759776536317</v>
      </c>
      <c r="AU318" s="11">
        <v>10</v>
      </c>
      <c r="AV318" s="5" t="s">
        <v>371</v>
      </c>
      <c r="AW318" s="5" t="s">
        <v>371</v>
      </c>
      <c r="AX318" s="5" t="s">
        <v>371</v>
      </c>
      <c r="AY318" s="5" t="s">
        <v>371</v>
      </c>
      <c r="AZ318" s="5" t="s">
        <v>371</v>
      </c>
      <c r="BA318" s="5" t="s">
        <v>371</v>
      </c>
      <c r="BB318" s="5" t="s">
        <v>371</v>
      </c>
      <c r="BC318" s="5" t="s">
        <v>371</v>
      </c>
      <c r="BD318" s="54">
        <f t="shared" si="131"/>
        <v>1.0815373130765473</v>
      </c>
      <c r="BE318" s="54">
        <f t="shared" si="124"/>
        <v>1.0815373130765473</v>
      </c>
      <c r="BF318" s="55">
        <v>464</v>
      </c>
      <c r="BG318" s="39">
        <f t="shared" si="125"/>
        <v>501.8</v>
      </c>
      <c r="BH318" s="39">
        <f t="shared" si="126"/>
        <v>37.800000000000011</v>
      </c>
      <c r="BI318" s="39">
        <v>51.1</v>
      </c>
      <c r="BJ318" s="39">
        <v>52</v>
      </c>
      <c r="BK318" s="39">
        <v>59.3</v>
      </c>
      <c r="BL318" s="39">
        <v>30.1</v>
      </c>
      <c r="BM318" s="39">
        <v>44.7</v>
      </c>
      <c r="BN318" s="39">
        <v>64.3</v>
      </c>
      <c r="BO318" s="39">
        <v>48.5</v>
      </c>
      <c r="BP318" s="39">
        <v>44</v>
      </c>
      <c r="BQ318" s="39">
        <v>0</v>
      </c>
      <c r="BR318" s="39">
        <v>43.5</v>
      </c>
      <c r="BS318" s="39">
        <v>33.4</v>
      </c>
      <c r="BT318" s="39">
        <v>38.200000000000003</v>
      </c>
      <c r="BU318" s="39">
        <v>0</v>
      </c>
      <c r="BV318" s="39">
        <f t="shared" si="127"/>
        <v>-7.3</v>
      </c>
      <c r="BW318" s="11"/>
      <c r="BX318" s="39">
        <f t="shared" si="128"/>
        <v>-7.3</v>
      </c>
      <c r="BY318" s="39">
        <v>0</v>
      </c>
      <c r="BZ318" s="39">
        <f t="shared" si="129"/>
        <v>0</v>
      </c>
      <c r="CA318" s="39">
        <f t="shared" si="130"/>
        <v>-7.3</v>
      </c>
      <c r="CB318" s="84"/>
      <c r="CC318" s="9"/>
      <c r="CD318" s="9"/>
      <c r="CE318" s="9"/>
      <c r="CF318" s="9"/>
      <c r="CG318" s="9"/>
      <c r="CH318" s="9"/>
      <c r="CI318" s="9"/>
      <c r="CJ318" s="9"/>
      <c r="CK318" s="9"/>
      <c r="CL318" s="10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10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10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10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10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  <c r="HJ318" s="9"/>
      <c r="HK318" s="9"/>
      <c r="HL318" s="9"/>
      <c r="HM318" s="9"/>
      <c r="HN318" s="9"/>
      <c r="HO318" s="9"/>
      <c r="HP318" s="9"/>
      <c r="HQ318" s="9"/>
      <c r="HR318" s="9"/>
      <c r="HS318" s="9"/>
      <c r="HT318" s="9"/>
      <c r="HU318" s="9"/>
      <c r="HV318" s="10"/>
      <c r="HW318" s="9"/>
      <c r="HX318" s="9"/>
    </row>
    <row r="319" spans="1:232" s="2" customFormat="1" ht="16.95" customHeight="1">
      <c r="A319" s="58" t="s">
        <v>313</v>
      </c>
      <c r="B319" s="39">
        <v>48627</v>
      </c>
      <c r="C319" s="39">
        <v>61361.5</v>
      </c>
      <c r="D319" s="4">
        <f t="shared" si="117"/>
        <v>1.2618812593826474</v>
      </c>
      <c r="E319" s="11">
        <v>10</v>
      </c>
      <c r="F319" s="5" t="s">
        <v>371</v>
      </c>
      <c r="G319" s="5" t="s">
        <v>371</v>
      </c>
      <c r="H319" s="5" t="s">
        <v>371</v>
      </c>
      <c r="I319" s="5" t="s">
        <v>371</v>
      </c>
      <c r="J319" s="5" t="s">
        <v>371</v>
      </c>
      <c r="K319" s="5" t="s">
        <v>371</v>
      </c>
      <c r="L319" s="5" t="s">
        <v>371</v>
      </c>
      <c r="M319" s="5" t="s">
        <v>371</v>
      </c>
      <c r="N319" s="39">
        <v>9343.6</v>
      </c>
      <c r="O319" s="39">
        <v>5767.5</v>
      </c>
      <c r="P319" s="4">
        <f t="shared" si="118"/>
        <v>0.61726743439359555</v>
      </c>
      <c r="Q319" s="11">
        <v>20</v>
      </c>
      <c r="R319" s="11">
        <v>1</v>
      </c>
      <c r="S319" s="11">
        <v>15</v>
      </c>
      <c r="T319" s="39">
        <v>0</v>
      </c>
      <c r="U319" s="39">
        <v>0</v>
      </c>
      <c r="V319" s="4">
        <f t="shared" si="119"/>
        <v>1</v>
      </c>
      <c r="W319" s="11">
        <v>20</v>
      </c>
      <c r="X319" s="39">
        <v>0</v>
      </c>
      <c r="Y319" s="39">
        <v>0</v>
      </c>
      <c r="Z319" s="4">
        <f t="shared" si="120"/>
        <v>1</v>
      </c>
      <c r="AA319" s="11">
        <v>30</v>
      </c>
      <c r="AB319" s="39">
        <v>69388</v>
      </c>
      <c r="AC319" s="39">
        <v>65363</v>
      </c>
      <c r="AD319" s="4">
        <f t="shared" si="121"/>
        <v>0.94199285178993486</v>
      </c>
      <c r="AE319" s="11">
        <v>5</v>
      </c>
      <c r="AF319" s="5" t="s">
        <v>371</v>
      </c>
      <c r="AG319" s="5" t="s">
        <v>371</v>
      </c>
      <c r="AH319" s="5" t="s">
        <v>371</v>
      </c>
      <c r="AI319" s="5" t="s">
        <v>371</v>
      </c>
      <c r="AJ319" s="55">
        <v>11</v>
      </c>
      <c r="AK319" s="55">
        <v>13</v>
      </c>
      <c r="AL319" s="4">
        <f t="shared" si="122"/>
        <v>1.1818181818181819</v>
      </c>
      <c r="AM319" s="11">
        <v>20</v>
      </c>
      <c r="AN319" s="5" t="s">
        <v>371</v>
      </c>
      <c r="AO319" s="5" t="s">
        <v>371</v>
      </c>
      <c r="AP319" s="5" t="s">
        <v>371</v>
      </c>
      <c r="AQ319" s="5" t="s">
        <v>371</v>
      </c>
      <c r="AR319" s="39">
        <v>27.5</v>
      </c>
      <c r="AS319" s="39">
        <v>24.6</v>
      </c>
      <c r="AT319" s="4">
        <f t="shared" si="123"/>
        <v>0.89454545454545464</v>
      </c>
      <c r="AU319" s="11">
        <v>10</v>
      </c>
      <c r="AV319" s="5" t="s">
        <v>371</v>
      </c>
      <c r="AW319" s="5" t="s">
        <v>371</v>
      </c>
      <c r="AX319" s="5" t="s">
        <v>371</v>
      </c>
      <c r="AY319" s="5" t="s">
        <v>371</v>
      </c>
      <c r="AZ319" s="5" t="s">
        <v>371</v>
      </c>
      <c r="BA319" s="5" t="s">
        <v>371</v>
      </c>
      <c r="BB319" s="5" t="s">
        <v>371</v>
      </c>
      <c r="BC319" s="5" t="s">
        <v>371</v>
      </c>
      <c r="BD319" s="54">
        <f t="shared" si="131"/>
        <v>0.97889187478820183</v>
      </c>
      <c r="BE319" s="54">
        <f t="shared" si="124"/>
        <v>0.97889187478820183</v>
      </c>
      <c r="BF319" s="55">
        <v>1037</v>
      </c>
      <c r="BG319" s="39">
        <f t="shared" si="125"/>
        <v>1015.1</v>
      </c>
      <c r="BH319" s="39">
        <f t="shared" si="126"/>
        <v>-21.899999999999977</v>
      </c>
      <c r="BI319" s="39">
        <v>115.5</v>
      </c>
      <c r="BJ319" s="39">
        <v>86.6</v>
      </c>
      <c r="BK319" s="39">
        <v>137.19999999999999</v>
      </c>
      <c r="BL319" s="39">
        <v>79</v>
      </c>
      <c r="BM319" s="39">
        <v>83</v>
      </c>
      <c r="BN319" s="39">
        <v>114.6</v>
      </c>
      <c r="BO319" s="39">
        <v>111.7</v>
      </c>
      <c r="BP319" s="39">
        <v>93.2</v>
      </c>
      <c r="BQ319" s="39">
        <v>0</v>
      </c>
      <c r="BR319" s="39">
        <v>14.8</v>
      </c>
      <c r="BS319" s="39">
        <v>105</v>
      </c>
      <c r="BT319" s="39">
        <v>85.5</v>
      </c>
      <c r="BU319" s="39">
        <v>0</v>
      </c>
      <c r="BV319" s="39">
        <f t="shared" si="127"/>
        <v>-11</v>
      </c>
      <c r="BW319" s="11" t="s">
        <v>425</v>
      </c>
      <c r="BX319" s="39">
        <f t="shared" si="128"/>
        <v>-11</v>
      </c>
      <c r="BY319" s="39">
        <v>0</v>
      </c>
      <c r="BZ319" s="39">
        <f t="shared" si="129"/>
        <v>0</v>
      </c>
      <c r="CA319" s="39">
        <f t="shared" si="130"/>
        <v>-11</v>
      </c>
      <c r="CB319" s="84"/>
      <c r="CC319" s="9"/>
      <c r="CD319" s="9"/>
      <c r="CE319" s="9"/>
      <c r="CF319" s="9"/>
      <c r="CG319" s="9"/>
      <c r="CH319" s="9"/>
      <c r="CI319" s="9"/>
      <c r="CJ319" s="9"/>
      <c r="CK319" s="9"/>
      <c r="CL319" s="10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10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10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10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10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  <c r="HJ319" s="9"/>
      <c r="HK319" s="9"/>
      <c r="HL319" s="9"/>
      <c r="HM319" s="9"/>
      <c r="HN319" s="9"/>
      <c r="HO319" s="9"/>
      <c r="HP319" s="9"/>
      <c r="HQ319" s="9"/>
      <c r="HR319" s="9"/>
      <c r="HS319" s="9"/>
      <c r="HT319" s="9"/>
      <c r="HU319" s="9"/>
      <c r="HV319" s="10"/>
      <c r="HW319" s="9"/>
      <c r="HX319" s="9"/>
    </row>
    <row r="320" spans="1:232" s="2" customFormat="1" ht="16.95" customHeight="1">
      <c r="A320" s="58" t="s">
        <v>314</v>
      </c>
      <c r="B320" s="39">
        <v>22086</v>
      </c>
      <c r="C320" s="39">
        <v>20148</v>
      </c>
      <c r="D320" s="4">
        <f t="shared" si="117"/>
        <v>0.91225210540613966</v>
      </c>
      <c r="E320" s="11">
        <v>10</v>
      </c>
      <c r="F320" s="5" t="s">
        <v>371</v>
      </c>
      <c r="G320" s="5" t="s">
        <v>371</v>
      </c>
      <c r="H320" s="5" t="s">
        <v>371</v>
      </c>
      <c r="I320" s="5" t="s">
        <v>371</v>
      </c>
      <c r="J320" s="5" t="s">
        <v>371</v>
      </c>
      <c r="K320" s="5" t="s">
        <v>371</v>
      </c>
      <c r="L320" s="5" t="s">
        <v>371</v>
      </c>
      <c r="M320" s="5" t="s">
        <v>371</v>
      </c>
      <c r="N320" s="39">
        <v>5382</v>
      </c>
      <c r="O320" s="39">
        <v>3142.1</v>
      </c>
      <c r="P320" s="4">
        <f t="shared" si="118"/>
        <v>0.58381642512077292</v>
      </c>
      <c r="Q320" s="11">
        <v>20</v>
      </c>
      <c r="R320" s="11">
        <v>1</v>
      </c>
      <c r="S320" s="11">
        <v>15</v>
      </c>
      <c r="T320" s="39">
        <v>212</v>
      </c>
      <c r="U320" s="39">
        <v>281</v>
      </c>
      <c r="V320" s="4">
        <f t="shared" si="119"/>
        <v>1.3254716981132075</v>
      </c>
      <c r="W320" s="11">
        <v>30</v>
      </c>
      <c r="X320" s="39">
        <v>4</v>
      </c>
      <c r="Y320" s="39">
        <v>0</v>
      </c>
      <c r="Z320" s="4">
        <f t="shared" si="120"/>
        <v>0</v>
      </c>
      <c r="AA320" s="11">
        <v>20</v>
      </c>
      <c r="AB320" s="39">
        <v>10627</v>
      </c>
      <c r="AC320" s="39">
        <v>9844</v>
      </c>
      <c r="AD320" s="4">
        <f t="shared" si="121"/>
        <v>0.92631975157617386</v>
      </c>
      <c r="AE320" s="11">
        <v>5</v>
      </c>
      <c r="AF320" s="5" t="s">
        <v>371</v>
      </c>
      <c r="AG320" s="5" t="s">
        <v>371</v>
      </c>
      <c r="AH320" s="5" t="s">
        <v>371</v>
      </c>
      <c r="AI320" s="5" t="s">
        <v>371</v>
      </c>
      <c r="AJ320" s="55">
        <v>145</v>
      </c>
      <c r="AK320" s="55">
        <v>155</v>
      </c>
      <c r="AL320" s="4">
        <f t="shared" si="122"/>
        <v>1.0689655172413792</v>
      </c>
      <c r="AM320" s="11">
        <v>20</v>
      </c>
      <c r="AN320" s="5" t="s">
        <v>371</v>
      </c>
      <c r="AO320" s="5" t="s">
        <v>371</v>
      </c>
      <c r="AP320" s="5" t="s">
        <v>371</v>
      </c>
      <c r="AQ320" s="5" t="s">
        <v>371</v>
      </c>
      <c r="AR320" s="39">
        <v>35.799999999999997</v>
      </c>
      <c r="AS320" s="39">
        <v>33.299999999999997</v>
      </c>
      <c r="AT320" s="4">
        <f t="shared" si="123"/>
        <v>0.93016759776536317</v>
      </c>
      <c r="AU320" s="11">
        <v>10</v>
      </c>
      <c r="AV320" s="5" t="s">
        <v>371</v>
      </c>
      <c r="AW320" s="5" t="s">
        <v>371</v>
      </c>
      <c r="AX320" s="5" t="s">
        <v>371</v>
      </c>
      <c r="AY320" s="5" t="s">
        <v>371</v>
      </c>
      <c r="AZ320" s="5" t="s">
        <v>371</v>
      </c>
      <c r="BA320" s="5" t="s">
        <v>371</v>
      </c>
      <c r="BB320" s="5" t="s">
        <v>371</v>
      </c>
      <c r="BC320" s="5" t="s">
        <v>371</v>
      </c>
      <c r="BD320" s="54">
        <f t="shared" si="131"/>
        <v>0.85288911984796278</v>
      </c>
      <c r="BE320" s="54">
        <f t="shared" si="124"/>
        <v>0.85288911984796278</v>
      </c>
      <c r="BF320" s="55">
        <v>229</v>
      </c>
      <c r="BG320" s="39">
        <f t="shared" si="125"/>
        <v>195.3</v>
      </c>
      <c r="BH320" s="39">
        <f t="shared" si="126"/>
        <v>-33.699999999999989</v>
      </c>
      <c r="BI320" s="39">
        <v>25.1</v>
      </c>
      <c r="BJ320" s="39">
        <v>20.5</v>
      </c>
      <c r="BK320" s="39">
        <v>0</v>
      </c>
      <c r="BL320" s="39">
        <v>0</v>
      </c>
      <c r="BM320" s="39">
        <v>0</v>
      </c>
      <c r="BN320" s="39">
        <v>0</v>
      </c>
      <c r="BO320" s="39">
        <v>0</v>
      </c>
      <c r="BP320" s="39">
        <v>0</v>
      </c>
      <c r="BQ320" s="39">
        <v>0</v>
      </c>
      <c r="BR320" s="39">
        <v>0</v>
      </c>
      <c r="BS320" s="39">
        <v>0.3</v>
      </c>
      <c r="BT320" s="39">
        <v>18.5</v>
      </c>
      <c r="BU320" s="39">
        <v>142.80000000000001</v>
      </c>
      <c r="BV320" s="39">
        <f t="shared" si="127"/>
        <v>-11.9</v>
      </c>
      <c r="BW320" s="11" t="s">
        <v>425</v>
      </c>
      <c r="BX320" s="39">
        <f t="shared" si="128"/>
        <v>-11.9</v>
      </c>
      <c r="BY320" s="39">
        <v>0</v>
      </c>
      <c r="BZ320" s="39">
        <f t="shared" si="129"/>
        <v>0</v>
      </c>
      <c r="CA320" s="39">
        <f t="shared" si="130"/>
        <v>-11.9</v>
      </c>
      <c r="CB320" s="84"/>
      <c r="CC320" s="9"/>
      <c r="CD320" s="9"/>
      <c r="CE320" s="9"/>
      <c r="CF320" s="9"/>
      <c r="CG320" s="9"/>
      <c r="CH320" s="9"/>
      <c r="CI320" s="9"/>
      <c r="CJ320" s="9"/>
      <c r="CK320" s="9"/>
      <c r="CL320" s="10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10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10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10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10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  <c r="HJ320" s="9"/>
      <c r="HK320" s="9"/>
      <c r="HL320" s="9"/>
      <c r="HM320" s="9"/>
      <c r="HN320" s="9"/>
      <c r="HO320" s="9"/>
      <c r="HP320" s="9"/>
      <c r="HQ320" s="9"/>
      <c r="HR320" s="9"/>
      <c r="HS320" s="9"/>
      <c r="HT320" s="9"/>
      <c r="HU320" s="9"/>
      <c r="HV320" s="10"/>
      <c r="HW320" s="9"/>
      <c r="HX320" s="9"/>
    </row>
    <row r="321" spans="1:232" s="2" customFormat="1" ht="16.95" customHeight="1">
      <c r="A321" s="58" t="s">
        <v>315</v>
      </c>
      <c r="B321" s="39">
        <v>0</v>
      </c>
      <c r="C321" s="39">
        <v>0</v>
      </c>
      <c r="D321" s="4">
        <f t="shared" si="117"/>
        <v>0</v>
      </c>
      <c r="E321" s="11">
        <v>0</v>
      </c>
      <c r="F321" s="5" t="s">
        <v>371</v>
      </c>
      <c r="G321" s="5" t="s">
        <v>371</v>
      </c>
      <c r="H321" s="5" t="s">
        <v>371</v>
      </c>
      <c r="I321" s="5" t="s">
        <v>371</v>
      </c>
      <c r="J321" s="5" t="s">
        <v>371</v>
      </c>
      <c r="K321" s="5" t="s">
        <v>371</v>
      </c>
      <c r="L321" s="5" t="s">
        <v>371</v>
      </c>
      <c r="M321" s="5" t="s">
        <v>371</v>
      </c>
      <c r="N321" s="39">
        <v>6605.7</v>
      </c>
      <c r="O321" s="39">
        <v>6141.4</v>
      </c>
      <c r="P321" s="4">
        <f t="shared" si="118"/>
        <v>0.929712218235766</v>
      </c>
      <c r="Q321" s="11">
        <v>20</v>
      </c>
      <c r="R321" s="11">
        <v>1</v>
      </c>
      <c r="S321" s="11">
        <v>15</v>
      </c>
      <c r="T321" s="39">
        <v>173</v>
      </c>
      <c r="U321" s="39">
        <v>277.2</v>
      </c>
      <c r="V321" s="4">
        <f t="shared" si="119"/>
        <v>1.6023121387283237</v>
      </c>
      <c r="W321" s="11">
        <v>10</v>
      </c>
      <c r="X321" s="39">
        <v>4</v>
      </c>
      <c r="Y321" s="39">
        <v>0</v>
      </c>
      <c r="Z321" s="4">
        <f t="shared" si="120"/>
        <v>0</v>
      </c>
      <c r="AA321" s="11">
        <v>40</v>
      </c>
      <c r="AB321" s="39">
        <v>319803</v>
      </c>
      <c r="AC321" s="39">
        <v>283747</v>
      </c>
      <c r="AD321" s="4">
        <f t="shared" si="121"/>
        <v>0.88725559172365487</v>
      </c>
      <c r="AE321" s="11">
        <v>5</v>
      </c>
      <c r="AF321" s="5" t="s">
        <v>371</v>
      </c>
      <c r="AG321" s="5" t="s">
        <v>371</v>
      </c>
      <c r="AH321" s="5" t="s">
        <v>371</v>
      </c>
      <c r="AI321" s="5" t="s">
        <v>371</v>
      </c>
      <c r="AJ321" s="55">
        <v>73</v>
      </c>
      <c r="AK321" s="55">
        <v>175</v>
      </c>
      <c r="AL321" s="4">
        <f t="shared" si="122"/>
        <v>2.3972602739726026</v>
      </c>
      <c r="AM321" s="11">
        <v>20</v>
      </c>
      <c r="AN321" s="5" t="s">
        <v>371</v>
      </c>
      <c r="AO321" s="5" t="s">
        <v>371</v>
      </c>
      <c r="AP321" s="5" t="s">
        <v>371</v>
      </c>
      <c r="AQ321" s="5" t="s">
        <v>371</v>
      </c>
      <c r="AR321" s="39">
        <v>26.3</v>
      </c>
      <c r="AS321" s="39">
        <v>9.1</v>
      </c>
      <c r="AT321" s="4">
        <f t="shared" si="123"/>
        <v>0.3460076045627376</v>
      </c>
      <c r="AU321" s="11">
        <v>10</v>
      </c>
      <c r="AV321" s="5" t="s">
        <v>371</v>
      </c>
      <c r="AW321" s="5" t="s">
        <v>371</v>
      </c>
      <c r="AX321" s="5" t="s">
        <v>371</v>
      </c>
      <c r="AY321" s="5" t="s">
        <v>371</v>
      </c>
      <c r="AZ321" s="5" t="s">
        <v>371</v>
      </c>
      <c r="BA321" s="5" t="s">
        <v>371</v>
      </c>
      <c r="BB321" s="5" t="s">
        <v>371</v>
      </c>
      <c r="BC321" s="5" t="s">
        <v>371</v>
      </c>
      <c r="BD321" s="54">
        <f t="shared" si="131"/>
        <v>0.87882437696413551</v>
      </c>
      <c r="BE321" s="54">
        <f t="shared" si="124"/>
        <v>0.87882437696413551</v>
      </c>
      <c r="BF321" s="55">
        <v>16</v>
      </c>
      <c r="BG321" s="39">
        <f t="shared" si="125"/>
        <v>14.1</v>
      </c>
      <c r="BH321" s="39">
        <f t="shared" si="126"/>
        <v>-1.9000000000000004</v>
      </c>
      <c r="BI321" s="39">
        <v>1.7</v>
      </c>
      <c r="BJ321" s="39">
        <v>1.2</v>
      </c>
      <c r="BK321" s="39">
        <v>0</v>
      </c>
      <c r="BL321" s="39">
        <v>0</v>
      </c>
      <c r="BM321" s="39">
        <v>0</v>
      </c>
      <c r="BN321" s="39">
        <v>0</v>
      </c>
      <c r="BO321" s="39">
        <v>0</v>
      </c>
      <c r="BP321" s="39">
        <v>0</v>
      </c>
      <c r="BQ321" s="39">
        <v>0</v>
      </c>
      <c r="BR321" s="39">
        <v>0</v>
      </c>
      <c r="BS321" s="39">
        <v>0</v>
      </c>
      <c r="BT321" s="39">
        <v>0</v>
      </c>
      <c r="BU321" s="39">
        <v>11.900000000000002</v>
      </c>
      <c r="BV321" s="39">
        <f t="shared" si="127"/>
        <v>-0.7</v>
      </c>
      <c r="BW321" s="11"/>
      <c r="BX321" s="39">
        <f t="shared" si="128"/>
        <v>-0.7</v>
      </c>
      <c r="BY321" s="39">
        <v>0</v>
      </c>
      <c r="BZ321" s="39">
        <f t="shared" si="129"/>
        <v>0</v>
      </c>
      <c r="CA321" s="39">
        <f t="shared" si="130"/>
        <v>-0.7</v>
      </c>
      <c r="CB321" s="84"/>
      <c r="CC321" s="9"/>
      <c r="CD321" s="9"/>
      <c r="CE321" s="9"/>
      <c r="CF321" s="9"/>
      <c r="CG321" s="9"/>
      <c r="CH321" s="9"/>
      <c r="CI321" s="9"/>
      <c r="CJ321" s="9"/>
      <c r="CK321" s="9"/>
      <c r="CL321" s="10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10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10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10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10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  <c r="HT321" s="9"/>
      <c r="HU321" s="9"/>
      <c r="HV321" s="10"/>
      <c r="HW321" s="9"/>
      <c r="HX321" s="9"/>
    </row>
    <row r="322" spans="1:232" s="2" customFormat="1" ht="16.95" customHeight="1">
      <c r="A322" s="58" t="s">
        <v>316</v>
      </c>
      <c r="B322" s="39">
        <v>0</v>
      </c>
      <c r="C322" s="39">
        <v>0</v>
      </c>
      <c r="D322" s="4">
        <f t="shared" si="117"/>
        <v>0</v>
      </c>
      <c r="E322" s="11">
        <v>0</v>
      </c>
      <c r="F322" s="5" t="s">
        <v>371</v>
      </c>
      <c r="G322" s="5" t="s">
        <v>371</v>
      </c>
      <c r="H322" s="5" t="s">
        <v>371</v>
      </c>
      <c r="I322" s="5" t="s">
        <v>371</v>
      </c>
      <c r="J322" s="5" t="s">
        <v>371</v>
      </c>
      <c r="K322" s="5" t="s">
        <v>371</v>
      </c>
      <c r="L322" s="5" t="s">
        <v>371</v>
      </c>
      <c r="M322" s="5" t="s">
        <v>371</v>
      </c>
      <c r="N322" s="39">
        <v>5548</v>
      </c>
      <c r="O322" s="39">
        <v>3522.5</v>
      </c>
      <c r="P322" s="4">
        <f t="shared" si="118"/>
        <v>0.63491348233597689</v>
      </c>
      <c r="Q322" s="11">
        <v>20</v>
      </c>
      <c r="R322" s="11">
        <v>1</v>
      </c>
      <c r="S322" s="11">
        <v>15</v>
      </c>
      <c r="T322" s="39">
        <v>1350</v>
      </c>
      <c r="U322" s="39">
        <v>1374.8</v>
      </c>
      <c r="V322" s="4">
        <f t="shared" si="119"/>
        <v>1.0183703703703704</v>
      </c>
      <c r="W322" s="11">
        <v>40</v>
      </c>
      <c r="X322" s="39">
        <v>2</v>
      </c>
      <c r="Y322" s="39">
        <v>0.6</v>
      </c>
      <c r="Z322" s="4">
        <f t="shared" si="120"/>
        <v>0.3</v>
      </c>
      <c r="AA322" s="11">
        <v>10</v>
      </c>
      <c r="AB322" s="39">
        <v>1599</v>
      </c>
      <c r="AC322" s="39">
        <v>77614</v>
      </c>
      <c r="AD322" s="4">
        <f t="shared" si="121"/>
        <v>48.539086929330828</v>
      </c>
      <c r="AE322" s="11">
        <v>5</v>
      </c>
      <c r="AF322" s="5" t="s">
        <v>371</v>
      </c>
      <c r="AG322" s="5" t="s">
        <v>371</v>
      </c>
      <c r="AH322" s="5" t="s">
        <v>371</v>
      </c>
      <c r="AI322" s="5" t="s">
        <v>371</v>
      </c>
      <c r="AJ322" s="55">
        <v>177</v>
      </c>
      <c r="AK322" s="55">
        <v>195</v>
      </c>
      <c r="AL322" s="4">
        <f t="shared" si="122"/>
        <v>1.1016949152542372</v>
      </c>
      <c r="AM322" s="11">
        <v>20</v>
      </c>
      <c r="AN322" s="5" t="s">
        <v>371</v>
      </c>
      <c r="AO322" s="5" t="s">
        <v>371</v>
      </c>
      <c r="AP322" s="5" t="s">
        <v>371</v>
      </c>
      <c r="AQ322" s="5" t="s">
        <v>371</v>
      </c>
      <c r="AR322" s="39">
        <v>0</v>
      </c>
      <c r="AS322" s="39">
        <v>0</v>
      </c>
      <c r="AT322" s="4">
        <f t="shared" si="123"/>
        <v>0</v>
      </c>
      <c r="AU322" s="11">
        <v>0</v>
      </c>
      <c r="AV322" s="5" t="s">
        <v>371</v>
      </c>
      <c r="AW322" s="5" t="s">
        <v>371</v>
      </c>
      <c r="AX322" s="5" t="s">
        <v>371</v>
      </c>
      <c r="AY322" s="5" t="s">
        <v>371</v>
      </c>
      <c r="AZ322" s="5" t="s">
        <v>371</v>
      </c>
      <c r="BA322" s="5" t="s">
        <v>371</v>
      </c>
      <c r="BB322" s="5" t="s">
        <v>371</v>
      </c>
      <c r="BC322" s="5" t="s">
        <v>371</v>
      </c>
      <c r="BD322" s="54">
        <f t="shared" si="131"/>
        <v>3.0560219764843017</v>
      </c>
      <c r="BE322" s="54">
        <f t="shared" si="124"/>
        <v>1.3</v>
      </c>
      <c r="BF322" s="55">
        <v>8</v>
      </c>
      <c r="BG322" s="39">
        <f t="shared" si="125"/>
        <v>10.4</v>
      </c>
      <c r="BH322" s="39">
        <f t="shared" si="126"/>
        <v>2.4000000000000004</v>
      </c>
      <c r="BI322" s="39">
        <v>0.7</v>
      </c>
      <c r="BJ322" s="39">
        <v>0.7</v>
      </c>
      <c r="BK322" s="39">
        <v>0</v>
      </c>
      <c r="BL322" s="39">
        <v>0</v>
      </c>
      <c r="BM322" s="39">
        <v>0</v>
      </c>
      <c r="BN322" s="39">
        <v>0</v>
      </c>
      <c r="BO322" s="39">
        <v>0</v>
      </c>
      <c r="BP322" s="39">
        <v>0</v>
      </c>
      <c r="BQ322" s="39">
        <v>0</v>
      </c>
      <c r="BR322" s="39">
        <v>0</v>
      </c>
      <c r="BS322" s="39">
        <v>0</v>
      </c>
      <c r="BT322" s="39">
        <v>0</v>
      </c>
      <c r="BU322" s="39">
        <v>8.1999999999999993</v>
      </c>
      <c r="BV322" s="39">
        <f t="shared" si="127"/>
        <v>0.8</v>
      </c>
      <c r="BW322" s="11" t="s">
        <v>425</v>
      </c>
      <c r="BX322" s="39">
        <f t="shared" si="128"/>
        <v>0</v>
      </c>
      <c r="BY322" s="39">
        <v>0</v>
      </c>
      <c r="BZ322" s="39">
        <f t="shared" si="129"/>
        <v>0</v>
      </c>
      <c r="CA322" s="39">
        <f t="shared" si="130"/>
        <v>0</v>
      </c>
      <c r="CB322" s="84"/>
      <c r="CC322" s="9"/>
      <c r="CD322" s="9"/>
      <c r="CE322" s="9"/>
      <c r="CF322" s="9"/>
      <c r="CG322" s="9"/>
      <c r="CH322" s="9"/>
      <c r="CI322" s="9"/>
      <c r="CJ322" s="9"/>
      <c r="CK322" s="9"/>
      <c r="CL322" s="10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10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10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10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10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  <c r="HJ322" s="9"/>
      <c r="HK322" s="9"/>
      <c r="HL322" s="9"/>
      <c r="HM322" s="9"/>
      <c r="HN322" s="9"/>
      <c r="HO322" s="9"/>
      <c r="HP322" s="9"/>
      <c r="HQ322" s="9"/>
      <c r="HR322" s="9"/>
      <c r="HS322" s="9"/>
      <c r="HT322" s="9"/>
      <c r="HU322" s="9"/>
      <c r="HV322" s="10"/>
      <c r="HW322" s="9"/>
      <c r="HX322" s="9"/>
    </row>
    <row r="323" spans="1:232" s="2" customFormat="1" ht="16.95" customHeight="1">
      <c r="A323" s="58" t="s">
        <v>317</v>
      </c>
      <c r="B323" s="39">
        <v>1130</v>
      </c>
      <c r="C323" s="39">
        <v>440.7</v>
      </c>
      <c r="D323" s="4">
        <f t="shared" si="117"/>
        <v>0.39</v>
      </c>
      <c r="E323" s="11">
        <v>10</v>
      </c>
      <c r="F323" s="5" t="s">
        <v>371</v>
      </c>
      <c r="G323" s="5" t="s">
        <v>371</v>
      </c>
      <c r="H323" s="5" t="s">
        <v>371</v>
      </c>
      <c r="I323" s="5" t="s">
        <v>371</v>
      </c>
      <c r="J323" s="5" t="s">
        <v>371</v>
      </c>
      <c r="K323" s="5" t="s">
        <v>371</v>
      </c>
      <c r="L323" s="5" t="s">
        <v>371</v>
      </c>
      <c r="M323" s="5" t="s">
        <v>371</v>
      </c>
      <c r="N323" s="39">
        <v>3951.7</v>
      </c>
      <c r="O323" s="39">
        <v>1931.9</v>
      </c>
      <c r="P323" s="4">
        <f t="shared" si="118"/>
        <v>0.48887820431712936</v>
      </c>
      <c r="Q323" s="11">
        <v>20</v>
      </c>
      <c r="R323" s="11">
        <v>1</v>
      </c>
      <c r="S323" s="11">
        <v>15</v>
      </c>
      <c r="T323" s="39">
        <v>0</v>
      </c>
      <c r="U323" s="39">
        <v>2.7</v>
      </c>
      <c r="V323" s="4">
        <f t="shared" si="119"/>
        <v>1</v>
      </c>
      <c r="W323" s="11">
        <v>15</v>
      </c>
      <c r="X323" s="39">
        <v>4</v>
      </c>
      <c r="Y323" s="39">
        <v>3.5</v>
      </c>
      <c r="Z323" s="4">
        <f t="shared" si="120"/>
        <v>0.875</v>
      </c>
      <c r="AA323" s="11">
        <v>35</v>
      </c>
      <c r="AB323" s="39">
        <v>11015</v>
      </c>
      <c r="AC323" s="39">
        <v>10754</v>
      </c>
      <c r="AD323" s="4">
        <f t="shared" si="121"/>
        <v>0.9763050385837494</v>
      </c>
      <c r="AE323" s="11">
        <v>5</v>
      </c>
      <c r="AF323" s="5" t="s">
        <v>371</v>
      </c>
      <c r="AG323" s="5" t="s">
        <v>371</v>
      </c>
      <c r="AH323" s="5" t="s">
        <v>371</v>
      </c>
      <c r="AI323" s="5" t="s">
        <v>371</v>
      </c>
      <c r="AJ323" s="55">
        <v>19</v>
      </c>
      <c r="AK323" s="55">
        <v>15</v>
      </c>
      <c r="AL323" s="4">
        <f t="shared" si="122"/>
        <v>0.78947368421052633</v>
      </c>
      <c r="AM323" s="11">
        <v>20</v>
      </c>
      <c r="AN323" s="5" t="s">
        <v>371</v>
      </c>
      <c r="AO323" s="5" t="s">
        <v>371</v>
      </c>
      <c r="AP323" s="5" t="s">
        <v>371</v>
      </c>
      <c r="AQ323" s="5" t="s">
        <v>371</v>
      </c>
      <c r="AR323" s="39">
        <v>100</v>
      </c>
      <c r="AS323" s="39">
        <v>100</v>
      </c>
      <c r="AT323" s="4">
        <f t="shared" si="123"/>
        <v>1</v>
      </c>
      <c r="AU323" s="11">
        <v>10</v>
      </c>
      <c r="AV323" s="5" t="s">
        <v>371</v>
      </c>
      <c r="AW323" s="5" t="s">
        <v>371</v>
      </c>
      <c r="AX323" s="5" t="s">
        <v>371</v>
      </c>
      <c r="AY323" s="5" t="s">
        <v>371</v>
      </c>
      <c r="AZ323" s="5" t="s">
        <v>371</v>
      </c>
      <c r="BA323" s="5" t="s">
        <v>371</v>
      </c>
      <c r="BB323" s="5" t="s">
        <v>371</v>
      </c>
      <c r="BC323" s="5" t="s">
        <v>371</v>
      </c>
      <c r="BD323" s="54">
        <f t="shared" si="131"/>
        <v>0.80748894587286046</v>
      </c>
      <c r="BE323" s="54">
        <f t="shared" si="124"/>
        <v>0.80748894587286046</v>
      </c>
      <c r="BF323" s="55">
        <v>593</v>
      </c>
      <c r="BG323" s="39">
        <f t="shared" si="125"/>
        <v>478.8</v>
      </c>
      <c r="BH323" s="39">
        <f t="shared" si="126"/>
        <v>-114.19999999999999</v>
      </c>
      <c r="BI323" s="39">
        <v>65</v>
      </c>
      <c r="BJ323" s="39">
        <v>48.6</v>
      </c>
      <c r="BK323" s="39">
        <v>0</v>
      </c>
      <c r="BL323" s="39">
        <v>0</v>
      </c>
      <c r="BM323" s="39">
        <v>0.1</v>
      </c>
      <c r="BN323" s="39">
        <v>0</v>
      </c>
      <c r="BO323" s="39">
        <v>6.2</v>
      </c>
      <c r="BP323" s="39">
        <v>43.3</v>
      </c>
      <c r="BQ323" s="39">
        <v>0</v>
      </c>
      <c r="BR323" s="39">
        <v>24.9</v>
      </c>
      <c r="BS323" s="39">
        <v>53.3</v>
      </c>
      <c r="BT323" s="39">
        <v>44.9</v>
      </c>
      <c r="BU323" s="39">
        <v>130.30000000000004</v>
      </c>
      <c r="BV323" s="39">
        <f t="shared" si="127"/>
        <v>62.2</v>
      </c>
      <c r="BW323" s="11"/>
      <c r="BX323" s="39">
        <f t="shared" si="128"/>
        <v>62.2</v>
      </c>
      <c r="BY323" s="39">
        <v>0</v>
      </c>
      <c r="BZ323" s="39">
        <f t="shared" si="129"/>
        <v>62.2</v>
      </c>
      <c r="CA323" s="39">
        <f t="shared" si="130"/>
        <v>0</v>
      </c>
      <c r="CB323" s="84"/>
      <c r="CC323" s="9"/>
      <c r="CD323" s="9"/>
      <c r="CE323" s="9"/>
      <c r="CF323" s="9"/>
      <c r="CG323" s="9"/>
      <c r="CH323" s="9"/>
      <c r="CI323" s="9"/>
      <c r="CJ323" s="9"/>
      <c r="CK323" s="9"/>
      <c r="CL323" s="10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10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10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10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10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  <c r="HJ323" s="9"/>
      <c r="HK323" s="9"/>
      <c r="HL323" s="9"/>
      <c r="HM323" s="9"/>
      <c r="HN323" s="9"/>
      <c r="HO323" s="9"/>
      <c r="HP323" s="9"/>
      <c r="HQ323" s="9"/>
      <c r="HR323" s="9"/>
      <c r="HS323" s="9"/>
      <c r="HT323" s="9"/>
      <c r="HU323" s="9"/>
      <c r="HV323" s="10"/>
      <c r="HW323" s="9"/>
      <c r="HX323" s="9"/>
    </row>
    <row r="324" spans="1:232" s="2" customFormat="1" ht="16.95" customHeight="1">
      <c r="A324" s="58" t="s">
        <v>318</v>
      </c>
      <c r="B324" s="39">
        <v>14014</v>
      </c>
      <c r="C324" s="39">
        <v>10353.6</v>
      </c>
      <c r="D324" s="4">
        <f t="shared" si="117"/>
        <v>0.73880405308976738</v>
      </c>
      <c r="E324" s="11">
        <v>10</v>
      </c>
      <c r="F324" s="5" t="s">
        <v>371</v>
      </c>
      <c r="G324" s="5" t="s">
        <v>371</v>
      </c>
      <c r="H324" s="5" t="s">
        <v>371</v>
      </c>
      <c r="I324" s="5" t="s">
        <v>371</v>
      </c>
      <c r="J324" s="5" t="s">
        <v>371</v>
      </c>
      <c r="K324" s="5" t="s">
        <v>371</v>
      </c>
      <c r="L324" s="5" t="s">
        <v>371</v>
      </c>
      <c r="M324" s="5" t="s">
        <v>371</v>
      </c>
      <c r="N324" s="39">
        <v>3576.3</v>
      </c>
      <c r="O324" s="39">
        <v>2658.8</v>
      </c>
      <c r="P324" s="4">
        <f t="shared" si="118"/>
        <v>0.74344993428962891</v>
      </c>
      <c r="Q324" s="11">
        <v>20</v>
      </c>
      <c r="R324" s="11">
        <v>1</v>
      </c>
      <c r="S324" s="11">
        <v>15</v>
      </c>
      <c r="T324" s="39">
        <v>101</v>
      </c>
      <c r="U324" s="39">
        <v>150.5</v>
      </c>
      <c r="V324" s="4">
        <f t="shared" si="119"/>
        <v>1.4900990099009901</v>
      </c>
      <c r="W324" s="11">
        <v>20</v>
      </c>
      <c r="X324" s="39">
        <v>2</v>
      </c>
      <c r="Y324" s="39">
        <v>0</v>
      </c>
      <c r="Z324" s="4">
        <f t="shared" si="120"/>
        <v>0</v>
      </c>
      <c r="AA324" s="11">
        <v>30</v>
      </c>
      <c r="AB324" s="39">
        <v>12510</v>
      </c>
      <c r="AC324" s="39">
        <v>12416</v>
      </c>
      <c r="AD324" s="4">
        <f t="shared" si="121"/>
        <v>0.99248601119104718</v>
      </c>
      <c r="AE324" s="11">
        <v>5</v>
      </c>
      <c r="AF324" s="5" t="s">
        <v>371</v>
      </c>
      <c r="AG324" s="5" t="s">
        <v>371</v>
      </c>
      <c r="AH324" s="5" t="s">
        <v>371</v>
      </c>
      <c r="AI324" s="5" t="s">
        <v>371</v>
      </c>
      <c r="AJ324" s="55">
        <v>29</v>
      </c>
      <c r="AK324" s="55">
        <v>75</v>
      </c>
      <c r="AL324" s="4">
        <f t="shared" si="122"/>
        <v>2.5862068965517242</v>
      </c>
      <c r="AM324" s="11">
        <v>20</v>
      </c>
      <c r="AN324" s="5" t="s">
        <v>371</v>
      </c>
      <c r="AO324" s="5" t="s">
        <v>371</v>
      </c>
      <c r="AP324" s="5" t="s">
        <v>371</v>
      </c>
      <c r="AQ324" s="5" t="s">
        <v>371</v>
      </c>
      <c r="AR324" s="39">
        <v>35.799999999999997</v>
      </c>
      <c r="AS324" s="39">
        <v>50</v>
      </c>
      <c r="AT324" s="4">
        <f t="shared" si="123"/>
        <v>1.3966480446927376</v>
      </c>
      <c r="AU324" s="11">
        <v>10</v>
      </c>
      <c r="AV324" s="5" t="s">
        <v>371</v>
      </c>
      <c r="AW324" s="5" t="s">
        <v>371</v>
      </c>
      <c r="AX324" s="5" t="s">
        <v>371</v>
      </c>
      <c r="AY324" s="5" t="s">
        <v>371</v>
      </c>
      <c r="AZ324" s="5" t="s">
        <v>371</v>
      </c>
      <c r="BA324" s="5" t="s">
        <v>371</v>
      </c>
      <c r="BB324" s="5" t="s">
        <v>371</v>
      </c>
      <c r="BC324" s="5" t="s">
        <v>371</v>
      </c>
      <c r="BD324" s="54">
        <f t="shared" si="131"/>
        <v>1.0593235988355933</v>
      </c>
      <c r="BE324" s="54">
        <f t="shared" si="124"/>
        <v>1.0593235988355933</v>
      </c>
      <c r="BF324" s="55">
        <v>30</v>
      </c>
      <c r="BG324" s="39">
        <f t="shared" si="125"/>
        <v>31.8</v>
      </c>
      <c r="BH324" s="39">
        <f t="shared" si="126"/>
        <v>1.8000000000000007</v>
      </c>
      <c r="BI324" s="39">
        <v>2.7</v>
      </c>
      <c r="BJ324" s="39">
        <v>2.2999999999999998</v>
      </c>
      <c r="BK324" s="39">
        <v>0</v>
      </c>
      <c r="BL324" s="39">
        <v>0</v>
      </c>
      <c r="BM324" s="39">
        <v>0</v>
      </c>
      <c r="BN324" s="39">
        <v>0</v>
      </c>
      <c r="BO324" s="39">
        <v>0</v>
      </c>
      <c r="BP324" s="39">
        <v>0</v>
      </c>
      <c r="BQ324" s="39">
        <v>0</v>
      </c>
      <c r="BR324" s="39">
        <v>0</v>
      </c>
      <c r="BS324" s="39">
        <v>0</v>
      </c>
      <c r="BT324" s="39">
        <v>0</v>
      </c>
      <c r="BU324" s="39">
        <v>26.8</v>
      </c>
      <c r="BV324" s="39">
        <f t="shared" si="127"/>
        <v>0</v>
      </c>
      <c r="BW324" s="11"/>
      <c r="BX324" s="39">
        <f t="shared" si="128"/>
        <v>0</v>
      </c>
      <c r="BY324" s="39">
        <v>0</v>
      </c>
      <c r="BZ324" s="39">
        <f t="shared" si="129"/>
        <v>0</v>
      </c>
      <c r="CA324" s="39">
        <f t="shared" si="130"/>
        <v>0</v>
      </c>
      <c r="CB324" s="84"/>
      <c r="CC324" s="9"/>
      <c r="CD324" s="9"/>
      <c r="CE324" s="9"/>
      <c r="CF324" s="9"/>
      <c r="CG324" s="9"/>
      <c r="CH324" s="9"/>
      <c r="CI324" s="9"/>
      <c r="CJ324" s="9"/>
      <c r="CK324" s="9"/>
      <c r="CL324" s="10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10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10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10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10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9"/>
      <c r="HL324" s="9"/>
      <c r="HM324" s="9"/>
      <c r="HN324" s="9"/>
      <c r="HO324" s="9"/>
      <c r="HP324" s="9"/>
      <c r="HQ324" s="9"/>
      <c r="HR324" s="9"/>
      <c r="HS324" s="9"/>
      <c r="HT324" s="9"/>
      <c r="HU324" s="9"/>
      <c r="HV324" s="10"/>
      <c r="HW324" s="9"/>
      <c r="HX324" s="9"/>
    </row>
    <row r="325" spans="1:232" s="2" customFormat="1" ht="16.95" customHeight="1">
      <c r="A325" s="58" t="s">
        <v>319</v>
      </c>
      <c r="B325" s="39">
        <v>0</v>
      </c>
      <c r="C325" s="39">
        <v>0</v>
      </c>
      <c r="D325" s="4">
        <f t="shared" si="117"/>
        <v>0</v>
      </c>
      <c r="E325" s="11">
        <v>0</v>
      </c>
      <c r="F325" s="5" t="s">
        <v>371</v>
      </c>
      <c r="G325" s="5" t="s">
        <v>371</v>
      </c>
      <c r="H325" s="5" t="s">
        <v>371</v>
      </c>
      <c r="I325" s="5" t="s">
        <v>371</v>
      </c>
      <c r="J325" s="5" t="s">
        <v>371</v>
      </c>
      <c r="K325" s="5" t="s">
        <v>371</v>
      </c>
      <c r="L325" s="5" t="s">
        <v>371</v>
      </c>
      <c r="M325" s="5" t="s">
        <v>371</v>
      </c>
      <c r="N325" s="39">
        <v>3381.4</v>
      </c>
      <c r="O325" s="39">
        <v>1367.3</v>
      </c>
      <c r="P325" s="4">
        <f t="shared" si="118"/>
        <v>0.40435914118412492</v>
      </c>
      <c r="Q325" s="11">
        <v>20</v>
      </c>
      <c r="R325" s="11">
        <v>1</v>
      </c>
      <c r="S325" s="11">
        <v>15</v>
      </c>
      <c r="T325" s="39">
        <v>0</v>
      </c>
      <c r="U325" s="39">
        <v>0</v>
      </c>
      <c r="V325" s="4">
        <f t="shared" si="119"/>
        <v>1</v>
      </c>
      <c r="W325" s="11">
        <v>20</v>
      </c>
      <c r="X325" s="39">
        <v>0</v>
      </c>
      <c r="Y325" s="39">
        <v>0</v>
      </c>
      <c r="Z325" s="4">
        <f t="shared" si="120"/>
        <v>1</v>
      </c>
      <c r="AA325" s="11">
        <v>30</v>
      </c>
      <c r="AB325" s="39">
        <v>7925</v>
      </c>
      <c r="AC325" s="39">
        <v>9423</v>
      </c>
      <c r="AD325" s="4">
        <f t="shared" si="121"/>
        <v>1.1890220820189275</v>
      </c>
      <c r="AE325" s="11">
        <v>5</v>
      </c>
      <c r="AF325" s="5" t="s">
        <v>371</v>
      </c>
      <c r="AG325" s="5" t="s">
        <v>371</v>
      </c>
      <c r="AH325" s="5" t="s">
        <v>371</v>
      </c>
      <c r="AI325" s="5" t="s">
        <v>371</v>
      </c>
      <c r="AJ325" s="55">
        <v>75</v>
      </c>
      <c r="AK325" s="55">
        <v>80</v>
      </c>
      <c r="AL325" s="4">
        <f t="shared" si="122"/>
        <v>1.0666666666666667</v>
      </c>
      <c r="AM325" s="11">
        <v>20</v>
      </c>
      <c r="AN325" s="5" t="s">
        <v>371</v>
      </c>
      <c r="AO325" s="5" t="s">
        <v>371</v>
      </c>
      <c r="AP325" s="5" t="s">
        <v>371</v>
      </c>
      <c r="AQ325" s="5" t="s">
        <v>371</v>
      </c>
      <c r="AR325" s="39">
        <v>35.799999999999997</v>
      </c>
      <c r="AS325" s="39">
        <v>33.299999999999997</v>
      </c>
      <c r="AT325" s="4">
        <f t="shared" si="123"/>
        <v>0.93016759776536317</v>
      </c>
      <c r="AU325" s="11">
        <v>10</v>
      </c>
      <c r="AV325" s="5" t="s">
        <v>371</v>
      </c>
      <c r="AW325" s="5" t="s">
        <v>371</v>
      </c>
      <c r="AX325" s="5" t="s">
        <v>371</v>
      </c>
      <c r="AY325" s="5" t="s">
        <v>371</v>
      </c>
      <c r="AZ325" s="5" t="s">
        <v>371</v>
      </c>
      <c r="BA325" s="5" t="s">
        <v>371</v>
      </c>
      <c r="BB325" s="5" t="s">
        <v>371</v>
      </c>
      <c r="BC325" s="5" t="s">
        <v>371</v>
      </c>
      <c r="BD325" s="54">
        <f t="shared" si="131"/>
        <v>0.91389418787303411</v>
      </c>
      <c r="BE325" s="54">
        <f t="shared" si="124"/>
        <v>0.91389418787303411</v>
      </c>
      <c r="BF325" s="55">
        <v>917</v>
      </c>
      <c r="BG325" s="39">
        <f t="shared" si="125"/>
        <v>838</v>
      </c>
      <c r="BH325" s="39">
        <f t="shared" si="126"/>
        <v>-79</v>
      </c>
      <c r="BI325" s="39">
        <v>102.3</v>
      </c>
      <c r="BJ325" s="39">
        <v>100.6</v>
      </c>
      <c r="BK325" s="39">
        <v>7.6</v>
      </c>
      <c r="BL325" s="39">
        <v>23</v>
      </c>
      <c r="BM325" s="39">
        <v>75.5</v>
      </c>
      <c r="BN325" s="39">
        <v>72.900000000000006</v>
      </c>
      <c r="BO325" s="39">
        <v>65.099999999999994</v>
      </c>
      <c r="BP325" s="39">
        <v>78.5</v>
      </c>
      <c r="BQ325" s="39">
        <v>0</v>
      </c>
      <c r="BR325" s="39">
        <v>84.3</v>
      </c>
      <c r="BS325" s="39">
        <v>92</v>
      </c>
      <c r="BT325" s="39">
        <v>71.400000000000006</v>
      </c>
      <c r="BU325" s="39">
        <v>86.19999999999996</v>
      </c>
      <c r="BV325" s="39">
        <f t="shared" si="127"/>
        <v>-21.4</v>
      </c>
      <c r="BW325" s="11" t="s">
        <v>425</v>
      </c>
      <c r="BX325" s="39">
        <f t="shared" si="128"/>
        <v>-21.4</v>
      </c>
      <c r="BY325" s="39">
        <v>0</v>
      </c>
      <c r="BZ325" s="39">
        <f t="shared" si="129"/>
        <v>0</v>
      </c>
      <c r="CA325" s="39">
        <f t="shared" si="130"/>
        <v>-21.4</v>
      </c>
      <c r="CB325" s="84"/>
      <c r="CC325" s="9"/>
      <c r="CD325" s="9"/>
      <c r="CE325" s="9"/>
      <c r="CF325" s="9"/>
      <c r="CG325" s="9"/>
      <c r="CH325" s="9"/>
      <c r="CI325" s="9"/>
      <c r="CJ325" s="9"/>
      <c r="CK325" s="9"/>
      <c r="CL325" s="10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10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10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10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10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9"/>
      <c r="HP325" s="9"/>
      <c r="HQ325" s="9"/>
      <c r="HR325" s="9"/>
      <c r="HS325" s="9"/>
      <c r="HT325" s="9"/>
      <c r="HU325" s="9"/>
      <c r="HV325" s="10"/>
      <c r="HW325" s="9"/>
      <c r="HX325" s="9"/>
    </row>
    <row r="326" spans="1:232" s="2" customFormat="1" ht="16.95" customHeight="1">
      <c r="A326" s="58" t="s">
        <v>320</v>
      </c>
      <c r="B326" s="39">
        <v>36950</v>
      </c>
      <c r="C326" s="39">
        <v>36019</v>
      </c>
      <c r="D326" s="4">
        <f t="shared" si="117"/>
        <v>0.97480378890392427</v>
      </c>
      <c r="E326" s="11">
        <v>10</v>
      </c>
      <c r="F326" s="5" t="s">
        <v>371</v>
      </c>
      <c r="G326" s="5" t="s">
        <v>371</v>
      </c>
      <c r="H326" s="5" t="s">
        <v>371</v>
      </c>
      <c r="I326" s="5" t="s">
        <v>371</v>
      </c>
      <c r="J326" s="5" t="s">
        <v>371</v>
      </c>
      <c r="K326" s="5" t="s">
        <v>371</v>
      </c>
      <c r="L326" s="5" t="s">
        <v>371</v>
      </c>
      <c r="M326" s="5" t="s">
        <v>371</v>
      </c>
      <c r="N326" s="39">
        <v>4195.8</v>
      </c>
      <c r="O326" s="39">
        <v>3404.5</v>
      </c>
      <c r="P326" s="4">
        <f t="shared" si="118"/>
        <v>0.81140664473997803</v>
      </c>
      <c r="Q326" s="11">
        <v>20</v>
      </c>
      <c r="R326" s="11">
        <v>1</v>
      </c>
      <c r="S326" s="11">
        <v>15</v>
      </c>
      <c r="T326" s="39">
        <v>3749</v>
      </c>
      <c r="U326" s="39">
        <v>3427.7</v>
      </c>
      <c r="V326" s="4">
        <f t="shared" si="119"/>
        <v>0.91429714590557476</v>
      </c>
      <c r="W326" s="11">
        <v>40</v>
      </c>
      <c r="X326" s="39">
        <v>8</v>
      </c>
      <c r="Y326" s="39">
        <v>6.5</v>
      </c>
      <c r="Z326" s="4">
        <f t="shared" si="120"/>
        <v>0.8125</v>
      </c>
      <c r="AA326" s="11">
        <v>10</v>
      </c>
      <c r="AB326" s="39">
        <v>75714</v>
      </c>
      <c r="AC326" s="39">
        <v>66893</v>
      </c>
      <c r="AD326" s="4">
        <f t="shared" si="121"/>
        <v>0.88349578677655383</v>
      </c>
      <c r="AE326" s="11">
        <v>5</v>
      </c>
      <c r="AF326" s="5" t="s">
        <v>371</v>
      </c>
      <c r="AG326" s="5" t="s">
        <v>371</v>
      </c>
      <c r="AH326" s="5" t="s">
        <v>371</v>
      </c>
      <c r="AI326" s="5" t="s">
        <v>371</v>
      </c>
      <c r="AJ326" s="55">
        <v>1415</v>
      </c>
      <c r="AK326" s="55">
        <v>1003</v>
      </c>
      <c r="AL326" s="4">
        <f t="shared" si="122"/>
        <v>0.70883392226148412</v>
      </c>
      <c r="AM326" s="11">
        <v>20</v>
      </c>
      <c r="AN326" s="5" t="s">
        <v>371</v>
      </c>
      <c r="AO326" s="5" t="s">
        <v>371</v>
      </c>
      <c r="AP326" s="5" t="s">
        <v>371</v>
      </c>
      <c r="AQ326" s="5" t="s">
        <v>371</v>
      </c>
      <c r="AR326" s="39">
        <v>10</v>
      </c>
      <c r="AS326" s="39">
        <v>33.299999999999997</v>
      </c>
      <c r="AT326" s="4">
        <f t="shared" si="123"/>
        <v>3.3299999999999996</v>
      </c>
      <c r="AU326" s="11">
        <v>10</v>
      </c>
      <c r="AV326" s="5" t="s">
        <v>371</v>
      </c>
      <c r="AW326" s="5" t="s">
        <v>371</v>
      </c>
      <c r="AX326" s="5" t="s">
        <v>371</v>
      </c>
      <c r="AY326" s="5" t="s">
        <v>371</v>
      </c>
      <c r="AZ326" s="5" t="s">
        <v>371</v>
      </c>
      <c r="BA326" s="5" t="s">
        <v>371</v>
      </c>
      <c r="BB326" s="5" t="s">
        <v>371</v>
      </c>
      <c r="BC326" s="5" t="s">
        <v>371</v>
      </c>
      <c r="BD326" s="54">
        <f t="shared" si="131"/>
        <v>1.0582093384551865</v>
      </c>
      <c r="BE326" s="54">
        <f t="shared" si="124"/>
        <v>1.0582093384551865</v>
      </c>
      <c r="BF326" s="55">
        <v>1705</v>
      </c>
      <c r="BG326" s="39">
        <f t="shared" si="125"/>
        <v>1804.2</v>
      </c>
      <c r="BH326" s="39">
        <f t="shared" si="126"/>
        <v>99.200000000000045</v>
      </c>
      <c r="BI326" s="39">
        <v>141.1</v>
      </c>
      <c r="BJ326" s="39">
        <v>133.9</v>
      </c>
      <c r="BK326" s="39">
        <v>0</v>
      </c>
      <c r="BL326" s="39">
        <v>24.6</v>
      </c>
      <c r="BM326" s="39">
        <v>189</v>
      </c>
      <c r="BN326" s="39">
        <v>114.5</v>
      </c>
      <c r="BO326" s="39">
        <v>203.5</v>
      </c>
      <c r="BP326" s="39">
        <v>149.1</v>
      </c>
      <c r="BQ326" s="39">
        <v>0</v>
      </c>
      <c r="BR326" s="39">
        <v>66.099999999999994</v>
      </c>
      <c r="BS326" s="39">
        <v>120.1</v>
      </c>
      <c r="BT326" s="39">
        <v>132.5</v>
      </c>
      <c r="BU326" s="39">
        <v>195.2</v>
      </c>
      <c r="BV326" s="39">
        <f t="shared" si="127"/>
        <v>334.6</v>
      </c>
      <c r="BW326" s="11"/>
      <c r="BX326" s="39">
        <f t="shared" si="128"/>
        <v>334.6</v>
      </c>
      <c r="BY326" s="39">
        <v>0</v>
      </c>
      <c r="BZ326" s="39">
        <f t="shared" si="129"/>
        <v>334.6</v>
      </c>
      <c r="CA326" s="39">
        <f t="shared" si="130"/>
        <v>0</v>
      </c>
      <c r="CB326" s="84"/>
      <c r="CC326" s="9"/>
      <c r="CD326" s="9"/>
      <c r="CE326" s="9"/>
      <c r="CF326" s="9"/>
      <c r="CG326" s="9"/>
      <c r="CH326" s="9"/>
      <c r="CI326" s="9"/>
      <c r="CJ326" s="9"/>
      <c r="CK326" s="9"/>
      <c r="CL326" s="10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10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10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10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10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9"/>
      <c r="HG326" s="9"/>
      <c r="HH326" s="9"/>
      <c r="HI326" s="9"/>
      <c r="HJ326" s="9"/>
      <c r="HK326" s="9"/>
      <c r="HL326" s="9"/>
      <c r="HM326" s="9"/>
      <c r="HN326" s="9"/>
      <c r="HO326" s="9"/>
      <c r="HP326" s="9"/>
      <c r="HQ326" s="9"/>
      <c r="HR326" s="9"/>
      <c r="HS326" s="9"/>
      <c r="HT326" s="9"/>
      <c r="HU326" s="9"/>
      <c r="HV326" s="10"/>
      <c r="HW326" s="9"/>
      <c r="HX326" s="9"/>
    </row>
    <row r="327" spans="1:232" s="2" customFormat="1" ht="16.95" customHeight="1">
      <c r="A327" s="58" t="s">
        <v>321</v>
      </c>
      <c r="B327" s="39">
        <v>0</v>
      </c>
      <c r="C327" s="39">
        <v>0</v>
      </c>
      <c r="D327" s="4">
        <f t="shared" si="117"/>
        <v>0</v>
      </c>
      <c r="E327" s="11">
        <v>0</v>
      </c>
      <c r="F327" s="5" t="s">
        <v>371</v>
      </c>
      <c r="G327" s="5" t="s">
        <v>371</v>
      </c>
      <c r="H327" s="5" t="s">
        <v>371</v>
      </c>
      <c r="I327" s="5" t="s">
        <v>371</v>
      </c>
      <c r="J327" s="5" t="s">
        <v>371</v>
      </c>
      <c r="K327" s="5" t="s">
        <v>371</v>
      </c>
      <c r="L327" s="5" t="s">
        <v>371</v>
      </c>
      <c r="M327" s="5" t="s">
        <v>371</v>
      </c>
      <c r="N327" s="39">
        <v>2333.9</v>
      </c>
      <c r="O327" s="39">
        <v>1431.2</v>
      </c>
      <c r="P327" s="4">
        <f t="shared" si="118"/>
        <v>0.61322250310638848</v>
      </c>
      <c r="Q327" s="11">
        <v>20</v>
      </c>
      <c r="R327" s="11">
        <v>1</v>
      </c>
      <c r="S327" s="11">
        <v>15</v>
      </c>
      <c r="T327" s="39">
        <v>0</v>
      </c>
      <c r="U327" s="39">
        <v>0</v>
      </c>
      <c r="V327" s="4">
        <f t="shared" si="119"/>
        <v>1</v>
      </c>
      <c r="W327" s="11">
        <v>25</v>
      </c>
      <c r="X327" s="39">
        <v>0</v>
      </c>
      <c r="Y327" s="39">
        <v>0</v>
      </c>
      <c r="Z327" s="4">
        <f t="shared" si="120"/>
        <v>1</v>
      </c>
      <c r="AA327" s="11">
        <v>25</v>
      </c>
      <c r="AB327" s="39">
        <v>33808</v>
      </c>
      <c r="AC327" s="39">
        <v>5987</v>
      </c>
      <c r="AD327" s="4">
        <f t="shared" si="121"/>
        <v>0.17708826313298628</v>
      </c>
      <c r="AE327" s="11">
        <v>5</v>
      </c>
      <c r="AF327" s="5" t="s">
        <v>371</v>
      </c>
      <c r="AG327" s="5" t="s">
        <v>371</v>
      </c>
      <c r="AH327" s="5" t="s">
        <v>371</v>
      </c>
      <c r="AI327" s="5" t="s">
        <v>371</v>
      </c>
      <c r="AJ327" s="55">
        <v>31</v>
      </c>
      <c r="AK327" s="55">
        <v>29</v>
      </c>
      <c r="AL327" s="4">
        <f t="shared" si="122"/>
        <v>0.93548387096774188</v>
      </c>
      <c r="AM327" s="11">
        <v>20</v>
      </c>
      <c r="AN327" s="5" t="s">
        <v>371</v>
      </c>
      <c r="AO327" s="5" t="s">
        <v>371</v>
      </c>
      <c r="AP327" s="5" t="s">
        <v>371</v>
      </c>
      <c r="AQ327" s="5" t="s">
        <v>371</v>
      </c>
      <c r="AR327" s="39">
        <v>0</v>
      </c>
      <c r="AS327" s="39">
        <v>0</v>
      </c>
      <c r="AT327" s="4">
        <f t="shared" si="123"/>
        <v>0</v>
      </c>
      <c r="AU327" s="11">
        <v>0</v>
      </c>
      <c r="AV327" s="5" t="s">
        <v>371</v>
      </c>
      <c r="AW327" s="5" t="s">
        <v>371</v>
      </c>
      <c r="AX327" s="5" t="s">
        <v>371</v>
      </c>
      <c r="AY327" s="5" t="s">
        <v>371</v>
      </c>
      <c r="AZ327" s="5" t="s">
        <v>371</v>
      </c>
      <c r="BA327" s="5" t="s">
        <v>371</v>
      </c>
      <c r="BB327" s="5" t="s">
        <v>371</v>
      </c>
      <c r="BC327" s="5" t="s">
        <v>371</v>
      </c>
      <c r="BD327" s="54">
        <f t="shared" si="131"/>
        <v>0.88054153451952299</v>
      </c>
      <c r="BE327" s="54">
        <f t="shared" si="124"/>
        <v>0.88054153451952299</v>
      </c>
      <c r="BF327" s="55">
        <v>478</v>
      </c>
      <c r="BG327" s="39">
        <f t="shared" si="125"/>
        <v>420.9</v>
      </c>
      <c r="BH327" s="39">
        <f t="shared" si="126"/>
        <v>-57.100000000000023</v>
      </c>
      <c r="BI327" s="39">
        <v>44.9</v>
      </c>
      <c r="BJ327" s="39">
        <v>54</v>
      </c>
      <c r="BK327" s="39">
        <v>37.1</v>
      </c>
      <c r="BL327" s="39">
        <v>41.3</v>
      </c>
      <c r="BM327" s="39">
        <v>37.9</v>
      </c>
      <c r="BN327" s="39">
        <v>35.1</v>
      </c>
      <c r="BO327" s="39">
        <v>26.7</v>
      </c>
      <c r="BP327" s="39">
        <v>37.6</v>
      </c>
      <c r="BQ327" s="39">
        <v>0</v>
      </c>
      <c r="BR327" s="39">
        <v>46</v>
      </c>
      <c r="BS327" s="39">
        <v>25</v>
      </c>
      <c r="BT327" s="39">
        <v>50.2</v>
      </c>
      <c r="BU327" s="39">
        <v>11.200000000000038</v>
      </c>
      <c r="BV327" s="39">
        <f t="shared" si="127"/>
        <v>-26.1</v>
      </c>
      <c r="BW327" s="11"/>
      <c r="BX327" s="39">
        <f t="shared" si="128"/>
        <v>-26.1</v>
      </c>
      <c r="BY327" s="39">
        <v>0</v>
      </c>
      <c r="BZ327" s="39">
        <f t="shared" si="129"/>
        <v>0</v>
      </c>
      <c r="CA327" s="39">
        <f t="shared" si="130"/>
        <v>-26.1</v>
      </c>
      <c r="CB327" s="84"/>
      <c r="CC327" s="9"/>
      <c r="CD327" s="9"/>
      <c r="CE327" s="9"/>
      <c r="CF327" s="9"/>
      <c r="CG327" s="9"/>
      <c r="CH327" s="9"/>
      <c r="CI327" s="9"/>
      <c r="CJ327" s="9"/>
      <c r="CK327" s="9"/>
      <c r="CL327" s="10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10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10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10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10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  <c r="HJ327" s="9"/>
      <c r="HK327" s="9"/>
      <c r="HL327" s="9"/>
      <c r="HM327" s="9"/>
      <c r="HN327" s="9"/>
      <c r="HO327" s="9"/>
      <c r="HP327" s="9"/>
      <c r="HQ327" s="9"/>
      <c r="HR327" s="9"/>
      <c r="HS327" s="9"/>
      <c r="HT327" s="9"/>
      <c r="HU327" s="9"/>
      <c r="HV327" s="10"/>
      <c r="HW327" s="9"/>
      <c r="HX327" s="9"/>
    </row>
    <row r="328" spans="1:232" s="2" customFormat="1" ht="16.95" customHeight="1">
      <c r="A328" s="19" t="s">
        <v>322</v>
      </c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84"/>
      <c r="CC328" s="9"/>
      <c r="CD328" s="9"/>
      <c r="CE328" s="9"/>
      <c r="CF328" s="9"/>
      <c r="CG328" s="9"/>
      <c r="CH328" s="9"/>
      <c r="CI328" s="9"/>
      <c r="CJ328" s="9"/>
      <c r="CK328" s="9"/>
      <c r="CL328" s="10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10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10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10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10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9"/>
      <c r="HL328" s="9"/>
      <c r="HM328" s="9"/>
      <c r="HN328" s="9"/>
      <c r="HO328" s="9"/>
      <c r="HP328" s="9"/>
      <c r="HQ328" s="9"/>
      <c r="HR328" s="9"/>
      <c r="HS328" s="9"/>
      <c r="HT328" s="9"/>
      <c r="HU328" s="9"/>
      <c r="HV328" s="10"/>
      <c r="HW328" s="9"/>
      <c r="HX328" s="9"/>
    </row>
    <row r="329" spans="1:232" s="2" customFormat="1" ht="16.95" customHeight="1">
      <c r="A329" s="14" t="s">
        <v>323</v>
      </c>
      <c r="B329" s="39">
        <v>1635</v>
      </c>
      <c r="C329" s="39">
        <v>1080.7</v>
      </c>
      <c r="D329" s="4">
        <f t="shared" si="117"/>
        <v>0.66097859327217123</v>
      </c>
      <c r="E329" s="11">
        <v>10</v>
      </c>
      <c r="F329" s="5" t="s">
        <v>371</v>
      </c>
      <c r="G329" s="5" t="s">
        <v>371</v>
      </c>
      <c r="H329" s="5" t="s">
        <v>371</v>
      </c>
      <c r="I329" s="5" t="s">
        <v>371</v>
      </c>
      <c r="J329" s="5" t="s">
        <v>371</v>
      </c>
      <c r="K329" s="5" t="s">
        <v>371</v>
      </c>
      <c r="L329" s="5" t="s">
        <v>371</v>
      </c>
      <c r="M329" s="5" t="s">
        <v>371</v>
      </c>
      <c r="N329" s="39">
        <v>1037.4000000000001</v>
      </c>
      <c r="O329" s="39">
        <v>488.2</v>
      </c>
      <c r="P329" s="4">
        <f t="shared" si="118"/>
        <v>0.47059957586273371</v>
      </c>
      <c r="Q329" s="11">
        <v>20</v>
      </c>
      <c r="R329" s="11">
        <v>1</v>
      </c>
      <c r="S329" s="11">
        <v>15</v>
      </c>
      <c r="T329" s="39">
        <v>49</v>
      </c>
      <c r="U329" s="39">
        <v>43</v>
      </c>
      <c r="V329" s="4">
        <f t="shared" si="119"/>
        <v>0.87755102040816324</v>
      </c>
      <c r="W329" s="11">
        <v>30</v>
      </c>
      <c r="X329" s="39">
        <v>15</v>
      </c>
      <c r="Y329" s="39">
        <v>5.2</v>
      </c>
      <c r="Z329" s="4">
        <f t="shared" si="120"/>
        <v>0.34666666666666668</v>
      </c>
      <c r="AA329" s="11">
        <v>20</v>
      </c>
      <c r="AB329" s="39">
        <v>3774</v>
      </c>
      <c r="AC329" s="39">
        <v>2866</v>
      </c>
      <c r="AD329" s="4">
        <f t="shared" si="121"/>
        <v>0.75940646528881828</v>
      </c>
      <c r="AE329" s="11">
        <v>5</v>
      </c>
      <c r="AF329" s="5" t="s">
        <v>371</v>
      </c>
      <c r="AG329" s="5" t="s">
        <v>371</v>
      </c>
      <c r="AH329" s="5" t="s">
        <v>371</v>
      </c>
      <c r="AI329" s="5" t="s">
        <v>371</v>
      </c>
      <c r="AJ329" s="55">
        <v>230</v>
      </c>
      <c r="AK329" s="55">
        <v>235</v>
      </c>
      <c r="AL329" s="4">
        <f t="shared" si="122"/>
        <v>1.0217391304347827</v>
      </c>
      <c r="AM329" s="11">
        <v>20</v>
      </c>
      <c r="AN329" s="5" t="s">
        <v>371</v>
      </c>
      <c r="AO329" s="5" t="s">
        <v>371</v>
      </c>
      <c r="AP329" s="5" t="s">
        <v>371</v>
      </c>
      <c r="AQ329" s="5" t="s">
        <v>371</v>
      </c>
      <c r="AR329" s="39">
        <v>0</v>
      </c>
      <c r="AS329" s="39">
        <v>0</v>
      </c>
      <c r="AT329" s="4">
        <f t="shared" si="123"/>
        <v>0</v>
      </c>
      <c r="AU329" s="11">
        <v>0</v>
      </c>
      <c r="AV329" s="5" t="s">
        <v>371</v>
      </c>
      <c r="AW329" s="5" t="s">
        <v>371</v>
      </c>
      <c r="AX329" s="5" t="s">
        <v>371</v>
      </c>
      <c r="AY329" s="5" t="s">
        <v>371</v>
      </c>
      <c r="AZ329" s="5" t="s">
        <v>371</v>
      </c>
      <c r="BA329" s="5" t="s">
        <v>371</v>
      </c>
      <c r="BB329" s="5" t="s">
        <v>371</v>
      </c>
      <c r="BC329" s="5" t="s">
        <v>371</v>
      </c>
      <c r="BD329" s="54">
        <f t="shared" si="131"/>
        <v>0.73761213608911969</v>
      </c>
      <c r="BE329" s="54">
        <f t="shared" si="124"/>
        <v>0.73761213608911969</v>
      </c>
      <c r="BF329" s="55">
        <v>921</v>
      </c>
      <c r="BG329" s="39">
        <f t="shared" si="125"/>
        <v>679.3</v>
      </c>
      <c r="BH329" s="39">
        <f t="shared" si="126"/>
        <v>-241.70000000000005</v>
      </c>
      <c r="BI329" s="39">
        <v>101.7</v>
      </c>
      <c r="BJ329" s="39">
        <v>77.3</v>
      </c>
      <c r="BK329" s="39">
        <v>0</v>
      </c>
      <c r="BL329" s="39">
        <v>55.1</v>
      </c>
      <c r="BM329" s="39">
        <v>47.5</v>
      </c>
      <c r="BN329" s="39">
        <v>39.700000000000003</v>
      </c>
      <c r="BO329" s="39">
        <v>53.5</v>
      </c>
      <c r="BP329" s="39">
        <v>66.900000000000006</v>
      </c>
      <c r="BQ329" s="39">
        <v>0</v>
      </c>
      <c r="BR329" s="39">
        <v>90.6</v>
      </c>
      <c r="BS329" s="39">
        <v>56.5</v>
      </c>
      <c r="BT329" s="39">
        <v>37.1</v>
      </c>
      <c r="BU329" s="39">
        <v>12.100000000000001</v>
      </c>
      <c r="BV329" s="39">
        <f t="shared" si="127"/>
        <v>41.3</v>
      </c>
      <c r="BW329" s="11"/>
      <c r="BX329" s="39">
        <f t="shared" si="128"/>
        <v>41.3</v>
      </c>
      <c r="BY329" s="39">
        <v>0</v>
      </c>
      <c r="BZ329" s="39">
        <f t="shared" si="129"/>
        <v>41.3</v>
      </c>
      <c r="CA329" s="39">
        <f t="shared" si="130"/>
        <v>0</v>
      </c>
      <c r="CB329" s="84"/>
      <c r="CC329" s="9"/>
      <c r="CD329" s="9"/>
      <c r="CE329" s="9"/>
      <c r="CF329" s="9"/>
      <c r="CG329" s="9"/>
      <c r="CH329" s="9"/>
      <c r="CI329" s="9"/>
      <c r="CJ329" s="9"/>
      <c r="CK329" s="9"/>
      <c r="CL329" s="10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10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10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10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10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  <c r="HJ329" s="9"/>
      <c r="HK329" s="9"/>
      <c r="HL329" s="9"/>
      <c r="HM329" s="9"/>
      <c r="HN329" s="9"/>
      <c r="HO329" s="9"/>
      <c r="HP329" s="9"/>
      <c r="HQ329" s="9"/>
      <c r="HR329" s="9"/>
      <c r="HS329" s="9"/>
      <c r="HT329" s="9"/>
      <c r="HU329" s="9"/>
      <c r="HV329" s="10"/>
      <c r="HW329" s="9"/>
      <c r="HX329" s="9"/>
    </row>
    <row r="330" spans="1:232" s="2" customFormat="1" ht="16.95" customHeight="1">
      <c r="A330" s="14" t="s">
        <v>324</v>
      </c>
      <c r="B330" s="39">
        <v>746</v>
      </c>
      <c r="C330" s="39">
        <v>765.2</v>
      </c>
      <c r="D330" s="4">
        <f t="shared" si="117"/>
        <v>1.0257372654155497</v>
      </c>
      <c r="E330" s="11">
        <v>10</v>
      </c>
      <c r="F330" s="5" t="s">
        <v>371</v>
      </c>
      <c r="G330" s="5" t="s">
        <v>371</v>
      </c>
      <c r="H330" s="5" t="s">
        <v>371</v>
      </c>
      <c r="I330" s="5" t="s">
        <v>371</v>
      </c>
      <c r="J330" s="5" t="s">
        <v>371</v>
      </c>
      <c r="K330" s="5" t="s">
        <v>371</v>
      </c>
      <c r="L330" s="5" t="s">
        <v>371</v>
      </c>
      <c r="M330" s="5" t="s">
        <v>371</v>
      </c>
      <c r="N330" s="39">
        <v>2145.1</v>
      </c>
      <c r="O330" s="39">
        <v>1559.3</v>
      </c>
      <c r="P330" s="4">
        <f t="shared" si="118"/>
        <v>0.7269124982518298</v>
      </c>
      <c r="Q330" s="11">
        <v>20</v>
      </c>
      <c r="R330" s="11">
        <v>1</v>
      </c>
      <c r="S330" s="11">
        <v>15</v>
      </c>
      <c r="T330" s="39">
        <v>575</v>
      </c>
      <c r="U330" s="39">
        <v>391</v>
      </c>
      <c r="V330" s="4">
        <f t="shared" si="119"/>
        <v>0.68</v>
      </c>
      <c r="W330" s="11">
        <v>20</v>
      </c>
      <c r="X330" s="39">
        <v>23</v>
      </c>
      <c r="Y330" s="39">
        <v>21.8</v>
      </c>
      <c r="Z330" s="4">
        <f t="shared" si="120"/>
        <v>0.94782608695652182</v>
      </c>
      <c r="AA330" s="11">
        <v>30</v>
      </c>
      <c r="AB330" s="39">
        <v>9877</v>
      </c>
      <c r="AC330" s="39">
        <v>9292</v>
      </c>
      <c r="AD330" s="4">
        <f t="shared" si="121"/>
        <v>0.94077148931861898</v>
      </c>
      <c r="AE330" s="11">
        <v>5</v>
      </c>
      <c r="AF330" s="5" t="s">
        <v>371</v>
      </c>
      <c r="AG330" s="5" t="s">
        <v>371</v>
      </c>
      <c r="AH330" s="5" t="s">
        <v>371</v>
      </c>
      <c r="AI330" s="5" t="s">
        <v>371</v>
      </c>
      <c r="AJ330" s="55">
        <v>540</v>
      </c>
      <c r="AK330" s="55">
        <v>500</v>
      </c>
      <c r="AL330" s="4">
        <f t="shared" si="122"/>
        <v>0.92592592592592593</v>
      </c>
      <c r="AM330" s="11">
        <v>20</v>
      </c>
      <c r="AN330" s="5" t="s">
        <v>371</v>
      </c>
      <c r="AO330" s="5" t="s">
        <v>371</v>
      </c>
      <c r="AP330" s="5" t="s">
        <v>371</v>
      </c>
      <c r="AQ330" s="5" t="s">
        <v>371</v>
      </c>
      <c r="AR330" s="39">
        <v>0</v>
      </c>
      <c r="AS330" s="39">
        <v>0</v>
      </c>
      <c r="AT330" s="4">
        <f t="shared" si="123"/>
        <v>0</v>
      </c>
      <c r="AU330" s="11">
        <v>0</v>
      </c>
      <c r="AV330" s="5" t="s">
        <v>371</v>
      </c>
      <c r="AW330" s="5" t="s">
        <v>371</v>
      </c>
      <c r="AX330" s="5" t="s">
        <v>371</v>
      </c>
      <c r="AY330" s="5" t="s">
        <v>371</v>
      </c>
      <c r="AZ330" s="5" t="s">
        <v>371</v>
      </c>
      <c r="BA330" s="5" t="s">
        <v>371</v>
      </c>
      <c r="BB330" s="5" t="s">
        <v>371</v>
      </c>
      <c r="BC330" s="5" t="s">
        <v>371</v>
      </c>
      <c r="BD330" s="54">
        <f t="shared" si="131"/>
        <v>0.87543984327499469</v>
      </c>
      <c r="BE330" s="54">
        <f t="shared" si="124"/>
        <v>0.87543984327499469</v>
      </c>
      <c r="BF330" s="55">
        <v>1149</v>
      </c>
      <c r="BG330" s="39">
        <f t="shared" si="125"/>
        <v>1005.9</v>
      </c>
      <c r="BH330" s="39">
        <f t="shared" si="126"/>
        <v>-143.10000000000002</v>
      </c>
      <c r="BI330" s="39">
        <v>135.80000000000001</v>
      </c>
      <c r="BJ330" s="39">
        <v>135.80000000000001</v>
      </c>
      <c r="BK330" s="39">
        <v>62</v>
      </c>
      <c r="BL330" s="39">
        <v>95.9</v>
      </c>
      <c r="BM330" s="39">
        <v>96.2</v>
      </c>
      <c r="BN330" s="39">
        <v>16.600000000000001</v>
      </c>
      <c r="BO330" s="39">
        <v>87.1</v>
      </c>
      <c r="BP330" s="39">
        <v>86.1</v>
      </c>
      <c r="BQ330" s="39">
        <v>0</v>
      </c>
      <c r="BR330" s="39">
        <v>86.6</v>
      </c>
      <c r="BS330" s="39">
        <v>83.3</v>
      </c>
      <c r="BT330" s="39">
        <v>103.4</v>
      </c>
      <c r="BU330" s="39">
        <v>15.899999999999935</v>
      </c>
      <c r="BV330" s="39">
        <f t="shared" si="127"/>
        <v>1.2</v>
      </c>
      <c r="BW330" s="11"/>
      <c r="BX330" s="39">
        <f t="shared" si="128"/>
        <v>1.2</v>
      </c>
      <c r="BY330" s="39">
        <v>0</v>
      </c>
      <c r="BZ330" s="39">
        <f t="shared" si="129"/>
        <v>1.2</v>
      </c>
      <c r="CA330" s="39">
        <f t="shared" si="130"/>
        <v>0</v>
      </c>
      <c r="CB330" s="84"/>
      <c r="CC330" s="9"/>
      <c r="CD330" s="9"/>
      <c r="CE330" s="9"/>
      <c r="CF330" s="9"/>
      <c r="CG330" s="9"/>
      <c r="CH330" s="9"/>
      <c r="CI330" s="9"/>
      <c r="CJ330" s="9"/>
      <c r="CK330" s="9"/>
      <c r="CL330" s="10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10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10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10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10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9"/>
      <c r="HP330" s="9"/>
      <c r="HQ330" s="9"/>
      <c r="HR330" s="9"/>
      <c r="HS330" s="9"/>
      <c r="HT330" s="9"/>
      <c r="HU330" s="9"/>
      <c r="HV330" s="10"/>
      <c r="HW330" s="9"/>
      <c r="HX330" s="9"/>
    </row>
    <row r="331" spans="1:232" s="2" customFormat="1" ht="16.95" customHeight="1">
      <c r="A331" s="14" t="s">
        <v>277</v>
      </c>
      <c r="B331" s="39">
        <v>518</v>
      </c>
      <c r="C331" s="39">
        <v>405.6</v>
      </c>
      <c r="D331" s="4">
        <f t="shared" si="117"/>
        <v>0.78301158301158302</v>
      </c>
      <c r="E331" s="11">
        <v>10</v>
      </c>
      <c r="F331" s="5" t="s">
        <v>371</v>
      </c>
      <c r="G331" s="5" t="s">
        <v>371</v>
      </c>
      <c r="H331" s="5" t="s">
        <v>371</v>
      </c>
      <c r="I331" s="5" t="s">
        <v>371</v>
      </c>
      <c r="J331" s="5" t="s">
        <v>371</v>
      </c>
      <c r="K331" s="5" t="s">
        <v>371</v>
      </c>
      <c r="L331" s="5" t="s">
        <v>371</v>
      </c>
      <c r="M331" s="5" t="s">
        <v>371</v>
      </c>
      <c r="N331" s="39">
        <v>516.20000000000005</v>
      </c>
      <c r="O331" s="39">
        <v>362.2</v>
      </c>
      <c r="P331" s="4">
        <f t="shared" si="118"/>
        <v>0.70166602092212316</v>
      </c>
      <c r="Q331" s="11">
        <v>20</v>
      </c>
      <c r="R331" s="11">
        <v>1</v>
      </c>
      <c r="S331" s="11">
        <v>15</v>
      </c>
      <c r="T331" s="39">
        <v>87</v>
      </c>
      <c r="U331" s="39">
        <v>222</v>
      </c>
      <c r="V331" s="4">
        <f t="shared" si="119"/>
        <v>2.5517241379310347</v>
      </c>
      <c r="W331" s="11">
        <v>30</v>
      </c>
      <c r="X331" s="39">
        <v>18</v>
      </c>
      <c r="Y331" s="39">
        <v>19.399999999999999</v>
      </c>
      <c r="Z331" s="4">
        <f t="shared" si="120"/>
        <v>1.0777777777777777</v>
      </c>
      <c r="AA331" s="11">
        <v>20</v>
      </c>
      <c r="AB331" s="39">
        <v>3765</v>
      </c>
      <c r="AC331" s="39">
        <v>2539</v>
      </c>
      <c r="AD331" s="4">
        <f t="shared" si="121"/>
        <v>0.67436918990703854</v>
      </c>
      <c r="AE331" s="11">
        <v>5</v>
      </c>
      <c r="AF331" s="5" t="s">
        <v>371</v>
      </c>
      <c r="AG331" s="5" t="s">
        <v>371</v>
      </c>
      <c r="AH331" s="5" t="s">
        <v>371</v>
      </c>
      <c r="AI331" s="5" t="s">
        <v>371</v>
      </c>
      <c r="AJ331" s="55">
        <v>290</v>
      </c>
      <c r="AK331" s="55">
        <v>278</v>
      </c>
      <c r="AL331" s="4">
        <f t="shared" si="122"/>
        <v>0.95862068965517244</v>
      </c>
      <c r="AM331" s="11">
        <v>20</v>
      </c>
      <c r="AN331" s="5" t="s">
        <v>371</v>
      </c>
      <c r="AO331" s="5" t="s">
        <v>371</v>
      </c>
      <c r="AP331" s="5" t="s">
        <v>371</v>
      </c>
      <c r="AQ331" s="5" t="s">
        <v>371</v>
      </c>
      <c r="AR331" s="39">
        <v>0</v>
      </c>
      <c r="AS331" s="39">
        <v>0</v>
      </c>
      <c r="AT331" s="4">
        <f t="shared" si="123"/>
        <v>0</v>
      </c>
      <c r="AU331" s="11">
        <v>0</v>
      </c>
      <c r="AV331" s="5" t="s">
        <v>371</v>
      </c>
      <c r="AW331" s="5" t="s">
        <v>371</v>
      </c>
      <c r="AX331" s="5" t="s">
        <v>371</v>
      </c>
      <c r="AY331" s="5" t="s">
        <v>371</v>
      </c>
      <c r="AZ331" s="5" t="s">
        <v>371</v>
      </c>
      <c r="BA331" s="5" t="s">
        <v>371</v>
      </c>
      <c r="BB331" s="5" t="s">
        <v>371</v>
      </c>
      <c r="BC331" s="5" t="s">
        <v>371</v>
      </c>
      <c r="BD331" s="54">
        <f t="shared" si="131"/>
        <v>1.3126247973723626</v>
      </c>
      <c r="BE331" s="54">
        <f t="shared" si="124"/>
        <v>1.2112624797372362</v>
      </c>
      <c r="BF331" s="55">
        <v>721</v>
      </c>
      <c r="BG331" s="39">
        <f t="shared" si="125"/>
        <v>873.3</v>
      </c>
      <c r="BH331" s="39">
        <f t="shared" si="126"/>
        <v>152.29999999999995</v>
      </c>
      <c r="BI331" s="39">
        <v>85.2</v>
      </c>
      <c r="BJ331" s="39">
        <v>85.2</v>
      </c>
      <c r="BK331" s="39">
        <v>62.4</v>
      </c>
      <c r="BL331" s="39">
        <v>80.599999999999994</v>
      </c>
      <c r="BM331" s="39">
        <v>81.7</v>
      </c>
      <c r="BN331" s="39">
        <v>75.5</v>
      </c>
      <c r="BO331" s="39">
        <v>79.400000000000006</v>
      </c>
      <c r="BP331" s="39">
        <v>75</v>
      </c>
      <c r="BQ331" s="39">
        <v>0</v>
      </c>
      <c r="BR331" s="39">
        <v>81.599999999999994</v>
      </c>
      <c r="BS331" s="39">
        <v>47.5</v>
      </c>
      <c r="BT331" s="39">
        <v>40.700000000000003</v>
      </c>
      <c r="BU331" s="39">
        <v>12.999999999999979</v>
      </c>
      <c r="BV331" s="39">
        <f t="shared" si="127"/>
        <v>65.5</v>
      </c>
      <c r="BW331" s="11"/>
      <c r="BX331" s="39">
        <f t="shared" si="128"/>
        <v>65.5</v>
      </c>
      <c r="BY331" s="39">
        <v>0</v>
      </c>
      <c r="BZ331" s="39">
        <f t="shared" si="129"/>
        <v>65.5</v>
      </c>
      <c r="CA331" s="39">
        <f t="shared" si="130"/>
        <v>0</v>
      </c>
      <c r="CB331" s="84"/>
      <c r="CC331" s="9"/>
      <c r="CD331" s="9"/>
      <c r="CE331" s="9"/>
      <c r="CF331" s="9"/>
      <c r="CG331" s="9"/>
      <c r="CH331" s="9"/>
      <c r="CI331" s="9"/>
      <c r="CJ331" s="9"/>
      <c r="CK331" s="9"/>
      <c r="CL331" s="10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10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10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10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10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9"/>
      <c r="HL331" s="9"/>
      <c r="HM331" s="9"/>
      <c r="HN331" s="9"/>
      <c r="HO331" s="9"/>
      <c r="HP331" s="9"/>
      <c r="HQ331" s="9"/>
      <c r="HR331" s="9"/>
      <c r="HS331" s="9"/>
      <c r="HT331" s="9"/>
      <c r="HU331" s="9"/>
      <c r="HV331" s="10"/>
      <c r="HW331" s="9"/>
      <c r="HX331" s="9"/>
    </row>
    <row r="332" spans="1:232" s="2" customFormat="1" ht="16.95" customHeight="1">
      <c r="A332" s="14" t="s">
        <v>325</v>
      </c>
      <c r="B332" s="39">
        <v>1161</v>
      </c>
      <c r="C332" s="39">
        <v>1233.0999999999999</v>
      </c>
      <c r="D332" s="4">
        <f t="shared" si="117"/>
        <v>1.0621016365202411</v>
      </c>
      <c r="E332" s="11">
        <v>10</v>
      </c>
      <c r="F332" s="5" t="s">
        <v>371</v>
      </c>
      <c r="G332" s="5" t="s">
        <v>371</v>
      </c>
      <c r="H332" s="5" t="s">
        <v>371</v>
      </c>
      <c r="I332" s="5" t="s">
        <v>371</v>
      </c>
      <c r="J332" s="5" t="s">
        <v>371</v>
      </c>
      <c r="K332" s="5" t="s">
        <v>371</v>
      </c>
      <c r="L332" s="5" t="s">
        <v>371</v>
      </c>
      <c r="M332" s="5" t="s">
        <v>371</v>
      </c>
      <c r="N332" s="39">
        <v>2548.4</v>
      </c>
      <c r="O332" s="39">
        <v>2183.8000000000002</v>
      </c>
      <c r="P332" s="4">
        <f t="shared" si="118"/>
        <v>0.85692983832993253</v>
      </c>
      <c r="Q332" s="11">
        <v>20</v>
      </c>
      <c r="R332" s="11">
        <v>1</v>
      </c>
      <c r="S332" s="11">
        <v>15</v>
      </c>
      <c r="T332" s="39">
        <v>55</v>
      </c>
      <c r="U332" s="39">
        <v>48.5</v>
      </c>
      <c r="V332" s="4">
        <f t="shared" si="119"/>
        <v>0.88181818181818183</v>
      </c>
      <c r="W332" s="11">
        <v>35</v>
      </c>
      <c r="X332" s="39">
        <v>13</v>
      </c>
      <c r="Y332" s="39">
        <v>10.5</v>
      </c>
      <c r="Z332" s="4">
        <f t="shared" si="120"/>
        <v>0.80769230769230771</v>
      </c>
      <c r="AA332" s="11">
        <v>15</v>
      </c>
      <c r="AB332" s="39">
        <v>5632</v>
      </c>
      <c r="AC332" s="39">
        <v>4568</v>
      </c>
      <c r="AD332" s="4">
        <f t="shared" si="121"/>
        <v>0.81107954545454541</v>
      </c>
      <c r="AE332" s="11">
        <v>5</v>
      </c>
      <c r="AF332" s="5" t="s">
        <v>371</v>
      </c>
      <c r="AG332" s="5" t="s">
        <v>371</v>
      </c>
      <c r="AH332" s="5" t="s">
        <v>371</v>
      </c>
      <c r="AI332" s="5" t="s">
        <v>371</v>
      </c>
      <c r="AJ332" s="55">
        <v>150</v>
      </c>
      <c r="AK332" s="55">
        <v>155</v>
      </c>
      <c r="AL332" s="4">
        <f t="shared" si="122"/>
        <v>1.0333333333333334</v>
      </c>
      <c r="AM332" s="11">
        <v>20</v>
      </c>
      <c r="AN332" s="5" t="s">
        <v>371</v>
      </c>
      <c r="AO332" s="5" t="s">
        <v>371</v>
      </c>
      <c r="AP332" s="5" t="s">
        <v>371</v>
      </c>
      <c r="AQ332" s="5" t="s">
        <v>371</v>
      </c>
      <c r="AR332" s="39">
        <v>98.1</v>
      </c>
      <c r="AS332" s="39">
        <v>100</v>
      </c>
      <c r="AT332" s="4">
        <f t="shared" si="123"/>
        <v>1.0193679918450562</v>
      </c>
      <c r="AU332" s="11">
        <v>10</v>
      </c>
      <c r="AV332" s="5" t="s">
        <v>371</v>
      </c>
      <c r="AW332" s="5" t="s">
        <v>371</v>
      </c>
      <c r="AX332" s="5" t="s">
        <v>371</v>
      </c>
      <c r="AY332" s="5" t="s">
        <v>371</v>
      </c>
      <c r="AZ332" s="5" t="s">
        <v>371</v>
      </c>
      <c r="BA332" s="5" t="s">
        <v>371</v>
      </c>
      <c r="BB332" s="5" t="s">
        <v>371</v>
      </c>
      <c r="BC332" s="5" t="s">
        <v>371</v>
      </c>
      <c r="BD332" s="54">
        <f t="shared" si="131"/>
        <v>0.9281106032554769</v>
      </c>
      <c r="BE332" s="54">
        <f t="shared" si="124"/>
        <v>0.9281106032554769</v>
      </c>
      <c r="BF332" s="55">
        <v>1688</v>
      </c>
      <c r="BG332" s="39">
        <f t="shared" si="125"/>
        <v>1566.7</v>
      </c>
      <c r="BH332" s="39">
        <f t="shared" si="126"/>
        <v>-121.29999999999995</v>
      </c>
      <c r="BI332" s="39">
        <v>199.5</v>
      </c>
      <c r="BJ332" s="39">
        <v>190.3</v>
      </c>
      <c r="BK332" s="39">
        <v>180.9</v>
      </c>
      <c r="BL332" s="39">
        <v>145.6</v>
      </c>
      <c r="BM332" s="39">
        <v>149.80000000000001</v>
      </c>
      <c r="BN332" s="39">
        <v>59.8</v>
      </c>
      <c r="BO332" s="39">
        <v>107.4</v>
      </c>
      <c r="BP332" s="39">
        <v>180.6</v>
      </c>
      <c r="BQ332" s="39">
        <v>0</v>
      </c>
      <c r="BR332" s="39">
        <v>254.4</v>
      </c>
      <c r="BS332" s="39">
        <v>99</v>
      </c>
      <c r="BT332" s="39">
        <v>80.099999999999994</v>
      </c>
      <c r="BU332" s="39">
        <v>0</v>
      </c>
      <c r="BV332" s="39">
        <f t="shared" si="127"/>
        <v>-80.7</v>
      </c>
      <c r="BW332" s="11"/>
      <c r="BX332" s="39">
        <f t="shared" si="128"/>
        <v>-80.7</v>
      </c>
      <c r="BY332" s="39">
        <v>0</v>
      </c>
      <c r="BZ332" s="39">
        <f t="shared" si="129"/>
        <v>0</v>
      </c>
      <c r="CA332" s="39">
        <f t="shared" si="130"/>
        <v>-80.7</v>
      </c>
      <c r="CB332" s="84"/>
      <c r="CC332" s="9"/>
      <c r="CD332" s="9"/>
      <c r="CE332" s="9"/>
      <c r="CF332" s="9"/>
      <c r="CG332" s="9"/>
      <c r="CH332" s="9"/>
      <c r="CI332" s="9"/>
      <c r="CJ332" s="9"/>
      <c r="CK332" s="9"/>
      <c r="CL332" s="10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10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10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10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10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  <c r="HP332" s="9"/>
      <c r="HQ332" s="9"/>
      <c r="HR332" s="9"/>
      <c r="HS332" s="9"/>
      <c r="HT332" s="9"/>
      <c r="HU332" s="9"/>
      <c r="HV332" s="10"/>
      <c r="HW332" s="9"/>
      <c r="HX332" s="9"/>
    </row>
    <row r="333" spans="1:232" s="2" customFormat="1" ht="16.95" customHeight="1">
      <c r="A333" s="14" t="s">
        <v>326</v>
      </c>
      <c r="B333" s="39">
        <v>0</v>
      </c>
      <c r="C333" s="39">
        <v>0</v>
      </c>
      <c r="D333" s="4">
        <f t="shared" si="117"/>
        <v>0</v>
      </c>
      <c r="E333" s="11">
        <v>0</v>
      </c>
      <c r="F333" s="5" t="s">
        <v>371</v>
      </c>
      <c r="G333" s="5" t="s">
        <v>371</v>
      </c>
      <c r="H333" s="5" t="s">
        <v>371</v>
      </c>
      <c r="I333" s="5" t="s">
        <v>371</v>
      </c>
      <c r="J333" s="5" t="s">
        <v>371</v>
      </c>
      <c r="K333" s="5" t="s">
        <v>371</v>
      </c>
      <c r="L333" s="5" t="s">
        <v>371</v>
      </c>
      <c r="M333" s="5" t="s">
        <v>371</v>
      </c>
      <c r="N333" s="39">
        <v>3785.2</v>
      </c>
      <c r="O333" s="39">
        <v>2148</v>
      </c>
      <c r="P333" s="4">
        <f t="shared" si="118"/>
        <v>0.56747331712987426</v>
      </c>
      <c r="Q333" s="11">
        <v>20</v>
      </c>
      <c r="R333" s="11">
        <v>1</v>
      </c>
      <c r="S333" s="11">
        <v>15</v>
      </c>
      <c r="T333" s="39">
        <v>2270</v>
      </c>
      <c r="U333" s="39">
        <v>2482.4</v>
      </c>
      <c r="V333" s="4">
        <f t="shared" si="119"/>
        <v>1.0935682819383261</v>
      </c>
      <c r="W333" s="11">
        <v>30</v>
      </c>
      <c r="X333" s="39">
        <v>30</v>
      </c>
      <c r="Y333" s="39">
        <v>32.299999999999997</v>
      </c>
      <c r="Z333" s="4">
        <f t="shared" si="120"/>
        <v>1.0766666666666667</v>
      </c>
      <c r="AA333" s="11">
        <v>20</v>
      </c>
      <c r="AB333" s="39">
        <v>9430</v>
      </c>
      <c r="AC333" s="39">
        <v>9656</v>
      </c>
      <c r="AD333" s="4">
        <f t="shared" si="121"/>
        <v>1.023966065747614</v>
      </c>
      <c r="AE333" s="11">
        <v>5</v>
      </c>
      <c r="AF333" s="5" t="s">
        <v>371</v>
      </c>
      <c r="AG333" s="5" t="s">
        <v>371</v>
      </c>
      <c r="AH333" s="5" t="s">
        <v>371</v>
      </c>
      <c r="AI333" s="5" t="s">
        <v>371</v>
      </c>
      <c r="AJ333" s="55">
        <v>870</v>
      </c>
      <c r="AK333" s="55">
        <v>929</v>
      </c>
      <c r="AL333" s="4">
        <f t="shared" si="122"/>
        <v>1.0678160919540229</v>
      </c>
      <c r="AM333" s="11">
        <v>20</v>
      </c>
      <c r="AN333" s="5" t="s">
        <v>371</v>
      </c>
      <c r="AO333" s="5" t="s">
        <v>371</v>
      </c>
      <c r="AP333" s="5" t="s">
        <v>371</v>
      </c>
      <c r="AQ333" s="5" t="s">
        <v>371</v>
      </c>
      <c r="AR333" s="39">
        <v>100</v>
      </c>
      <c r="AS333" s="39">
        <v>100</v>
      </c>
      <c r="AT333" s="4">
        <f t="shared" si="123"/>
        <v>1</v>
      </c>
      <c r="AU333" s="11">
        <v>10</v>
      </c>
      <c r="AV333" s="5" t="s">
        <v>371</v>
      </c>
      <c r="AW333" s="5" t="s">
        <v>371</v>
      </c>
      <c r="AX333" s="5" t="s">
        <v>371</v>
      </c>
      <c r="AY333" s="5" t="s">
        <v>371</v>
      </c>
      <c r="AZ333" s="5" t="s">
        <v>371</v>
      </c>
      <c r="BA333" s="5" t="s">
        <v>371</v>
      </c>
      <c r="BB333" s="5" t="s">
        <v>371</v>
      </c>
      <c r="BC333" s="5" t="s">
        <v>371</v>
      </c>
      <c r="BD333" s="54">
        <f t="shared" si="131"/>
        <v>0.97638333584915959</v>
      </c>
      <c r="BE333" s="54">
        <f t="shared" si="124"/>
        <v>0.97638333584915959</v>
      </c>
      <c r="BF333" s="55">
        <v>2513</v>
      </c>
      <c r="BG333" s="39">
        <f t="shared" si="125"/>
        <v>2453.6999999999998</v>
      </c>
      <c r="BH333" s="39">
        <f t="shared" si="126"/>
        <v>-59.300000000000182</v>
      </c>
      <c r="BI333" s="39">
        <v>257.60000000000002</v>
      </c>
      <c r="BJ333" s="39">
        <v>236.8</v>
      </c>
      <c r="BK333" s="39">
        <v>151.4</v>
      </c>
      <c r="BL333" s="39">
        <v>197.9</v>
      </c>
      <c r="BM333" s="39">
        <v>163.30000000000001</v>
      </c>
      <c r="BN333" s="39">
        <v>153.19999999999999</v>
      </c>
      <c r="BO333" s="39">
        <v>194.8</v>
      </c>
      <c r="BP333" s="39">
        <v>221.5</v>
      </c>
      <c r="BQ333" s="39">
        <v>0</v>
      </c>
      <c r="BR333" s="39">
        <v>234.5</v>
      </c>
      <c r="BS333" s="39">
        <v>304.39999999999998</v>
      </c>
      <c r="BT333" s="39">
        <v>263.8</v>
      </c>
      <c r="BU333" s="39">
        <v>0</v>
      </c>
      <c r="BV333" s="39">
        <f t="shared" si="127"/>
        <v>74.5</v>
      </c>
      <c r="BW333" s="11" t="s">
        <v>425</v>
      </c>
      <c r="BX333" s="39">
        <f t="shared" si="128"/>
        <v>0</v>
      </c>
      <c r="BY333" s="39">
        <v>0</v>
      </c>
      <c r="BZ333" s="39">
        <f t="shared" si="129"/>
        <v>0</v>
      </c>
      <c r="CA333" s="39">
        <f t="shared" si="130"/>
        <v>0</v>
      </c>
      <c r="CB333" s="84"/>
      <c r="CC333" s="9"/>
      <c r="CD333" s="9"/>
      <c r="CE333" s="9"/>
      <c r="CF333" s="9"/>
      <c r="CG333" s="9"/>
      <c r="CH333" s="9"/>
      <c r="CI333" s="9"/>
      <c r="CJ333" s="9"/>
      <c r="CK333" s="9"/>
      <c r="CL333" s="10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10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10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10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10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9"/>
      <c r="HL333" s="9"/>
      <c r="HM333" s="9"/>
      <c r="HN333" s="9"/>
      <c r="HO333" s="9"/>
      <c r="HP333" s="9"/>
      <c r="HQ333" s="9"/>
      <c r="HR333" s="9"/>
      <c r="HS333" s="9"/>
      <c r="HT333" s="9"/>
      <c r="HU333" s="9"/>
      <c r="HV333" s="10"/>
      <c r="HW333" s="9"/>
      <c r="HX333" s="9"/>
    </row>
    <row r="334" spans="1:232" s="2" customFormat="1" ht="16.95" customHeight="1">
      <c r="A334" s="14" t="s">
        <v>327</v>
      </c>
      <c r="B334" s="39">
        <v>778</v>
      </c>
      <c r="C334" s="39">
        <v>802</v>
      </c>
      <c r="D334" s="4">
        <f t="shared" si="117"/>
        <v>1.0308483290488433</v>
      </c>
      <c r="E334" s="11">
        <v>10</v>
      </c>
      <c r="F334" s="5" t="s">
        <v>371</v>
      </c>
      <c r="G334" s="5" t="s">
        <v>371</v>
      </c>
      <c r="H334" s="5" t="s">
        <v>371</v>
      </c>
      <c r="I334" s="5" t="s">
        <v>371</v>
      </c>
      <c r="J334" s="5" t="s">
        <v>371</v>
      </c>
      <c r="K334" s="5" t="s">
        <v>371</v>
      </c>
      <c r="L334" s="5" t="s">
        <v>371</v>
      </c>
      <c r="M334" s="5" t="s">
        <v>371</v>
      </c>
      <c r="N334" s="39">
        <v>1767.5</v>
      </c>
      <c r="O334" s="39">
        <v>1435.5</v>
      </c>
      <c r="P334" s="4">
        <f t="shared" si="118"/>
        <v>0.81216407355021214</v>
      </c>
      <c r="Q334" s="11">
        <v>20</v>
      </c>
      <c r="R334" s="11">
        <v>1</v>
      </c>
      <c r="S334" s="11">
        <v>15</v>
      </c>
      <c r="T334" s="39">
        <v>85</v>
      </c>
      <c r="U334" s="39">
        <v>65.3</v>
      </c>
      <c r="V334" s="4">
        <f t="shared" si="119"/>
        <v>0.76823529411764702</v>
      </c>
      <c r="W334" s="11">
        <v>30</v>
      </c>
      <c r="X334" s="39">
        <v>41</v>
      </c>
      <c r="Y334" s="39">
        <v>27.2</v>
      </c>
      <c r="Z334" s="4">
        <f t="shared" si="120"/>
        <v>0.6634146341463415</v>
      </c>
      <c r="AA334" s="11">
        <v>20</v>
      </c>
      <c r="AB334" s="39">
        <v>12569</v>
      </c>
      <c r="AC334" s="39">
        <v>8842</v>
      </c>
      <c r="AD334" s="4">
        <f t="shared" si="121"/>
        <v>0.70347680801973111</v>
      </c>
      <c r="AE334" s="11">
        <v>5</v>
      </c>
      <c r="AF334" s="5" t="s">
        <v>371</v>
      </c>
      <c r="AG334" s="5" t="s">
        <v>371</v>
      </c>
      <c r="AH334" s="5" t="s">
        <v>371</v>
      </c>
      <c r="AI334" s="5" t="s">
        <v>371</v>
      </c>
      <c r="AJ334" s="55">
        <v>310</v>
      </c>
      <c r="AK334" s="55">
        <v>315</v>
      </c>
      <c r="AL334" s="4">
        <f t="shared" si="122"/>
        <v>1.0161290322580645</v>
      </c>
      <c r="AM334" s="11">
        <v>20</v>
      </c>
      <c r="AN334" s="5" t="s">
        <v>371</v>
      </c>
      <c r="AO334" s="5" t="s">
        <v>371</v>
      </c>
      <c r="AP334" s="5" t="s">
        <v>371</v>
      </c>
      <c r="AQ334" s="5" t="s">
        <v>371</v>
      </c>
      <c r="AR334" s="39">
        <v>0</v>
      </c>
      <c r="AS334" s="39">
        <v>0</v>
      </c>
      <c r="AT334" s="4">
        <f t="shared" si="123"/>
        <v>0</v>
      </c>
      <c r="AU334" s="11">
        <v>0</v>
      </c>
      <c r="AV334" s="5" t="s">
        <v>371</v>
      </c>
      <c r="AW334" s="5" t="s">
        <v>371</v>
      </c>
      <c r="AX334" s="5" t="s">
        <v>371</v>
      </c>
      <c r="AY334" s="5" t="s">
        <v>371</v>
      </c>
      <c r="AZ334" s="5" t="s">
        <v>371</v>
      </c>
      <c r="BA334" s="5" t="s">
        <v>371</v>
      </c>
      <c r="BB334" s="5" t="s">
        <v>371</v>
      </c>
      <c r="BC334" s="5" t="s">
        <v>371</v>
      </c>
      <c r="BD334" s="54">
        <f t="shared" si="131"/>
        <v>0.84755900794340733</v>
      </c>
      <c r="BE334" s="54">
        <f t="shared" si="124"/>
        <v>0.84755900794340733</v>
      </c>
      <c r="BF334" s="55">
        <v>1014</v>
      </c>
      <c r="BG334" s="39">
        <f t="shared" si="125"/>
        <v>859.4</v>
      </c>
      <c r="BH334" s="39">
        <f t="shared" si="126"/>
        <v>-154.60000000000002</v>
      </c>
      <c r="BI334" s="39">
        <v>111.7</v>
      </c>
      <c r="BJ334" s="39">
        <v>115.3</v>
      </c>
      <c r="BK334" s="39">
        <v>38.299999999999997</v>
      </c>
      <c r="BL334" s="39">
        <v>71.7</v>
      </c>
      <c r="BM334" s="39">
        <v>79</v>
      </c>
      <c r="BN334" s="39">
        <v>137.80000000000001</v>
      </c>
      <c r="BO334" s="39">
        <v>53.2</v>
      </c>
      <c r="BP334" s="39">
        <v>73.900000000000006</v>
      </c>
      <c r="BQ334" s="39">
        <v>0</v>
      </c>
      <c r="BR334" s="39">
        <v>70.7</v>
      </c>
      <c r="BS334" s="39">
        <v>55.6</v>
      </c>
      <c r="BT334" s="39">
        <v>76.3</v>
      </c>
      <c r="BU334" s="39">
        <v>3.1000000000001222</v>
      </c>
      <c r="BV334" s="39">
        <f t="shared" si="127"/>
        <v>-27.2</v>
      </c>
      <c r="BW334" s="11"/>
      <c r="BX334" s="39">
        <f t="shared" si="128"/>
        <v>-27.2</v>
      </c>
      <c r="BY334" s="39">
        <v>0</v>
      </c>
      <c r="BZ334" s="39">
        <f t="shared" si="129"/>
        <v>0</v>
      </c>
      <c r="CA334" s="39">
        <f t="shared" si="130"/>
        <v>-27.2</v>
      </c>
      <c r="CB334" s="84"/>
      <c r="CC334" s="9"/>
      <c r="CD334" s="9"/>
      <c r="CE334" s="9"/>
      <c r="CF334" s="9"/>
      <c r="CG334" s="9"/>
      <c r="CH334" s="9"/>
      <c r="CI334" s="9"/>
      <c r="CJ334" s="9"/>
      <c r="CK334" s="9"/>
      <c r="CL334" s="10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10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10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10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10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  <c r="HM334" s="9"/>
      <c r="HN334" s="9"/>
      <c r="HO334" s="9"/>
      <c r="HP334" s="9"/>
      <c r="HQ334" s="9"/>
      <c r="HR334" s="9"/>
      <c r="HS334" s="9"/>
      <c r="HT334" s="9"/>
      <c r="HU334" s="9"/>
      <c r="HV334" s="10"/>
      <c r="HW334" s="9"/>
      <c r="HX334" s="9"/>
    </row>
    <row r="335" spans="1:232" s="2" customFormat="1" ht="16.95" customHeight="1">
      <c r="A335" s="14" t="s">
        <v>328</v>
      </c>
      <c r="B335" s="39">
        <v>0</v>
      </c>
      <c r="C335" s="39">
        <v>0</v>
      </c>
      <c r="D335" s="4">
        <f t="shared" si="117"/>
        <v>0</v>
      </c>
      <c r="E335" s="11">
        <v>0</v>
      </c>
      <c r="F335" s="5" t="s">
        <v>371</v>
      </c>
      <c r="G335" s="5" t="s">
        <v>371</v>
      </c>
      <c r="H335" s="5" t="s">
        <v>371</v>
      </c>
      <c r="I335" s="5" t="s">
        <v>371</v>
      </c>
      <c r="J335" s="5" t="s">
        <v>371</v>
      </c>
      <c r="K335" s="5" t="s">
        <v>371</v>
      </c>
      <c r="L335" s="5" t="s">
        <v>371</v>
      </c>
      <c r="M335" s="5" t="s">
        <v>371</v>
      </c>
      <c r="N335" s="39">
        <v>3315.6</v>
      </c>
      <c r="O335" s="39">
        <v>2452.3000000000002</v>
      </c>
      <c r="P335" s="4">
        <f t="shared" si="118"/>
        <v>0.73962480395705155</v>
      </c>
      <c r="Q335" s="11">
        <v>20</v>
      </c>
      <c r="R335" s="11">
        <v>1</v>
      </c>
      <c r="S335" s="11">
        <v>15</v>
      </c>
      <c r="T335" s="39">
        <v>84.8</v>
      </c>
      <c r="U335" s="39">
        <v>191</v>
      </c>
      <c r="V335" s="4">
        <f t="shared" si="119"/>
        <v>2.2523584905660377</v>
      </c>
      <c r="W335" s="11">
        <v>20</v>
      </c>
      <c r="X335" s="39">
        <v>23</v>
      </c>
      <c r="Y335" s="39">
        <v>20.9</v>
      </c>
      <c r="Z335" s="4">
        <f t="shared" si="120"/>
        <v>0.90869565217391302</v>
      </c>
      <c r="AA335" s="11">
        <v>30</v>
      </c>
      <c r="AB335" s="39">
        <v>17037</v>
      </c>
      <c r="AC335" s="39">
        <v>16513</v>
      </c>
      <c r="AD335" s="4">
        <f t="shared" si="121"/>
        <v>0.96924341139872039</v>
      </c>
      <c r="AE335" s="11">
        <v>5</v>
      </c>
      <c r="AF335" s="5" t="s">
        <v>371</v>
      </c>
      <c r="AG335" s="5" t="s">
        <v>371</v>
      </c>
      <c r="AH335" s="5" t="s">
        <v>371</v>
      </c>
      <c r="AI335" s="5" t="s">
        <v>371</v>
      </c>
      <c r="AJ335" s="55">
        <v>275</v>
      </c>
      <c r="AK335" s="55">
        <v>284</v>
      </c>
      <c r="AL335" s="4">
        <f t="shared" si="122"/>
        <v>1.0327272727272727</v>
      </c>
      <c r="AM335" s="11">
        <v>20</v>
      </c>
      <c r="AN335" s="5" t="s">
        <v>371</v>
      </c>
      <c r="AO335" s="5" t="s">
        <v>371</v>
      </c>
      <c r="AP335" s="5" t="s">
        <v>371</v>
      </c>
      <c r="AQ335" s="5" t="s">
        <v>371</v>
      </c>
      <c r="AR335" s="39">
        <v>75.8</v>
      </c>
      <c r="AS335" s="39">
        <v>100</v>
      </c>
      <c r="AT335" s="4">
        <f t="shared" si="123"/>
        <v>1.3192612137203166</v>
      </c>
      <c r="AU335" s="11">
        <v>10</v>
      </c>
      <c r="AV335" s="5" t="s">
        <v>371</v>
      </c>
      <c r="AW335" s="5" t="s">
        <v>371</v>
      </c>
      <c r="AX335" s="5" t="s">
        <v>371</v>
      </c>
      <c r="AY335" s="5" t="s">
        <v>371</v>
      </c>
      <c r="AZ335" s="5" t="s">
        <v>371</v>
      </c>
      <c r="BA335" s="5" t="s">
        <v>371</v>
      </c>
      <c r="BB335" s="5" t="s">
        <v>371</v>
      </c>
      <c r="BC335" s="5" t="s">
        <v>371</v>
      </c>
      <c r="BD335" s="54">
        <f t="shared" si="131"/>
        <v>1.1732825842035117</v>
      </c>
      <c r="BE335" s="54">
        <f t="shared" si="124"/>
        <v>1.1732825842035117</v>
      </c>
      <c r="BF335" s="55">
        <v>466</v>
      </c>
      <c r="BG335" s="39">
        <f t="shared" si="125"/>
        <v>546.70000000000005</v>
      </c>
      <c r="BH335" s="39">
        <f t="shared" si="126"/>
        <v>80.700000000000045</v>
      </c>
      <c r="BI335" s="39">
        <v>51.9</v>
      </c>
      <c r="BJ335" s="39">
        <v>41.8</v>
      </c>
      <c r="BK335" s="39">
        <v>33.4</v>
      </c>
      <c r="BL335" s="39">
        <v>51.3</v>
      </c>
      <c r="BM335" s="39">
        <v>51.5</v>
      </c>
      <c r="BN335" s="39">
        <v>48.6</v>
      </c>
      <c r="BO335" s="39">
        <v>51.2</v>
      </c>
      <c r="BP335" s="39">
        <v>51.3</v>
      </c>
      <c r="BQ335" s="39">
        <v>0</v>
      </c>
      <c r="BR335" s="39">
        <v>63.1</v>
      </c>
      <c r="BS335" s="39">
        <v>48.2</v>
      </c>
      <c r="BT335" s="39">
        <v>39.799999999999997</v>
      </c>
      <c r="BU335" s="39">
        <v>0</v>
      </c>
      <c r="BV335" s="39">
        <f t="shared" si="127"/>
        <v>14.6</v>
      </c>
      <c r="BW335" s="11"/>
      <c r="BX335" s="39">
        <f t="shared" si="128"/>
        <v>14.6</v>
      </c>
      <c r="BY335" s="39">
        <v>0</v>
      </c>
      <c r="BZ335" s="39">
        <f t="shared" si="129"/>
        <v>14.6</v>
      </c>
      <c r="CA335" s="39">
        <f t="shared" si="130"/>
        <v>0</v>
      </c>
      <c r="CB335" s="84"/>
      <c r="CC335" s="9"/>
      <c r="CD335" s="9"/>
      <c r="CE335" s="9"/>
      <c r="CF335" s="9"/>
      <c r="CG335" s="9"/>
      <c r="CH335" s="9"/>
      <c r="CI335" s="9"/>
      <c r="CJ335" s="9"/>
      <c r="CK335" s="9"/>
      <c r="CL335" s="10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10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10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10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10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9"/>
      <c r="HP335" s="9"/>
      <c r="HQ335" s="9"/>
      <c r="HR335" s="9"/>
      <c r="HS335" s="9"/>
      <c r="HT335" s="9"/>
      <c r="HU335" s="9"/>
      <c r="HV335" s="10"/>
      <c r="HW335" s="9"/>
      <c r="HX335" s="9"/>
    </row>
    <row r="336" spans="1:232" s="2" customFormat="1" ht="16.95" customHeight="1">
      <c r="A336" s="14" t="s">
        <v>329</v>
      </c>
      <c r="B336" s="39">
        <v>899</v>
      </c>
      <c r="C336" s="39">
        <v>913.8</v>
      </c>
      <c r="D336" s="4">
        <f t="shared" si="117"/>
        <v>1.0164627363737486</v>
      </c>
      <c r="E336" s="11">
        <v>10</v>
      </c>
      <c r="F336" s="5" t="s">
        <v>371</v>
      </c>
      <c r="G336" s="5" t="s">
        <v>371</v>
      </c>
      <c r="H336" s="5" t="s">
        <v>371</v>
      </c>
      <c r="I336" s="5" t="s">
        <v>371</v>
      </c>
      <c r="J336" s="5" t="s">
        <v>371</v>
      </c>
      <c r="K336" s="5" t="s">
        <v>371</v>
      </c>
      <c r="L336" s="5" t="s">
        <v>371</v>
      </c>
      <c r="M336" s="5" t="s">
        <v>371</v>
      </c>
      <c r="N336" s="39">
        <v>887.4</v>
      </c>
      <c r="O336" s="39">
        <v>612.29999999999995</v>
      </c>
      <c r="P336" s="4">
        <f t="shared" si="118"/>
        <v>0.68999323867478024</v>
      </c>
      <c r="Q336" s="11">
        <v>20</v>
      </c>
      <c r="R336" s="11">
        <v>1</v>
      </c>
      <c r="S336" s="11">
        <v>15</v>
      </c>
      <c r="T336" s="39">
        <v>56</v>
      </c>
      <c r="U336" s="39">
        <v>55.7</v>
      </c>
      <c r="V336" s="4">
        <f t="shared" si="119"/>
        <v>0.99464285714285716</v>
      </c>
      <c r="W336" s="11">
        <v>30</v>
      </c>
      <c r="X336" s="39">
        <v>18</v>
      </c>
      <c r="Y336" s="39">
        <v>19.600000000000001</v>
      </c>
      <c r="Z336" s="4">
        <f t="shared" si="120"/>
        <v>1.088888888888889</v>
      </c>
      <c r="AA336" s="11">
        <v>20</v>
      </c>
      <c r="AB336" s="39">
        <v>5478</v>
      </c>
      <c r="AC336" s="39">
        <v>1552</v>
      </c>
      <c r="AD336" s="4">
        <f t="shared" si="121"/>
        <v>0.2833150784958014</v>
      </c>
      <c r="AE336" s="11">
        <v>5</v>
      </c>
      <c r="AF336" s="5" t="s">
        <v>371</v>
      </c>
      <c r="AG336" s="5" t="s">
        <v>371</v>
      </c>
      <c r="AH336" s="5" t="s">
        <v>371</v>
      </c>
      <c r="AI336" s="5" t="s">
        <v>371</v>
      </c>
      <c r="AJ336" s="55">
        <v>210</v>
      </c>
      <c r="AK336" s="55">
        <v>277</v>
      </c>
      <c r="AL336" s="4">
        <f t="shared" si="122"/>
        <v>1.319047619047619</v>
      </c>
      <c r="AM336" s="11">
        <v>20</v>
      </c>
      <c r="AN336" s="5" t="s">
        <v>371</v>
      </c>
      <c r="AO336" s="5" t="s">
        <v>371</v>
      </c>
      <c r="AP336" s="5" t="s">
        <v>371</v>
      </c>
      <c r="AQ336" s="5" t="s">
        <v>371</v>
      </c>
      <c r="AR336" s="39">
        <v>0</v>
      </c>
      <c r="AS336" s="39">
        <v>0</v>
      </c>
      <c r="AT336" s="4">
        <f t="shared" si="123"/>
        <v>0</v>
      </c>
      <c r="AU336" s="11">
        <v>0</v>
      </c>
      <c r="AV336" s="5" t="s">
        <v>371</v>
      </c>
      <c r="AW336" s="5" t="s">
        <v>371</v>
      </c>
      <c r="AX336" s="5" t="s">
        <v>371</v>
      </c>
      <c r="AY336" s="5" t="s">
        <v>371</v>
      </c>
      <c r="AZ336" s="5" t="s">
        <v>371</v>
      </c>
      <c r="BA336" s="5" t="s">
        <v>371</v>
      </c>
      <c r="BB336" s="5" t="s">
        <v>371</v>
      </c>
      <c r="BC336" s="5" t="s">
        <v>371</v>
      </c>
      <c r="BD336" s="54">
        <f t="shared" si="131"/>
        <v>0.9864923616893998</v>
      </c>
      <c r="BE336" s="54">
        <f t="shared" si="124"/>
        <v>0.9864923616893998</v>
      </c>
      <c r="BF336" s="55">
        <v>946</v>
      </c>
      <c r="BG336" s="39">
        <f t="shared" si="125"/>
        <v>933.2</v>
      </c>
      <c r="BH336" s="39">
        <f t="shared" si="126"/>
        <v>-12.799999999999955</v>
      </c>
      <c r="BI336" s="39">
        <v>93.9</v>
      </c>
      <c r="BJ336" s="39">
        <v>106.2</v>
      </c>
      <c r="BK336" s="39">
        <v>63.6</v>
      </c>
      <c r="BL336" s="39">
        <v>74.2</v>
      </c>
      <c r="BM336" s="39">
        <v>106.6</v>
      </c>
      <c r="BN336" s="39">
        <v>83</v>
      </c>
      <c r="BO336" s="39">
        <v>68.8</v>
      </c>
      <c r="BP336" s="39">
        <v>79.8</v>
      </c>
      <c r="BQ336" s="39">
        <v>0</v>
      </c>
      <c r="BR336" s="39">
        <v>107.6</v>
      </c>
      <c r="BS336" s="39">
        <v>57.2</v>
      </c>
      <c r="BT336" s="39">
        <v>57.6</v>
      </c>
      <c r="BU336" s="39">
        <v>0</v>
      </c>
      <c r="BV336" s="39">
        <f t="shared" si="127"/>
        <v>34.700000000000003</v>
      </c>
      <c r="BW336" s="11"/>
      <c r="BX336" s="39">
        <f t="shared" si="128"/>
        <v>34.700000000000003</v>
      </c>
      <c r="BY336" s="39">
        <v>0</v>
      </c>
      <c r="BZ336" s="39">
        <f t="shared" si="129"/>
        <v>34.700000000000003</v>
      </c>
      <c r="CA336" s="39">
        <f t="shared" si="130"/>
        <v>0</v>
      </c>
      <c r="CB336" s="84"/>
      <c r="CC336" s="9"/>
      <c r="CD336" s="9"/>
      <c r="CE336" s="9"/>
      <c r="CF336" s="9"/>
      <c r="CG336" s="9"/>
      <c r="CH336" s="9"/>
      <c r="CI336" s="9"/>
      <c r="CJ336" s="9"/>
      <c r="CK336" s="9"/>
      <c r="CL336" s="10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10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10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10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10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10"/>
      <c r="HW336" s="9"/>
      <c r="HX336" s="9"/>
    </row>
    <row r="337" spans="1:232" s="2" customFormat="1" ht="16.95" customHeight="1">
      <c r="A337" s="14" t="s">
        <v>330</v>
      </c>
      <c r="B337" s="39">
        <v>493</v>
      </c>
      <c r="C337" s="39">
        <v>436.2</v>
      </c>
      <c r="D337" s="4">
        <f t="shared" si="117"/>
        <v>0.88478701825557804</v>
      </c>
      <c r="E337" s="11">
        <v>10</v>
      </c>
      <c r="F337" s="5" t="s">
        <v>371</v>
      </c>
      <c r="G337" s="5" t="s">
        <v>371</v>
      </c>
      <c r="H337" s="5" t="s">
        <v>371</v>
      </c>
      <c r="I337" s="5" t="s">
        <v>371</v>
      </c>
      <c r="J337" s="5" t="s">
        <v>371</v>
      </c>
      <c r="K337" s="5" t="s">
        <v>371</v>
      </c>
      <c r="L337" s="5" t="s">
        <v>371</v>
      </c>
      <c r="M337" s="5" t="s">
        <v>371</v>
      </c>
      <c r="N337" s="39">
        <v>679.5</v>
      </c>
      <c r="O337" s="39">
        <v>368.9</v>
      </c>
      <c r="P337" s="4">
        <f t="shared" si="118"/>
        <v>0.54289919058130975</v>
      </c>
      <c r="Q337" s="11">
        <v>20</v>
      </c>
      <c r="R337" s="11">
        <v>1</v>
      </c>
      <c r="S337" s="11">
        <v>15</v>
      </c>
      <c r="T337" s="39">
        <v>39</v>
      </c>
      <c r="U337" s="39">
        <v>57.8</v>
      </c>
      <c r="V337" s="4">
        <f t="shared" si="119"/>
        <v>1.4820512820512819</v>
      </c>
      <c r="W337" s="11">
        <v>25</v>
      </c>
      <c r="X337" s="39">
        <v>12</v>
      </c>
      <c r="Y337" s="39">
        <v>12.6</v>
      </c>
      <c r="Z337" s="4">
        <f t="shared" si="120"/>
        <v>1.05</v>
      </c>
      <c r="AA337" s="11">
        <v>25</v>
      </c>
      <c r="AB337" s="39">
        <v>3019</v>
      </c>
      <c r="AC337" s="39">
        <v>1378</v>
      </c>
      <c r="AD337" s="4">
        <f t="shared" si="121"/>
        <v>0.45644253063928453</v>
      </c>
      <c r="AE337" s="11">
        <v>5</v>
      </c>
      <c r="AF337" s="5" t="s">
        <v>371</v>
      </c>
      <c r="AG337" s="5" t="s">
        <v>371</v>
      </c>
      <c r="AH337" s="5" t="s">
        <v>371</v>
      </c>
      <c r="AI337" s="5" t="s">
        <v>371</v>
      </c>
      <c r="AJ337" s="55">
        <v>100</v>
      </c>
      <c r="AK337" s="55">
        <v>106</v>
      </c>
      <c r="AL337" s="4">
        <f t="shared" si="122"/>
        <v>1.06</v>
      </c>
      <c r="AM337" s="11">
        <v>20</v>
      </c>
      <c r="AN337" s="5" t="s">
        <v>371</v>
      </c>
      <c r="AO337" s="5" t="s">
        <v>371</v>
      </c>
      <c r="AP337" s="5" t="s">
        <v>371</v>
      </c>
      <c r="AQ337" s="5" t="s">
        <v>371</v>
      </c>
      <c r="AR337" s="39">
        <v>0</v>
      </c>
      <c r="AS337" s="39">
        <v>0</v>
      </c>
      <c r="AT337" s="4">
        <f t="shared" si="123"/>
        <v>0</v>
      </c>
      <c r="AU337" s="11">
        <v>0</v>
      </c>
      <c r="AV337" s="5" t="s">
        <v>371</v>
      </c>
      <c r="AW337" s="5" t="s">
        <v>371</v>
      </c>
      <c r="AX337" s="5" t="s">
        <v>371</v>
      </c>
      <c r="AY337" s="5" t="s">
        <v>371</v>
      </c>
      <c r="AZ337" s="5" t="s">
        <v>371</v>
      </c>
      <c r="BA337" s="5" t="s">
        <v>371</v>
      </c>
      <c r="BB337" s="5" t="s">
        <v>371</v>
      </c>
      <c r="BC337" s="5" t="s">
        <v>371</v>
      </c>
      <c r="BD337" s="54">
        <f t="shared" si="131"/>
        <v>1.0124112391555038</v>
      </c>
      <c r="BE337" s="54">
        <f t="shared" si="124"/>
        <v>1.0124112391555038</v>
      </c>
      <c r="BF337" s="55">
        <v>435</v>
      </c>
      <c r="BG337" s="39">
        <f t="shared" si="125"/>
        <v>440.4</v>
      </c>
      <c r="BH337" s="39">
        <f t="shared" si="126"/>
        <v>5.3999999999999773</v>
      </c>
      <c r="BI337" s="39">
        <v>51.4</v>
      </c>
      <c r="BJ337" s="39">
        <v>43.2</v>
      </c>
      <c r="BK337" s="39">
        <v>0</v>
      </c>
      <c r="BL337" s="39">
        <v>20.2</v>
      </c>
      <c r="BM337" s="39">
        <v>41</v>
      </c>
      <c r="BN337" s="39">
        <v>42.9</v>
      </c>
      <c r="BO337" s="39">
        <v>37.4</v>
      </c>
      <c r="BP337" s="39">
        <v>41.4</v>
      </c>
      <c r="BQ337" s="39">
        <v>0</v>
      </c>
      <c r="BR337" s="39">
        <v>53.8</v>
      </c>
      <c r="BS337" s="39">
        <v>29.5</v>
      </c>
      <c r="BT337" s="39">
        <v>34</v>
      </c>
      <c r="BU337" s="39">
        <v>42</v>
      </c>
      <c r="BV337" s="39">
        <f t="shared" si="127"/>
        <v>3.6</v>
      </c>
      <c r="BW337" s="11"/>
      <c r="BX337" s="39">
        <f t="shared" si="128"/>
        <v>3.6</v>
      </c>
      <c r="BY337" s="39">
        <v>0</v>
      </c>
      <c r="BZ337" s="39">
        <f t="shared" si="129"/>
        <v>3.6</v>
      </c>
      <c r="CA337" s="39">
        <f t="shared" si="130"/>
        <v>0</v>
      </c>
      <c r="CB337" s="84"/>
      <c r="CC337" s="9"/>
      <c r="CD337" s="9"/>
      <c r="CE337" s="9"/>
      <c r="CF337" s="9"/>
      <c r="CG337" s="9"/>
      <c r="CH337" s="9"/>
      <c r="CI337" s="9"/>
      <c r="CJ337" s="9"/>
      <c r="CK337" s="9"/>
      <c r="CL337" s="10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10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10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10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10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9"/>
      <c r="HG337" s="9"/>
      <c r="HH337" s="9"/>
      <c r="HI337" s="9"/>
      <c r="HJ337" s="9"/>
      <c r="HK337" s="9"/>
      <c r="HL337" s="9"/>
      <c r="HM337" s="9"/>
      <c r="HN337" s="9"/>
      <c r="HO337" s="9"/>
      <c r="HP337" s="9"/>
      <c r="HQ337" s="9"/>
      <c r="HR337" s="9"/>
      <c r="HS337" s="9"/>
      <c r="HT337" s="9"/>
      <c r="HU337" s="9"/>
      <c r="HV337" s="10"/>
      <c r="HW337" s="9"/>
      <c r="HX337" s="9"/>
    </row>
    <row r="338" spans="1:232" s="2" customFormat="1" ht="16.95" customHeight="1">
      <c r="A338" s="14" t="s">
        <v>331</v>
      </c>
      <c r="B338" s="39">
        <v>1312</v>
      </c>
      <c r="C338" s="39">
        <v>821.4</v>
      </c>
      <c r="D338" s="4">
        <f t="shared" si="117"/>
        <v>0.62606707317073174</v>
      </c>
      <c r="E338" s="11">
        <v>10</v>
      </c>
      <c r="F338" s="5" t="s">
        <v>371</v>
      </c>
      <c r="G338" s="5" t="s">
        <v>371</v>
      </c>
      <c r="H338" s="5" t="s">
        <v>371</v>
      </c>
      <c r="I338" s="5" t="s">
        <v>371</v>
      </c>
      <c r="J338" s="5" t="s">
        <v>371</v>
      </c>
      <c r="K338" s="5" t="s">
        <v>371</v>
      </c>
      <c r="L338" s="5" t="s">
        <v>371</v>
      </c>
      <c r="M338" s="5" t="s">
        <v>371</v>
      </c>
      <c r="N338" s="39">
        <v>1170.3</v>
      </c>
      <c r="O338" s="39">
        <v>1143.5</v>
      </c>
      <c r="P338" s="4">
        <f t="shared" si="118"/>
        <v>0.97709988891737165</v>
      </c>
      <c r="Q338" s="11">
        <v>20</v>
      </c>
      <c r="R338" s="11">
        <v>1</v>
      </c>
      <c r="S338" s="11">
        <v>15</v>
      </c>
      <c r="T338" s="39">
        <v>550</v>
      </c>
      <c r="U338" s="39">
        <v>592.79999999999995</v>
      </c>
      <c r="V338" s="4">
        <f t="shared" si="119"/>
        <v>1.0778181818181818</v>
      </c>
      <c r="W338" s="11">
        <v>20</v>
      </c>
      <c r="X338" s="39">
        <v>238</v>
      </c>
      <c r="Y338" s="39">
        <v>284.10000000000002</v>
      </c>
      <c r="Z338" s="4">
        <f t="shared" si="120"/>
        <v>1.1936974789915968</v>
      </c>
      <c r="AA338" s="11">
        <v>30</v>
      </c>
      <c r="AB338" s="39">
        <v>6702</v>
      </c>
      <c r="AC338" s="39">
        <v>7310</v>
      </c>
      <c r="AD338" s="4">
        <f t="shared" si="121"/>
        <v>1.0907191883019993</v>
      </c>
      <c r="AE338" s="11">
        <v>5</v>
      </c>
      <c r="AF338" s="5" t="s">
        <v>371</v>
      </c>
      <c r="AG338" s="5" t="s">
        <v>371</v>
      </c>
      <c r="AH338" s="5" t="s">
        <v>371</v>
      </c>
      <c r="AI338" s="5" t="s">
        <v>371</v>
      </c>
      <c r="AJ338" s="55">
        <v>2630</v>
      </c>
      <c r="AK338" s="55">
        <v>3112</v>
      </c>
      <c r="AL338" s="4">
        <f t="shared" si="122"/>
        <v>1.1832699619771863</v>
      </c>
      <c r="AM338" s="11">
        <v>20</v>
      </c>
      <c r="AN338" s="5" t="s">
        <v>371</v>
      </c>
      <c r="AO338" s="5" t="s">
        <v>371</v>
      </c>
      <c r="AP338" s="5" t="s">
        <v>371</v>
      </c>
      <c r="AQ338" s="5" t="s">
        <v>371</v>
      </c>
      <c r="AR338" s="39">
        <v>0</v>
      </c>
      <c r="AS338" s="39">
        <v>0</v>
      </c>
      <c r="AT338" s="4">
        <f t="shared" si="123"/>
        <v>0</v>
      </c>
      <c r="AU338" s="11">
        <v>0</v>
      </c>
      <c r="AV338" s="5" t="s">
        <v>371</v>
      </c>
      <c r="AW338" s="5" t="s">
        <v>371</v>
      </c>
      <c r="AX338" s="5" t="s">
        <v>371</v>
      </c>
      <c r="AY338" s="5" t="s">
        <v>371</v>
      </c>
      <c r="AZ338" s="5" t="s">
        <v>371</v>
      </c>
      <c r="BA338" s="5" t="s">
        <v>371</v>
      </c>
      <c r="BB338" s="5" t="s">
        <v>371</v>
      </c>
      <c r="BC338" s="5" t="s">
        <v>371</v>
      </c>
      <c r="BD338" s="54">
        <f t="shared" si="131"/>
        <v>1.0607412641435003</v>
      </c>
      <c r="BE338" s="54">
        <f t="shared" si="124"/>
        <v>1.0607412641435003</v>
      </c>
      <c r="BF338" s="55">
        <v>850</v>
      </c>
      <c r="BG338" s="39">
        <f t="shared" si="125"/>
        <v>901.6</v>
      </c>
      <c r="BH338" s="39">
        <f t="shared" si="126"/>
        <v>51.600000000000023</v>
      </c>
      <c r="BI338" s="39">
        <v>93.5</v>
      </c>
      <c r="BJ338" s="39">
        <v>97.8</v>
      </c>
      <c r="BK338" s="39">
        <v>95.9</v>
      </c>
      <c r="BL338" s="39">
        <v>94.1</v>
      </c>
      <c r="BM338" s="39">
        <v>69.5</v>
      </c>
      <c r="BN338" s="39">
        <v>86.9</v>
      </c>
      <c r="BO338" s="39">
        <v>62.5</v>
      </c>
      <c r="BP338" s="39">
        <v>77.2</v>
      </c>
      <c r="BQ338" s="39">
        <v>0</v>
      </c>
      <c r="BR338" s="39">
        <v>82.6</v>
      </c>
      <c r="BS338" s="39">
        <v>70.400000000000006</v>
      </c>
      <c r="BT338" s="39">
        <v>70.8</v>
      </c>
      <c r="BU338" s="39">
        <v>0</v>
      </c>
      <c r="BV338" s="39">
        <f t="shared" si="127"/>
        <v>0.4</v>
      </c>
      <c r="BW338" s="11"/>
      <c r="BX338" s="39">
        <f t="shared" si="128"/>
        <v>0.4</v>
      </c>
      <c r="BY338" s="39">
        <v>0</v>
      </c>
      <c r="BZ338" s="39">
        <f t="shared" si="129"/>
        <v>0.4</v>
      </c>
      <c r="CA338" s="39">
        <f t="shared" si="130"/>
        <v>0</v>
      </c>
      <c r="CB338" s="84"/>
      <c r="CC338" s="9"/>
      <c r="CD338" s="9"/>
      <c r="CE338" s="9"/>
      <c r="CF338" s="9"/>
      <c r="CG338" s="9"/>
      <c r="CH338" s="9"/>
      <c r="CI338" s="9"/>
      <c r="CJ338" s="9"/>
      <c r="CK338" s="9"/>
      <c r="CL338" s="10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10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10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10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10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9"/>
      <c r="HG338" s="9"/>
      <c r="HH338" s="9"/>
      <c r="HI338" s="9"/>
      <c r="HJ338" s="9"/>
      <c r="HK338" s="9"/>
      <c r="HL338" s="9"/>
      <c r="HM338" s="9"/>
      <c r="HN338" s="9"/>
      <c r="HO338" s="9"/>
      <c r="HP338" s="9"/>
      <c r="HQ338" s="9"/>
      <c r="HR338" s="9"/>
      <c r="HS338" s="9"/>
      <c r="HT338" s="9"/>
      <c r="HU338" s="9"/>
      <c r="HV338" s="10"/>
      <c r="HW338" s="9"/>
      <c r="HX338" s="9"/>
    </row>
    <row r="339" spans="1:232" s="2" customFormat="1" ht="16.95" customHeight="1">
      <c r="A339" s="14" t="s">
        <v>332</v>
      </c>
      <c r="B339" s="39">
        <v>93270</v>
      </c>
      <c r="C339" s="39">
        <v>99933.7</v>
      </c>
      <c r="D339" s="4">
        <f t="shared" si="117"/>
        <v>1.0714452664307923</v>
      </c>
      <c r="E339" s="11">
        <v>10</v>
      </c>
      <c r="F339" s="5" t="s">
        <v>371</v>
      </c>
      <c r="G339" s="5" t="s">
        <v>371</v>
      </c>
      <c r="H339" s="5" t="s">
        <v>371</v>
      </c>
      <c r="I339" s="5" t="s">
        <v>371</v>
      </c>
      <c r="J339" s="5" t="s">
        <v>371</v>
      </c>
      <c r="K339" s="5" t="s">
        <v>371</v>
      </c>
      <c r="L339" s="5" t="s">
        <v>371</v>
      </c>
      <c r="M339" s="5" t="s">
        <v>371</v>
      </c>
      <c r="N339" s="39">
        <v>9761.1</v>
      </c>
      <c r="O339" s="39">
        <v>8810.2000000000007</v>
      </c>
      <c r="P339" s="4">
        <f t="shared" si="118"/>
        <v>0.90258270072020574</v>
      </c>
      <c r="Q339" s="11">
        <v>20</v>
      </c>
      <c r="R339" s="11">
        <v>1</v>
      </c>
      <c r="S339" s="11">
        <v>15</v>
      </c>
      <c r="T339" s="39">
        <v>150</v>
      </c>
      <c r="U339" s="39">
        <v>200.4</v>
      </c>
      <c r="V339" s="4">
        <f t="shared" si="119"/>
        <v>1.3360000000000001</v>
      </c>
      <c r="W339" s="11">
        <v>20</v>
      </c>
      <c r="X339" s="39">
        <v>69</v>
      </c>
      <c r="Y339" s="39">
        <v>77.599999999999994</v>
      </c>
      <c r="Z339" s="4">
        <f t="shared" si="120"/>
        <v>1.1246376811594203</v>
      </c>
      <c r="AA339" s="11">
        <v>30</v>
      </c>
      <c r="AB339" s="39">
        <v>237690</v>
      </c>
      <c r="AC339" s="39">
        <v>262865</v>
      </c>
      <c r="AD339" s="4">
        <f t="shared" si="121"/>
        <v>1.1059152677857713</v>
      </c>
      <c r="AE339" s="11">
        <v>5</v>
      </c>
      <c r="AF339" s="5" t="s">
        <v>371</v>
      </c>
      <c r="AG339" s="5" t="s">
        <v>371</v>
      </c>
      <c r="AH339" s="5" t="s">
        <v>371</v>
      </c>
      <c r="AI339" s="5" t="s">
        <v>371</v>
      </c>
      <c r="AJ339" s="55">
        <v>775</v>
      </c>
      <c r="AK339" s="55">
        <v>795</v>
      </c>
      <c r="AL339" s="4">
        <f t="shared" si="122"/>
        <v>1.0258064516129033</v>
      </c>
      <c r="AM339" s="11">
        <v>20</v>
      </c>
      <c r="AN339" s="5" t="s">
        <v>371</v>
      </c>
      <c r="AO339" s="5" t="s">
        <v>371</v>
      </c>
      <c r="AP339" s="5" t="s">
        <v>371</v>
      </c>
      <c r="AQ339" s="5" t="s">
        <v>371</v>
      </c>
      <c r="AR339" s="39">
        <v>100</v>
      </c>
      <c r="AS339" s="39">
        <v>100</v>
      </c>
      <c r="AT339" s="4">
        <f t="shared" si="123"/>
        <v>1</v>
      </c>
      <c r="AU339" s="11">
        <v>10</v>
      </c>
      <c r="AV339" s="5" t="s">
        <v>371</v>
      </c>
      <c r="AW339" s="5" t="s">
        <v>371</v>
      </c>
      <c r="AX339" s="5" t="s">
        <v>371</v>
      </c>
      <c r="AY339" s="5" t="s">
        <v>371</v>
      </c>
      <c r="AZ339" s="5" t="s">
        <v>371</v>
      </c>
      <c r="BA339" s="5" t="s">
        <v>371</v>
      </c>
      <c r="BB339" s="5" t="s">
        <v>371</v>
      </c>
      <c r="BC339" s="5" t="s">
        <v>371</v>
      </c>
      <c r="BD339" s="54">
        <f t="shared" si="131"/>
        <v>1.0790072498821659</v>
      </c>
      <c r="BE339" s="54">
        <f t="shared" si="124"/>
        <v>1.0790072498821659</v>
      </c>
      <c r="BF339" s="55">
        <v>3280</v>
      </c>
      <c r="BG339" s="39">
        <f t="shared" si="125"/>
        <v>3539.1</v>
      </c>
      <c r="BH339" s="39">
        <f t="shared" si="126"/>
        <v>259.09999999999991</v>
      </c>
      <c r="BI339" s="39">
        <v>370.5</v>
      </c>
      <c r="BJ339" s="39">
        <v>347.8</v>
      </c>
      <c r="BK339" s="39">
        <v>338.8</v>
      </c>
      <c r="BL339" s="39">
        <v>327.3</v>
      </c>
      <c r="BM339" s="39">
        <v>363.1</v>
      </c>
      <c r="BN339" s="39">
        <v>385.4</v>
      </c>
      <c r="BO339" s="39">
        <v>279.3</v>
      </c>
      <c r="BP339" s="39">
        <v>285.7</v>
      </c>
      <c r="BQ339" s="39">
        <v>0</v>
      </c>
      <c r="BR339" s="39">
        <v>197.1</v>
      </c>
      <c r="BS339" s="39">
        <v>302.3</v>
      </c>
      <c r="BT339" s="39">
        <v>337.3</v>
      </c>
      <c r="BU339" s="39">
        <v>0</v>
      </c>
      <c r="BV339" s="39">
        <f t="shared" si="127"/>
        <v>4.5</v>
      </c>
      <c r="BW339" s="11"/>
      <c r="BX339" s="39">
        <f t="shared" si="128"/>
        <v>4.5</v>
      </c>
      <c r="BY339" s="39">
        <v>0</v>
      </c>
      <c r="BZ339" s="39">
        <f t="shared" si="129"/>
        <v>4.5</v>
      </c>
      <c r="CA339" s="39">
        <f t="shared" si="130"/>
        <v>0</v>
      </c>
      <c r="CB339" s="84"/>
      <c r="CC339" s="9"/>
      <c r="CD339" s="9"/>
      <c r="CE339" s="9"/>
      <c r="CF339" s="9"/>
      <c r="CG339" s="9"/>
      <c r="CH339" s="9"/>
      <c r="CI339" s="9"/>
      <c r="CJ339" s="9"/>
      <c r="CK339" s="9"/>
      <c r="CL339" s="10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10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10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10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10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  <c r="HJ339" s="9"/>
      <c r="HK339" s="9"/>
      <c r="HL339" s="9"/>
      <c r="HM339" s="9"/>
      <c r="HN339" s="9"/>
      <c r="HO339" s="9"/>
      <c r="HP339" s="9"/>
      <c r="HQ339" s="9"/>
      <c r="HR339" s="9"/>
      <c r="HS339" s="9"/>
      <c r="HT339" s="9"/>
      <c r="HU339" s="9"/>
      <c r="HV339" s="10"/>
      <c r="HW339" s="9"/>
      <c r="HX339" s="9"/>
    </row>
    <row r="340" spans="1:232" s="2" customFormat="1" ht="16.95" customHeight="1">
      <c r="A340" s="19" t="s">
        <v>333</v>
      </c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84"/>
      <c r="CC340" s="9"/>
      <c r="CD340" s="9"/>
      <c r="CE340" s="9"/>
      <c r="CF340" s="9"/>
      <c r="CG340" s="9"/>
      <c r="CH340" s="9"/>
      <c r="CI340" s="9"/>
      <c r="CJ340" s="9"/>
      <c r="CK340" s="9"/>
      <c r="CL340" s="10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10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10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10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10"/>
      <c r="GU340" s="9"/>
      <c r="GV340" s="9"/>
      <c r="GW340" s="9"/>
      <c r="GX340" s="9"/>
      <c r="GY340" s="9"/>
      <c r="GZ340" s="9"/>
      <c r="HA340" s="9"/>
      <c r="HB340" s="9"/>
      <c r="HC340" s="9"/>
      <c r="HD340" s="9"/>
      <c r="HE340" s="9"/>
      <c r="HF340" s="9"/>
      <c r="HG340" s="9"/>
      <c r="HH340" s="9"/>
      <c r="HI340" s="9"/>
      <c r="HJ340" s="9"/>
      <c r="HK340" s="9"/>
      <c r="HL340" s="9"/>
      <c r="HM340" s="9"/>
      <c r="HN340" s="9"/>
      <c r="HO340" s="9"/>
      <c r="HP340" s="9"/>
      <c r="HQ340" s="9"/>
      <c r="HR340" s="9"/>
      <c r="HS340" s="9"/>
      <c r="HT340" s="9"/>
      <c r="HU340" s="9"/>
      <c r="HV340" s="10"/>
      <c r="HW340" s="9"/>
      <c r="HX340" s="9"/>
    </row>
    <row r="341" spans="1:232" s="2" customFormat="1" ht="16.95" customHeight="1">
      <c r="A341" s="58" t="s">
        <v>334</v>
      </c>
      <c r="B341" s="39">
        <v>417</v>
      </c>
      <c r="C341" s="39">
        <v>401.5</v>
      </c>
      <c r="D341" s="4">
        <f t="shared" si="117"/>
        <v>0.96282973621103118</v>
      </c>
      <c r="E341" s="11">
        <v>10</v>
      </c>
      <c r="F341" s="5" t="s">
        <v>371</v>
      </c>
      <c r="G341" s="5" t="s">
        <v>371</v>
      </c>
      <c r="H341" s="5" t="s">
        <v>371</v>
      </c>
      <c r="I341" s="5" t="s">
        <v>371</v>
      </c>
      <c r="J341" s="5" t="s">
        <v>371</v>
      </c>
      <c r="K341" s="5" t="s">
        <v>371</v>
      </c>
      <c r="L341" s="5" t="s">
        <v>371</v>
      </c>
      <c r="M341" s="5" t="s">
        <v>371</v>
      </c>
      <c r="N341" s="39">
        <v>1408.1</v>
      </c>
      <c r="O341" s="39">
        <v>1161.7</v>
      </c>
      <c r="P341" s="4">
        <f t="shared" si="118"/>
        <v>0.82501242809459563</v>
      </c>
      <c r="Q341" s="11">
        <v>20</v>
      </c>
      <c r="R341" s="11">
        <v>1</v>
      </c>
      <c r="S341" s="11">
        <v>15</v>
      </c>
      <c r="T341" s="39">
        <v>305</v>
      </c>
      <c r="U341" s="39">
        <v>304.89999999999998</v>
      </c>
      <c r="V341" s="4">
        <f t="shared" si="119"/>
        <v>0.99967213114754094</v>
      </c>
      <c r="W341" s="11">
        <v>25</v>
      </c>
      <c r="X341" s="39">
        <v>23.1</v>
      </c>
      <c r="Y341" s="39">
        <v>24.3</v>
      </c>
      <c r="Z341" s="4">
        <f t="shared" si="120"/>
        <v>1.051948051948052</v>
      </c>
      <c r="AA341" s="11">
        <v>25</v>
      </c>
      <c r="AB341" s="39">
        <v>3764</v>
      </c>
      <c r="AC341" s="39">
        <v>3784</v>
      </c>
      <c r="AD341" s="4">
        <f t="shared" si="121"/>
        <v>1.0053134962805526</v>
      </c>
      <c r="AE341" s="11">
        <v>5</v>
      </c>
      <c r="AF341" s="5" t="s">
        <v>371</v>
      </c>
      <c r="AG341" s="5" t="s">
        <v>371</v>
      </c>
      <c r="AH341" s="5" t="s">
        <v>371</v>
      </c>
      <c r="AI341" s="5" t="s">
        <v>371</v>
      </c>
      <c r="AJ341" s="55">
        <v>290</v>
      </c>
      <c r="AK341" s="55">
        <v>290</v>
      </c>
      <c r="AL341" s="4">
        <f t="shared" si="122"/>
        <v>1</v>
      </c>
      <c r="AM341" s="11">
        <v>20</v>
      </c>
      <c r="AN341" s="5" t="s">
        <v>371</v>
      </c>
      <c r="AO341" s="5" t="s">
        <v>371</v>
      </c>
      <c r="AP341" s="5" t="s">
        <v>371</v>
      </c>
      <c r="AQ341" s="5" t="s">
        <v>371</v>
      </c>
      <c r="AR341" s="39">
        <v>0</v>
      </c>
      <c r="AS341" s="39">
        <v>0</v>
      </c>
      <c r="AT341" s="4">
        <f t="shared" si="123"/>
        <v>0</v>
      </c>
      <c r="AU341" s="11">
        <v>0</v>
      </c>
      <c r="AV341" s="5" t="s">
        <v>371</v>
      </c>
      <c r="AW341" s="5" t="s">
        <v>371</v>
      </c>
      <c r="AX341" s="5" t="s">
        <v>371</v>
      </c>
      <c r="AY341" s="5" t="s">
        <v>371</v>
      </c>
      <c r="AZ341" s="5" t="s">
        <v>371</v>
      </c>
      <c r="BA341" s="5" t="s">
        <v>371</v>
      </c>
      <c r="BB341" s="5" t="s">
        <v>371</v>
      </c>
      <c r="BC341" s="5" t="s">
        <v>371</v>
      </c>
      <c r="BD341" s="54">
        <f t="shared" si="131"/>
        <v>0.97871348318995677</v>
      </c>
      <c r="BE341" s="54">
        <f t="shared" si="124"/>
        <v>0.97871348318995677</v>
      </c>
      <c r="BF341" s="55">
        <v>1944</v>
      </c>
      <c r="BG341" s="39">
        <f t="shared" si="125"/>
        <v>1902.6</v>
      </c>
      <c r="BH341" s="39">
        <f t="shared" si="126"/>
        <v>-41.400000000000091</v>
      </c>
      <c r="BI341" s="39">
        <v>218.9</v>
      </c>
      <c r="BJ341" s="39">
        <v>161.19999999999999</v>
      </c>
      <c r="BK341" s="39">
        <v>108.2</v>
      </c>
      <c r="BL341" s="39">
        <v>200.7</v>
      </c>
      <c r="BM341" s="39">
        <v>153.9</v>
      </c>
      <c r="BN341" s="39">
        <v>175.8</v>
      </c>
      <c r="BO341" s="39">
        <v>165.6</v>
      </c>
      <c r="BP341" s="39">
        <v>166.5</v>
      </c>
      <c r="BQ341" s="39">
        <v>0</v>
      </c>
      <c r="BR341" s="39">
        <v>171.4</v>
      </c>
      <c r="BS341" s="39">
        <v>167.6</v>
      </c>
      <c r="BT341" s="39">
        <v>167.3</v>
      </c>
      <c r="BU341" s="39">
        <v>0</v>
      </c>
      <c r="BV341" s="39">
        <f t="shared" si="127"/>
        <v>45.5</v>
      </c>
      <c r="BW341" s="11"/>
      <c r="BX341" s="39">
        <f t="shared" si="128"/>
        <v>45.5</v>
      </c>
      <c r="BY341" s="39">
        <v>0</v>
      </c>
      <c r="BZ341" s="39">
        <f t="shared" si="129"/>
        <v>45.5</v>
      </c>
      <c r="CA341" s="39">
        <f t="shared" si="130"/>
        <v>0</v>
      </c>
      <c r="CB341" s="84"/>
      <c r="CC341" s="9"/>
      <c r="CD341" s="9"/>
      <c r="CE341" s="9"/>
      <c r="CF341" s="9"/>
      <c r="CG341" s="9"/>
      <c r="CH341" s="9"/>
      <c r="CI341" s="9"/>
      <c r="CJ341" s="9"/>
      <c r="CK341" s="9"/>
      <c r="CL341" s="10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10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10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10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10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  <c r="HJ341" s="9"/>
      <c r="HK341" s="9"/>
      <c r="HL341" s="9"/>
      <c r="HM341" s="9"/>
      <c r="HN341" s="9"/>
      <c r="HO341" s="9"/>
      <c r="HP341" s="9"/>
      <c r="HQ341" s="9"/>
      <c r="HR341" s="9"/>
      <c r="HS341" s="9"/>
      <c r="HT341" s="9"/>
      <c r="HU341" s="9"/>
      <c r="HV341" s="10"/>
      <c r="HW341" s="9"/>
      <c r="HX341" s="9"/>
    </row>
    <row r="342" spans="1:232" s="2" customFormat="1" ht="16.95" customHeight="1">
      <c r="A342" s="58" t="s">
        <v>335</v>
      </c>
      <c r="B342" s="39">
        <v>0</v>
      </c>
      <c r="C342" s="39">
        <v>199.8</v>
      </c>
      <c r="D342" s="4">
        <f t="shared" si="117"/>
        <v>0</v>
      </c>
      <c r="E342" s="11">
        <v>0</v>
      </c>
      <c r="F342" s="5" t="s">
        <v>371</v>
      </c>
      <c r="G342" s="5" t="s">
        <v>371</v>
      </c>
      <c r="H342" s="5" t="s">
        <v>371</v>
      </c>
      <c r="I342" s="5" t="s">
        <v>371</v>
      </c>
      <c r="J342" s="5" t="s">
        <v>371</v>
      </c>
      <c r="K342" s="5" t="s">
        <v>371</v>
      </c>
      <c r="L342" s="5" t="s">
        <v>371</v>
      </c>
      <c r="M342" s="5" t="s">
        <v>371</v>
      </c>
      <c r="N342" s="39">
        <v>481</v>
      </c>
      <c r="O342" s="39">
        <v>647.1</v>
      </c>
      <c r="P342" s="4">
        <f t="shared" si="118"/>
        <v>1.3453222453222453</v>
      </c>
      <c r="Q342" s="11">
        <v>20</v>
      </c>
      <c r="R342" s="11">
        <v>1</v>
      </c>
      <c r="S342" s="11">
        <v>15</v>
      </c>
      <c r="T342" s="39">
        <v>582</v>
      </c>
      <c r="U342" s="39">
        <v>370.1</v>
      </c>
      <c r="V342" s="4">
        <f t="shared" si="119"/>
        <v>0.63591065292096227</v>
      </c>
      <c r="W342" s="11">
        <v>30</v>
      </c>
      <c r="X342" s="39">
        <v>20.6</v>
      </c>
      <c r="Y342" s="39">
        <v>21.7</v>
      </c>
      <c r="Z342" s="4">
        <f t="shared" si="120"/>
        <v>1.0533980582524272</v>
      </c>
      <c r="AA342" s="11">
        <v>20</v>
      </c>
      <c r="AB342" s="39">
        <v>10273</v>
      </c>
      <c r="AC342" s="39">
        <v>10651</v>
      </c>
      <c r="AD342" s="4">
        <f t="shared" si="121"/>
        <v>1.0367954833057529</v>
      </c>
      <c r="AE342" s="11">
        <v>5</v>
      </c>
      <c r="AF342" s="5" t="s">
        <v>371</v>
      </c>
      <c r="AG342" s="5" t="s">
        <v>371</v>
      </c>
      <c r="AH342" s="5" t="s">
        <v>371</v>
      </c>
      <c r="AI342" s="5" t="s">
        <v>371</v>
      </c>
      <c r="AJ342" s="55">
        <v>404</v>
      </c>
      <c r="AK342" s="55">
        <v>405</v>
      </c>
      <c r="AL342" s="4">
        <f t="shared" si="122"/>
        <v>1.0024752475247525</v>
      </c>
      <c r="AM342" s="11">
        <v>20</v>
      </c>
      <c r="AN342" s="5" t="s">
        <v>371</v>
      </c>
      <c r="AO342" s="5" t="s">
        <v>371</v>
      </c>
      <c r="AP342" s="5" t="s">
        <v>371</v>
      </c>
      <c r="AQ342" s="5" t="s">
        <v>371</v>
      </c>
      <c r="AR342" s="39">
        <v>0</v>
      </c>
      <c r="AS342" s="39">
        <v>0</v>
      </c>
      <c r="AT342" s="4">
        <f t="shared" si="123"/>
        <v>0</v>
      </c>
      <c r="AU342" s="11">
        <v>0</v>
      </c>
      <c r="AV342" s="5" t="s">
        <v>371</v>
      </c>
      <c r="AW342" s="5" t="s">
        <v>371</v>
      </c>
      <c r="AX342" s="5" t="s">
        <v>371</v>
      </c>
      <c r="AY342" s="5" t="s">
        <v>371</v>
      </c>
      <c r="AZ342" s="5" t="s">
        <v>371</v>
      </c>
      <c r="BA342" s="5" t="s">
        <v>371</v>
      </c>
      <c r="BB342" s="5" t="s">
        <v>371</v>
      </c>
      <c r="BC342" s="5" t="s">
        <v>371</v>
      </c>
      <c r="BD342" s="54">
        <f t="shared" si="131"/>
        <v>0.9753200729649647</v>
      </c>
      <c r="BE342" s="54">
        <f t="shared" si="124"/>
        <v>0.9753200729649647</v>
      </c>
      <c r="BF342" s="55">
        <v>1524</v>
      </c>
      <c r="BG342" s="39">
        <f t="shared" si="125"/>
        <v>1486.4</v>
      </c>
      <c r="BH342" s="39">
        <f t="shared" si="126"/>
        <v>-37.599999999999909</v>
      </c>
      <c r="BI342" s="39">
        <v>173.2</v>
      </c>
      <c r="BJ342" s="39">
        <v>167.4</v>
      </c>
      <c r="BK342" s="39">
        <v>101.2</v>
      </c>
      <c r="BL342" s="39">
        <v>99.6</v>
      </c>
      <c r="BM342" s="39">
        <v>132.4</v>
      </c>
      <c r="BN342" s="39">
        <v>152.6</v>
      </c>
      <c r="BO342" s="39">
        <v>177.8</v>
      </c>
      <c r="BP342" s="39">
        <v>136.4</v>
      </c>
      <c r="BQ342" s="39">
        <v>0</v>
      </c>
      <c r="BR342" s="39">
        <v>359.6</v>
      </c>
      <c r="BS342" s="39">
        <v>130</v>
      </c>
      <c r="BT342" s="39">
        <v>165.9</v>
      </c>
      <c r="BU342" s="39">
        <v>0</v>
      </c>
      <c r="BV342" s="39">
        <f t="shared" si="127"/>
        <v>-309.7</v>
      </c>
      <c r="BW342" s="11"/>
      <c r="BX342" s="39">
        <f t="shared" si="128"/>
        <v>-309.7</v>
      </c>
      <c r="BY342" s="39">
        <v>0</v>
      </c>
      <c r="BZ342" s="39">
        <f t="shared" si="129"/>
        <v>0</v>
      </c>
      <c r="CA342" s="39">
        <f t="shared" si="130"/>
        <v>-309.7</v>
      </c>
      <c r="CB342" s="84"/>
      <c r="CC342" s="9"/>
      <c r="CD342" s="9"/>
      <c r="CE342" s="9"/>
      <c r="CF342" s="9"/>
      <c r="CG342" s="9"/>
      <c r="CH342" s="9"/>
      <c r="CI342" s="9"/>
      <c r="CJ342" s="9"/>
      <c r="CK342" s="9"/>
      <c r="CL342" s="10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10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10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10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10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9"/>
      <c r="HG342" s="9"/>
      <c r="HH342" s="9"/>
      <c r="HI342" s="9"/>
      <c r="HJ342" s="9"/>
      <c r="HK342" s="9"/>
      <c r="HL342" s="9"/>
      <c r="HM342" s="9"/>
      <c r="HN342" s="9"/>
      <c r="HO342" s="9"/>
      <c r="HP342" s="9"/>
      <c r="HQ342" s="9"/>
      <c r="HR342" s="9"/>
      <c r="HS342" s="9"/>
      <c r="HT342" s="9"/>
      <c r="HU342" s="9"/>
      <c r="HV342" s="10"/>
      <c r="HW342" s="9"/>
      <c r="HX342" s="9"/>
    </row>
    <row r="343" spans="1:232" s="2" customFormat="1" ht="16.95" customHeight="1">
      <c r="A343" s="58" t="s">
        <v>336</v>
      </c>
      <c r="B343" s="39">
        <v>591</v>
      </c>
      <c r="C343" s="39">
        <v>592.5</v>
      </c>
      <c r="D343" s="4">
        <f t="shared" si="117"/>
        <v>1.0025380710659899</v>
      </c>
      <c r="E343" s="11">
        <v>10</v>
      </c>
      <c r="F343" s="5" t="s">
        <v>371</v>
      </c>
      <c r="G343" s="5" t="s">
        <v>371</v>
      </c>
      <c r="H343" s="5" t="s">
        <v>371</v>
      </c>
      <c r="I343" s="5" t="s">
        <v>371</v>
      </c>
      <c r="J343" s="5" t="s">
        <v>371</v>
      </c>
      <c r="K343" s="5" t="s">
        <v>371</v>
      </c>
      <c r="L343" s="5" t="s">
        <v>371</v>
      </c>
      <c r="M343" s="5" t="s">
        <v>371</v>
      </c>
      <c r="N343" s="39">
        <v>2657.7</v>
      </c>
      <c r="O343" s="39">
        <v>2948.2</v>
      </c>
      <c r="P343" s="4">
        <f t="shared" si="118"/>
        <v>1.1093050381909169</v>
      </c>
      <c r="Q343" s="11">
        <v>20</v>
      </c>
      <c r="R343" s="11">
        <v>1</v>
      </c>
      <c r="S343" s="11">
        <v>15</v>
      </c>
      <c r="T343" s="39">
        <v>468</v>
      </c>
      <c r="U343" s="39">
        <v>488.2</v>
      </c>
      <c r="V343" s="4">
        <f t="shared" si="119"/>
        <v>1.0431623931623932</v>
      </c>
      <c r="W343" s="11">
        <v>30</v>
      </c>
      <c r="X343" s="39">
        <v>33.5</v>
      </c>
      <c r="Y343" s="39">
        <v>34.1</v>
      </c>
      <c r="Z343" s="4">
        <f t="shared" si="120"/>
        <v>1.017910447761194</v>
      </c>
      <c r="AA343" s="11">
        <v>20</v>
      </c>
      <c r="AB343" s="39">
        <v>4548</v>
      </c>
      <c r="AC343" s="39">
        <v>2445</v>
      </c>
      <c r="AD343" s="4">
        <f t="shared" si="121"/>
        <v>0.53759894459102897</v>
      </c>
      <c r="AE343" s="11">
        <v>5</v>
      </c>
      <c r="AF343" s="5" t="s">
        <v>371</v>
      </c>
      <c r="AG343" s="5" t="s">
        <v>371</v>
      </c>
      <c r="AH343" s="5" t="s">
        <v>371</v>
      </c>
      <c r="AI343" s="5" t="s">
        <v>371</v>
      </c>
      <c r="AJ343" s="55">
        <v>590</v>
      </c>
      <c r="AK343" s="55">
        <v>589</v>
      </c>
      <c r="AL343" s="4">
        <f t="shared" si="122"/>
        <v>0.99830508474576274</v>
      </c>
      <c r="AM343" s="11">
        <v>20</v>
      </c>
      <c r="AN343" s="5" t="s">
        <v>371</v>
      </c>
      <c r="AO343" s="5" t="s">
        <v>371</v>
      </c>
      <c r="AP343" s="5" t="s">
        <v>371</v>
      </c>
      <c r="AQ343" s="5" t="s">
        <v>371</v>
      </c>
      <c r="AR343" s="39">
        <v>0</v>
      </c>
      <c r="AS343" s="39">
        <v>0</v>
      </c>
      <c r="AT343" s="4">
        <f t="shared" si="123"/>
        <v>0</v>
      </c>
      <c r="AU343" s="11">
        <v>0</v>
      </c>
      <c r="AV343" s="5" t="s">
        <v>371</v>
      </c>
      <c r="AW343" s="5" t="s">
        <v>371</v>
      </c>
      <c r="AX343" s="5" t="s">
        <v>371</v>
      </c>
      <c r="AY343" s="5" t="s">
        <v>371</v>
      </c>
      <c r="AZ343" s="5" t="s">
        <v>371</v>
      </c>
      <c r="BA343" s="5" t="s">
        <v>371</v>
      </c>
      <c r="BB343" s="5" t="s">
        <v>371</v>
      </c>
      <c r="BC343" s="5" t="s">
        <v>371</v>
      </c>
      <c r="BD343" s="54">
        <f t="shared" si="131"/>
        <v>1.0126554886870358</v>
      </c>
      <c r="BE343" s="54">
        <f t="shared" si="124"/>
        <v>1.0126554886870358</v>
      </c>
      <c r="BF343" s="55">
        <v>1396</v>
      </c>
      <c r="BG343" s="39">
        <f t="shared" si="125"/>
        <v>1413.7</v>
      </c>
      <c r="BH343" s="39">
        <f t="shared" si="126"/>
        <v>17.700000000000045</v>
      </c>
      <c r="BI343" s="39">
        <v>104.9</v>
      </c>
      <c r="BJ343" s="39">
        <v>154</v>
      </c>
      <c r="BK343" s="39">
        <v>55.1</v>
      </c>
      <c r="BL343" s="39">
        <v>106.8</v>
      </c>
      <c r="BM343" s="39">
        <v>160.1</v>
      </c>
      <c r="BN343" s="39">
        <v>200.9</v>
      </c>
      <c r="BO343" s="39">
        <v>138.69999999999999</v>
      </c>
      <c r="BP343" s="39">
        <v>121.3</v>
      </c>
      <c r="BQ343" s="39">
        <v>0</v>
      </c>
      <c r="BR343" s="39">
        <v>139.80000000000001</v>
      </c>
      <c r="BS343" s="39">
        <v>130.19999999999999</v>
      </c>
      <c r="BT343" s="39">
        <v>122</v>
      </c>
      <c r="BU343" s="39">
        <v>23.699999999999889</v>
      </c>
      <c r="BV343" s="39">
        <f t="shared" si="127"/>
        <v>-43.8</v>
      </c>
      <c r="BW343" s="11"/>
      <c r="BX343" s="39">
        <f t="shared" si="128"/>
        <v>-43.8</v>
      </c>
      <c r="BY343" s="39">
        <v>0</v>
      </c>
      <c r="BZ343" s="39">
        <f t="shared" si="129"/>
        <v>0</v>
      </c>
      <c r="CA343" s="39">
        <f t="shared" si="130"/>
        <v>-43.8</v>
      </c>
      <c r="CB343" s="84"/>
      <c r="CC343" s="9"/>
      <c r="CD343" s="9"/>
      <c r="CE343" s="9"/>
      <c r="CF343" s="9"/>
      <c r="CG343" s="9"/>
      <c r="CH343" s="9"/>
      <c r="CI343" s="9"/>
      <c r="CJ343" s="9"/>
      <c r="CK343" s="9"/>
      <c r="CL343" s="10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10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10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10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10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  <c r="HJ343" s="9"/>
      <c r="HK343" s="9"/>
      <c r="HL343" s="9"/>
      <c r="HM343" s="9"/>
      <c r="HN343" s="9"/>
      <c r="HO343" s="9"/>
      <c r="HP343" s="9"/>
      <c r="HQ343" s="9"/>
      <c r="HR343" s="9"/>
      <c r="HS343" s="9"/>
      <c r="HT343" s="9"/>
      <c r="HU343" s="9"/>
      <c r="HV343" s="10"/>
      <c r="HW343" s="9"/>
      <c r="HX343" s="9"/>
    </row>
    <row r="344" spans="1:232" s="2" customFormat="1" ht="16.95" customHeight="1">
      <c r="A344" s="58" t="s">
        <v>337</v>
      </c>
      <c r="B344" s="39">
        <v>1760</v>
      </c>
      <c r="C344" s="39">
        <v>1726.7</v>
      </c>
      <c r="D344" s="4">
        <f t="shared" si="117"/>
        <v>0.98107954545454545</v>
      </c>
      <c r="E344" s="11">
        <v>10</v>
      </c>
      <c r="F344" s="5" t="s">
        <v>371</v>
      </c>
      <c r="G344" s="5" t="s">
        <v>371</v>
      </c>
      <c r="H344" s="5" t="s">
        <v>371</v>
      </c>
      <c r="I344" s="5" t="s">
        <v>371</v>
      </c>
      <c r="J344" s="5" t="s">
        <v>371</v>
      </c>
      <c r="K344" s="5" t="s">
        <v>371</v>
      </c>
      <c r="L344" s="5" t="s">
        <v>371</v>
      </c>
      <c r="M344" s="5" t="s">
        <v>371</v>
      </c>
      <c r="N344" s="39">
        <v>901.1</v>
      </c>
      <c r="O344" s="39">
        <v>5945.9</v>
      </c>
      <c r="P344" s="4">
        <f t="shared" si="118"/>
        <v>6.5984907335478855</v>
      </c>
      <c r="Q344" s="11">
        <v>20</v>
      </c>
      <c r="R344" s="11">
        <v>1</v>
      </c>
      <c r="S344" s="11">
        <v>15</v>
      </c>
      <c r="T344" s="39">
        <v>33.5</v>
      </c>
      <c r="U344" s="39">
        <v>33.1</v>
      </c>
      <c r="V344" s="4">
        <f t="shared" si="119"/>
        <v>0.9880597014925373</v>
      </c>
      <c r="W344" s="11">
        <v>20</v>
      </c>
      <c r="X344" s="39">
        <v>10</v>
      </c>
      <c r="Y344" s="39">
        <v>10.9</v>
      </c>
      <c r="Z344" s="4">
        <f t="shared" si="120"/>
        <v>1.0900000000000001</v>
      </c>
      <c r="AA344" s="11">
        <v>30</v>
      </c>
      <c r="AB344" s="39">
        <v>14287</v>
      </c>
      <c r="AC344" s="39">
        <v>12427</v>
      </c>
      <c r="AD344" s="4">
        <f t="shared" si="121"/>
        <v>0.86981171694547488</v>
      </c>
      <c r="AE344" s="11">
        <v>5</v>
      </c>
      <c r="AF344" s="5" t="s">
        <v>371</v>
      </c>
      <c r="AG344" s="5" t="s">
        <v>371</v>
      </c>
      <c r="AH344" s="5" t="s">
        <v>371</v>
      </c>
      <c r="AI344" s="5" t="s">
        <v>371</v>
      </c>
      <c r="AJ344" s="55">
        <v>80</v>
      </c>
      <c r="AK344" s="55">
        <v>76</v>
      </c>
      <c r="AL344" s="4">
        <f t="shared" si="122"/>
        <v>0.95</v>
      </c>
      <c r="AM344" s="11">
        <v>20</v>
      </c>
      <c r="AN344" s="5" t="s">
        <v>371</v>
      </c>
      <c r="AO344" s="5" t="s">
        <v>371</v>
      </c>
      <c r="AP344" s="5" t="s">
        <v>371</v>
      </c>
      <c r="AQ344" s="5" t="s">
        <v>371</v>
      </c>
      <c r="AR344" s="39">
        <v>35.799999999999997</v>
      </c>
      <c r="AS344" s="39">
        <v>66.7</v>
      </c>
      <c r="AT344" s="4">
        <f t="shared" si="123"/>
        <v>1.8631284916201118</v>
      </c>
      <c r="AU344" s="11">
        <v>10</v>
      </c>
      <c r="AV344" s="5" t="s">
        <v>371</v>
      </c>
      <c r="AW344" s="5" t="s">
        <v>371</v>
      </c>
      <c r="AX344" s="5" t="s">
        <v>371</v>
      </c>
      <c r="AY344" s="5" t="s">
        <v>371</v>
      </c>
      <c r="AZ344" s="5" t="s">
        <v>371</v>
      </c>
      <c r="BA344" s="5" t="s">
        <v>371</v>
      </c>
      <c r="BB344" s="5" t="s">
        <v>371</v>
      </c>
      <c r="BC344" s="5" t="s">
        <v>371</v>
      </c>
      <c r="BD344" s="54">
        <f t="shared" si="131"/>
        <v>1.9324780588944801</v>
      </c>
      <c r="BE344" s="54">
        <f t="shared" si="124"/>
        <v>1.2732478058894481</v>
      </c>
      <c r="BF344" s="55">
        <v>2021</v>
      </c>
      <c r="BG344" s="39">
        <f t="shared" si="125"/>
        <v>2573.1999999999998</v>
      </c>
      <c r="BH344" s="39">
        <f t="shared" si="126"/>
        <v>552.19999999999982</v>
      </c>
      <c r="BI344" s="39">
        <v>191.1</v>
      </c>
      <c r="BJ344" s="39">
        <v>213.9</v>
      </c>
      <c r="BK344" s="39">
        <v>11.6</v>
      </c>
      <c r="BL344" s="39">
        <v>170</v>
      </c>
      <c r="BM344" s="39">
        <v>190.2</v>
      </c>
      <c r="BN344" s="39">
        <v>293.60000000000002</v>
      </c>
      <c r="BO344" s="39">
        <v>227.9</v>
      </c>
      <c r="BP344" s="39">
        <v>182.2</v>
      </c>
      <c r="BQ344" s="39">
        <v>0</v>
      </c>
      <c r="BR344" s="39">
        <v>654.6</v>
      </c>
      <c r="BS344" s="39">
        <v>189.6</v>
      </c>
      <c r="BT344" s="39">
        <v>167.1</v>
      </c>
      <c r="BU344" s="39">
        <v>14.500000000000199</v>
      </c>
      <c r="BV344" s="39">
        <f t="shared" si="127"/>
        <v>66.900000000000006</v>
      </c>
      <c r="BW344" s="11"/>
      <c r="BX344" s="39">
        <f t="shared" si="128"/>
        <v>66.900000000000006</v>
      </c>
      <c r="BY344" s="39">
        <v>0</v>
      </c>
      <c r="BZ344" s="39">
        <f t="shared" si="129"/>
        <v>66.900000000000006</v>
      </c>
      <c r="CA344" s="39">
        <f t="shared" si="130"/>
        <v>0</v>
      </c>
      <c r="CB344" s="84"/>
      <c r="CC344" s="9"/>
      <c r="CD344" s="9"/>
      <c r="CE344" s="9"/>
      <c r="CF344" s="9"/>
      <c r="CG344" s="9"/>
      <c r="CH344" s="9"/>
      <c r="CI344" s="9"/>
      <c r="CJ344" s="9"/>
      <c r="CK344" s="9"/>
      <c r="CL344" s="10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10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10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10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10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  <c r="HT344" s="9"/>
      <c r="HU344" s="9"/>
      <c r="HV344" s="10"/>
      <c r="HW344" s="9"/>
      <c r="HX344" s="9"/>
    </row>
    <row r="345" spans="1:232" s="2" customFormat="1" ht="16.95" customHeight="1">
      <c r="A345" s="58" t="s">
        <v>338</v>
      </c>
      <c r="B345" s="39">
        <v>503</v>
      </c>
      <c r="C345" s="39">
        <v>503</v>
      </c>
      <c r="D345" s="4">
        <f t="shared" si="117"/>
        <v>1</v>
      </c>
      <c r="E345" s="11">
        <v>10</v>
      </c>
      <c r="F345" s="5" t="s">
        <v>371</v>
      </c>
      <c r="G345" s="5" t="s">
        <v>371</v>
      </c>
      <c r="H345" s="5" t="s">
        <v>371</v>
      </c>
      <c r="I345" s="5" t="s">
        <v>371</v>
      </c>
      <c r="J345" s="5" t="s">
        <v>371</v>
      </c>
      <c r="K345" s="5" t="s">
        <v>371</v>
      </c>
      <c r="L345" s="5" t="s">
        <v>371</v>
      </c>
      <c r="M345" s="5" t="s">
        <v>371</v>
      </c>
      <c r="N345" s="39">
        <v>949.9</v>
      </c>
      <c r="O345" s="39">
        <v>977.9</v>
      </c>
      <c r="P345" s="4">
        <f t="shared" si="118"/>
        <v>1.0294767870302137</v>
      </c>
      <c r="Q345" s="11">
        <v>20</v>
      </c>
      <c r="R345" s="11">
        <v>1</v>
      </c>
      <c r="S345" s="11">
        <v>15</v>
      </c>
      <c r="T345" s="39">
        <v>55.5</v>
      </c>
      <c r="U345" s="39">
        <v>56.5</v>
      </c>
      <c r="V345" s="4">
        <f t="shared" si="119"/>
        <v>1.0180180180180181</v>
      </c>
      <c r="W345" s="11">
        <v>20</v>
      </c>
      <c r="X345" s="39">
        <v>12.2</v>
      </c>
      <c r="Y345" s="39">
        <v>12.8</v>
      </c>
      <c r="Z345" s="4">
        <f t="shared" si="120"/>
        <v>1.0491803278688525</v>
      </c>
      <c r="AA345" s="11">
        <v>30</v>
      </c>
      <c r="AB345" s="39">
        <v>7302</v>
      </c>
      <c r="AC345" s="39">
        <v>12703</v>
      </c>
      <c r="AD345" s="4">
        <f t="shared" si="121"/>
        <v>1.7396603670227335</v>
      </c>
      <c r="AE345" s="11">
        <v>5</v>
      </c>
      <c r="AF345" s="5" t="s">
        <v>371</v>
      </c>
      <c r="AG345" s="5" t="s">
        <v>371</v>
      </c>
      <c r="AH345" s="5" t="s">
        <v>371</v>
      </c>
      <c r="AI345" s="5" t="s">
        <v>371</v>
      </c>
      <c r="AJ345" s="55">
        <v>96</v>
      </c>
      <c r="AK345" s="55">
        <v>86</v>
      </c>
      <c r="AL345" s="4">
        <f t="shared" si="122"/>
        <v>0.89583333333333337</v>
      </c>
      <c r="AM345" s="11">
        <v>20</v>
      </c>
      <c r="AN345" s="5" t="s">
        <v>371</v>
      </c>
      <c r="AO345" s="5" t="s">
        <v>371</v>
      </c>
      <c r="AP345" s="5" t="s">
        <v>371</v>
      </c>
      <c r="AQ345" s="5" t="s">
        <v>371</v>
      </c>
      <c r="AR345" s="39">
        <v>0</v>
      </c>
      <c r="AS345" s="39">
        <v>0</v>
      </c>
      <c r="AT345" s="4">
        <f t="shared" si="123"/>
        <v>0</v>
      </c>
      <c r="AU345" s="11">
        <v>0</v>
      </c>
      <c r="AV345" s="5" t="s">
        <v>371</v>
      </c>
      <c r="AW345" s="5" t="s">
        <v>371</v>
      </c>
      <c r="AX345" s="5" t="s">
        <v>371</v>
      </c>
      <c r="AY345" s="5" t="s">
        <v>371</v>
      </c>
      <c r="AZ345" s="5" t="s">
        <v>371</v>
      </c>
      <c r="BA345" s="5" t="s">
        <v>371</v>
      </c>
      <c r="BB345" s="5" t="s">
        <v>371</v>
      </c>
      <c r="BC345" s="5" t="s">
        <v>371</v>
      </c>
      <c r="BD345" s="54">
        <f t="shared" si="131"/>
        <v>1.0336689536567547</v>
      </c>
      <c r="BE345" s="54">
        <f t="shared" si="124"/>
        <v>1.0336689536567547</v>
      </c>
      <c r="BF345" s="55">
        <v>843</v>
      </c>
      <c r="BG345" s="39">
        <f t="shared" si="125"/>
        <v>871.4</v>
      </c>
      <c r="BH345" s="39">
        <f t="shared" si="126"/>
        <v>28.399999999999977</v>
      </c>
      <c r="BI345" s="39">
        <v>93.9</v>
      </c>
      <c r="BJ345" s="39">
        <v>79.099999999999994</v>
      </c>
      <c r="BK345" s="39">
        <v>44.6</v>
      </c>
      <c r="BL345" s="39">
        <v>87.2</v>
      </c>
      <c r="BM345" s="39">
        <v>68.599999999999994</v>
      </c>
      <c r="BN345" s="39">
        <v>91.1</v>
      </c>
      <c r="BO345" s="39">
        <v>69</v>
      </c>
      <c r="BP345" s="39">
        <v>85.1</v>
      </c>
      <c r="BQ345" s="39">
        <v>0</v>
      </c>
      <c r="BR345" s="39">
        <v>55.6</v>
      </c>
      <c r="BS345" s="39">
        <v>91</v>
      </c>
      <c r="BT345" s="39">
        <v>83</v>
      </c>
      <c r="BU345" s="39">
        <v>0</v>
      </c>
      <c r="BV345" s="39">
        <f t="shared" si="127"/>
        <v>23.2</v>
      </c>
      <c r="BW345" s="11"/>
      <c r="BX345" s="39">
        <f t="shared" si="128"/>
        <v>23.2</v>
      </c>
      <c r="BY345" s="39">
        <v>0</v>
      </c>
      <c r="BZ345" s="39">
        <f t="shared" si="129"/>
        <v>23.2</v>
      </c>
      <c r="CA345" s="39">
        <f t="shared" si="130"/>
        <v>0</v>
      </c>
      <c r="CB345" s="84"/>
      <c r="CC345" s="9"/>
      <c r="CD345" s="9"/>
      <c r="CE345" s="9"/>
      <c r="CF345" s="9"/>
      <c r="CG345" s="9"/>
      <c r="CH345" s="9"/>
      <c r="CI345" s="9"/>
      <c r="CJ345" s="9"/>
      <c r="CK345" s="9"/>
      <c r="CL345" s="10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10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10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10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10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9"/>
      <c r="HG345" s="9"/>
      <c r="HH345" s="9"/>
      <c r="HI345" s="9"/>
      <c r="HJ345" s="9"/>
      <c r="HK345" s="9"/>
      <c r="HL345" s="9"/>
      <c r="HM345" s="9"/>
      <c r="HN345" s="9"/>
      <c r="HO345" s="9"/>
      <c r="HP345" s="9"/>
      <c r="HQ345" s="9"/>
      <c r="HR345" s="9"/>
      <c r="HS345" s="9"/>
      <c r="HT345" s="9"/>
      <c r="HU345" s="9"/>
      <c r="HV345" s="10"/>
      <c r="HW345" s="9"/>
      <c r="HX345" s="9"/>
    </row>
    <row r="346" spans="1:232" s="2" customFormat="1" ht="16.95" customHeight="1">
      <c r="A346" s="58" t="s">
        <v>339</v>
      </c>
      <c r="B346" s="39">
        <v>847</v>
      </c>
      <c r="C346" s="39">
        <v>811</v>
      </c>
      <c r="D346" s="4">
        <f t="shared" si="117"/>
        <v>0.95749704840613936</v>
      </c>
      <c r="E346" s="11">
        <v>10</v>
      </c>
      <c r="F346" s="5" t="s">
        <v>371</v>
      </c>
      <c r="G346" s="5" t="s">
        <v>371</v>
      </c>
      <c r="H346" s="5" t="s">
        <v>371</v>
      </c>
      <c r="I346" s="5" t="s">
        <v>371</v>
      </c>
      <c r="J346" s="5" t="s">
        <v>371</v>
      </c>
      <c r="K346" s="5" t="s">
        <v>371</v>
      </c>
      <c r="L346" s="5" t="s">
        <v>371</v>
      </c>
      <c r="M346" s="5" t="s">
        <v>371</v>
      </c>
      <c r="N346" s="39">
        <v>8641.4</v>
      </c>
      <c r="O346" s="39">
        <v>5708.3</v>
      </c>
      <c r="P346" s="4">
        <f t="shared" si="118"/>
        <v>0.66057583261971442</v>
      </c>
      <c r="Q346" s="11">
        <v>20</v>
      </c>
      <c r="R346" s="11">
        <v>1</v>
      </c>
      <c r="S346" s="11">
        <v>15</v>
      </c>
      <c r="T346" s="39">
        <v>45</v>
      </c>
      <c r="U346" s="39">
        <v>45.1</v>
      </c>
      <c r="V346" s="4">
        <f t="shared" si="119"/>
        <v>1.0022222222222223</v>
      </c>
      <c r="W346" s="11">
        <v>25</v>
      </c>
      <c r="X346" s="39">
        <v>29</v>
      </c>
      <c r="Y346" s="39">
        <v>29.5</v>
      </c>
      <c r="Z346" s="4">
        <f t="shared" si="120"/>
        <v>1.0172413793103448</v>
      </c>
      <c r="AA346" s="11">
        <v>25</v>
      </c>
      <c r="AB346" s="39">
        <v>6849</v>
      </c>
      <c r="AC346" s="39">
        <v>3801</v>
      </c>
      <c r="AD346" s="4">
        <f t="shared" si="121"/>
        <v>0.55497152869031974</v>
      </c>
      <c r="AE346" s="11">
        <v>5</v>
      </c>
      <c r="AF346" s="5" t="s">
        <v>371</v>
      </c>
      <c r="AG346" s="5" t="s">
        <v>371</v>
      </c>
      <c r="AH346" s="5" t="s">
        <v>371</v>
      </c>
      <c r="AI346" s="5" t="s">
        <v>371</v>
      </c>
      <c r="AJ346" s="55">
        <v>186</v>
      </c>
      <c r="AK346" s="55">
        <v>181</v>
      </c>
      <c r="AL346" s="4">
        <f t="shared" si="122"/>
        <v>0.9731182795698925</v>
      </c>
      <c r="AM346" s="11">
        <v>20</v>
      </c>
      <c r="AN346" s="5" t="s">
        <v>371</v>
      </c>
      <c r="AO346" s="5" t="s">
        <v>371</v>
      </c>
      <c r="AP346" s="5" t="s">
        <v>371</v>
      </c>
      <c r="AQ346" s="5" t="s">
        <v>371</v>
      </c>
      <c r="AR346" s="39">
        <v>0</v>
      </c>
      <c r="AS346" s="39">
        <v>0</v>
      </c>
      <c r="AT346" s="4">
        <f t="shared" si="123"/>
        <v>0</v>
      </c>
      <c r="AU346" s="11">
        <v>0</v>
      </c>
      <c r="AV346" s="5" t="s">
        <v>371</v>
      </c>
      <c r="AW346" s="5" t="s">
        <v>371</v>
      </c>
      <c r="AX346" s="5" t="s">
        <v>371</v>
      </c>
      <c r="AY346" s="5" t="s">
        <v>371</v>
      </c>
      <c r="AZ346" s="5" t="s">
        <v>371</v>
      </c>
      <c r="BA346" s="5" t="s">
        <v>371</v>
      </c>
      <c r="BB346" s="5" t="s">
        <v>371</v>
      </c>
      <c r="BC346" s="5" t="s">
        <v>371</v>
      </c>
      <c r="BD346" s="54">
        <f t="shared" si="131"/>
        <v>0.92091917008016089</v>
      </c>
      <c r="BE346" s="54">
        <f t="shared" si="124"/>
        <v>0.92091917008016089</v>
      </c>
      <c r="BF346" s="55">
        <v>206</v>
      </c>
      <c r="BG346" s="39">
        <f t="shared" si="125"/>
        <v>189.7</v>
      </c>
      <c r="BH346" s="39">
        <f t="shared" si="126"/>
        <v>-16.300000000000011</v>
      </c>
      <c r="BI346" s="39">
        <v>14.8</v>
      </c>
      <c r="BJ346" s="39">
        <v>22.5</v>
      </c>
      <c r="BK346" s="39">
        <v>0</v>
      </c>
      <c r="BL346" s="39">
        <v>0</v>
      </c>
      <c r="BM346" s="39">
        <v>0</v>
      </c>
      <c r="BN346" s="39">
        <v>0</v>
      </c>
      <c r="BO346" s="39">
        <v>0</v>
      </c>
      <c r="BP346" s="39">
        <v>0</v>
      </c>
      <c r="BQ346" s="39">
        <v>0</v>
      </c>
      <c r="BR346" s="39">
        <v>0</v>
      </c>
      <c r="BS346" s="39">
        <v>0</v>
      </c>
      <c r="BT346" s="39">
        <v>0</v>
      </c>
      <c r="BU346" s="39">
        <v>157.4</v>
      </c>
      <c r="BV346" s="39">
        <f t="shared" si="127"/>
        <v>-5</v>
      </c>
      <c r="BW346" s="11"/>
      <c r="BX346" s="39">
        <f t="shared" si="128"/>
        <v>-5</v>
      </c>
      <c r="BY346" s="39">
        <v>0</v>
      </c>
      <c r="BZ346" s="39">
        <f t="shared" si="129"/>
        <v>0</v>
      </c>
      <c r="CA346" s="39">
        <f t="shared" si="130"/>
        <v>-5</v>
      </c>
      <c r="CB346" s="84"/>
      <c r="CC346" s="9"/>
      <c r="CD346" s="9"/>
      <c r="CE346" s="9"/>
      <c r="CF346" s="9"/>
      <c r="CG346" s="9"/>
      <c r="CH346" s="9"/>
      <c r="CI346" s="9"/>
      <c r="CJ346" s="9"/>
      <c r="CK346" s="9"/>
      <c r="CL346" s="10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10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10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10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10"/>
      <c r="GU346" s="9"/>
      <c r="GV346" s="9"/>
      <c r="GW346" s="9"/>
      <c r="GX346" s="9"/>
      <c r="GY346" s="9"/>
      <c r="GZ346" s="9"/>
      <c r="HA346" s="9"/>
      <c r="HB346" s="9"/>
      <c r="HC346" s="9"/>
      <c r="HD346" s="9"/>
      <c r="HE346" s="9"/>
      <c r="HF346" s="9"/>
      <c r="HG346" s="9"/>
      <c r="HH346" s="9"/>
      <c r="HI346" s="9"/>
      <c r="HJ346" s="9"/>
      <c r="HK346" s="9"/>
      <c r="HL346" s="9"/>
      <c r="HM346" s="9"/>
      <c r="HN346" s="9"/>
      <c r="HO346" s="9"/>
      <c r="HP346" s="9"/>
      <c r="HQ346" s="9"/>
      <c r="HR346" s="9"/>
      <c r="HS346" s="9"/>
      <c r="HT346" s="9"/>
      <c r="HU346" s="9"/>
      <c r="HV346" s="10"/>
      <c r="HW346" s="9"/>
      <c r="HX346" s="9"/>
    </row>
    <row r="347" spans="1:232" s="2" customFormat="1" ht="16.95" customHeight="1">
      <c r="A347" s="58" t="s">
        <v>340</v>
      </c>
      <c r="B347" s="39">
        <v>0</v>
      </c>
      <c r="C347" s="39">
        <v>0</v>
      </c>
      <c r="D347" s="4">
        <f t="shared" si="117"/>
        <v>0</v>
      </c>
      <c r="E347" s="11">
        <v>0</v>
      </c>
      <c r="F347" s="5" t="s">
        <v>371</v>
      </c>
      <c r="G347" s="5" t="s">
        <v>371</v>
      </c>
      <c r="H347" s="5" t="s">
        <v>371</v>
      </c>
      <c r="I347" s="5" t="s">
        <v>371</v>
      </c>
      <c r="J347" s="5" t="s">
        <v>371</v>
      </c>
      <c r="K347" s="5" t="s">
        <v>371</v>
      </c>
      <c r="L347" s="5" t="s">
        <v>371</v>
      </c>
      <c r="M347" s="5" t="s">
        <v>371</v>
      </c>
      <c r="N347" s="39">
        <v>1588.1</v>
      </c>
      <c r="O347" s="39">
        <v>1058.5999999999999</v>
      </c>
      <c r="P347" s="4">
        <f t="shared" si="118"/>
        <v>0.66658270889742455</v>
      </c>
      <c r="Q347" s="11">
        <v>20</v>
      </c>
      <c r="R347" s="11">
        <v>1</v>
      </c>
      <c r="S347" s="11">
        <v>15</v>
      </c>
      <c r="T347" s="39">
        <v>167</v>
      </c>
      <c r="U347" s="39">
        <v>176.6</v>
      </c>
      <c r="V347" s="4">
        <f t="shared" si="119"/>
        <v>1.0574850299401197</v>
      </c>
      <c r="W347" s="11">
        <v>20</v>
      </c>
      <c r="X347" s="39">
        <v>34</v>
      </c>
      <c r="Y347" s="39">
        <v>35.799999999999997</v>
      </c>
      <c r="Z347" s="4">
        <f t="shared" si="120"/>
        <v>1.052941176470588</v>
      </c>
      <c r="AA347" s="11">
        <v>30</v>
      </c>
      <c r="AB347" s="39">
        <v>10772</v>
      </c>
      <c r="AC347" s="39">
        <v>12798</v>
      </c>
      <c r="AD347" s="4">
        <f t="shared" si="121"/>
        <v>1.188080207946528</v>
      </c>
      <c r="AE347" s="11">
        <v>5</v>
      </c>
      <c r="AF347" s="5" t="s">
        <v>371</v>
      </c>
      <c r="AG347" s="5" t="s">
        <v>371</v>
      </c>
      <c r="AH347" s="5" t="s">
        <v>371</v>
      </c>
      <c r="AI347" s="5" t="s">
        <v>371</v>
      </c>
      <c r="AJ347" s="55">
        <v>397</v>
      </c>
      <c r="AK347" s="55">
        <v>393</v>
      </c>
      <c r="AL347" s="4">
        <f t="shared" si="122"/>
        <v>0.98992443324937029</v>
      </c>
      <c r="AM347" s="11">
        <v>20</v>
      </c>
      <c r="AN347" s="5" t="s">
        <v>371</v>
      </c>
      <c r="AO347" s="5" t="s">
        <v>371</v>
      </c>
      <c r="AP347" s="5" t="s">
        <v>371</v>
      </c>
      <c r="AQ347" s="5" t="s">
        <v>371</v>
      </c>
      <c r="AR347" s="39">
        <v>0</v>
      </c>
      <c r="AS347" s="39">
        <v>0</v>
      </c>
      <c r="AT347" s="4">
        <f t="shared" si="123"/>
        <v>0</v>
      </c>
      <c r="AU347" s="11">
        <v>0</v>
      </c>
      <c r="AV347" s="5" t="s">
        <v>371</v>
      </c>
      <c r="AW347" s="5" t="s">
        <v>371</v>
      </c>
      <c r="AX347" s="5" t="s">
        <v>371</v>
      </c>
      <c r="AY347" s="5" t="s">
        <v>371</v>
      </c>
      <c r="AZ347" s="5" t="s">
        <v>371</v>
      </c>
      <c r="BA347" s="5" t="s">
        <v>371</v>
      </c>
      <c r="BB347" s="5" t="s">
        <v>371</v>
      </c>
      <c r="BC347" s="5" t="s">
        <v>371</v>
      </c>
      <c r="BD347" s="54">
        <f t="shared" si="131"/>
        <v>0.97098617977807788</v>
      </c>
      <c r="BE347" s="54">
        <f t="shared" si="124"/>
        <v>0.97098617977807788</v>
      </c>
      <c r="BF347" s="55">
        <v>1613</v>
      </c>
      <c r="BG347" s="39">
        <f t="shared" si="125"/>
        <v>1566.2</v>
      </c>
      <c r="BH347" s="39">
        <f t="shared" si="126"/>
        <v>-46.799999999999955</v>
      </c>
      <c r="BI347" s="39">
        <v>188.2</v>
      </c>
      <c r="BJ347" s="39">
        <v>144.1</v>
      </c>
      <c r="BK347" s="39">
        <v>116.4</v>
      </c>
      <c r="BL347" s="39">
        <v>175.6</v>
      </c>
      <c r="BM347" s="39">
        <v>146.9</v>
      </c>
      <c r="BN347" s="39">
        <v>120.1</v>
      </c>
      <c r="BO347" s="39">
        <v>126.3</v>
      </c>
      <c r="BP347" s="39">
        <v>136.9</v>
      </c>
      <c r="BQ347" s="39">
        <v>0</v>
      </c>
      <c r="BR347" s="39">
        <v>137.6</v>
      </c>
      <c r="BS347" s="39">
        <v>176.3</v>
      </c>
      <c r="BT347" s="39">
        <v>149.4</v>
      </c>
      <c r="BU347" s="39">
        <v>0</v>
      </c>
      <c r="BV347" s="39">
        <f t="shared" si="127"/>
        <v>-51.6</v>
      </c>
      <c r="BW347" s="11"/>
      <c r="BX347" s="39">
        <f t="shared" si="128"/>
        <v>-51.6</v>
      </c>
      <c r="BY347" s="39">
        <v>0</v>
      </c>
      <c r="BZ347" s="39">
        <f t="shared" si="129"/>
        <v>0</v>
      </c>
      <c r="CA347" s="39">
        <f t="shared" si="130"/>
        <v>-51.6</v>
      </c>
      <c r="CB347" s="84"/>
      <c r="CC347" s="9"/>
      <c r="CD347" s="9"/>
      <c r="CE347" s="9"/>
      <c r="CF347" s="9"/>
      <c r="CG347" s="9"/>
      <c r="CH347" s="9"/>
      <c r="CI347" s="9"/>
      <c r="CJ347" s="9"/>
      <c r="CK347" s="9"/>
      <c r="CL347" s="10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10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10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10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10"/>
      <c r="GU347" s="9"/>
      <c r="GV347" s="9"/>
      <c r="GW347" s="9"/>
      <c r="GX347" s="9"/>
      <c r="GY347" s="9"/>
      <c r="GZ347" s="9"/>
      <c r="HA347" s="9"/>
      <c r="HB347" s="9"/>
      <c r="HC347" s="9"/>
      <c r="HD347" s="9"/>
      <c r="HE347" s="9"/>
      <c r="HF347" s="9"/>
      <c r="HG347" s="9"/>
      <c r="HH347" s="9"/>
      <c r="HI347" s="9"/>
      <c r="HJ347" s="9"/>
      <c r="HK347" s="9"/>
      <c r="HL347" s="9"/>
      <c r="HM347" s="9"/>
      <c r="HN347" s="9"/>
      <c r="HO347" s="9"/>
      <c r="HP347" s="9"/>
      <c r="HQ347" s="9"/>
      <c r="HR347" s="9"/>
      <c r="HS347" s="9"/>
      <c r="HT347" s="9"/>
      <c r="HU347" s="9"/>
      <c r="HV347" s="10"/>
      <c r="HW347" s="9"/>
      <c r="HX347" s="9"/>
    </row>
    <row r="348" spans="1:232" s="2" customFormat="1" ht="16.95" customHeight="1">
      <c r="A348" s="58" t="s">
        <v>341</v>
      </c>
      <c r="B348" s="39">
        <v>506</v>
      </c>
      <c r="C348" s="39">
        <v>489.7</v>
      </c>
      <c r="D348" s="4">
        <f t="shared" si="117"/>
        <v>0.9677865612648221</v>
      </c>
      <c r="E348" s="11">
        <v>10</v>
      </c>
      <c r="F348" s="5" t="s">
        <v>371</v>
      </c>
      <c r="G348" s="5" t="s">
        <v>371</v>
      </c>
      <c r="H348" s="5" t="s">
        <v>371</v>
      </c>
      <c r="I348" s="5" t="s">
        <v>371</v>
      </c>
      <c r="J348" s="5" t="s">
        <v>371</v>
      </c>
      <c r="K348" s="5" t="s">
        <v>371</v>
      </c>
      <c r="L348" s="5" t="s">
        <v>371</v>
      </c>
      <c r="M348" s="5" t="s">
        <v>371</v>
      </c>
      <c r="N348" s="39">
        <v>710.2</v>
      </c>
      <c r="O348" s="39">
        <v>621.29999999999995</v>
      </c>
      <c r="P348" s="4">
        <f t="shared" si="118"/>
        <v>0.8748239932413403</v>
      </c>
      <c r="Q348" s="11">
        <v>20</v>
      </c>
      <c r="R348" s="11">
        <v>1</v>
      </c>
      <c r="S348" s="11">
        <v>15</v>
      </c>
      <c r="T348" s="39">
        <v>362</v>
      </c>
      <c r="U348" s="39">
        <v>377.1</v>
      </c>
      <c r="V348" s="4">
        <f t="shared" si="119"/>
        <v>1.0417127071823205</v>
      </c>
      <c r="W348" s="11">
        <v>30</v>
      </c>
      <c r="X348" s="39">
        <v>18</v>
      </c>
      <c r="Y348" s="39">
        <v>18.5</v>
      </c>
      <c r="Z348" s="4">
        <f t="shared" si="120"/>
        <v>1.0277777777777777</v>
      </c>
      <c r="AA348" s="11">
        <v>20</v>
      </c>
      <c r="AB348" s="39">
        <v>6701</v>
      </c>
      <c r="AC348" s="39">
        <v>5336</v>
      </c>
      <c r="AD348" s="4">
        <f t="shared" si="121"/>
        <v>0.7962990598418147</v>
      </c>
      <c r="AE348" s="11">
        <v>5</v>
      </c>
      <c r="AF348" s="5" t="s">
        <v>371</v>
      </c>
      <c r="AG348" s="5" t="s">
        <v>371</v>
      </c>
      <c r="AH348" s="5" t="s">
        <v>371</v>
      </c>
      <c r="AI348" s="5" t="s">
        <v>371</v>
      </c>
      <c r="AJ348" s="55">
        <v>207</v>
      </c>
      <c r="AK348" s="55">
        <v>202</v>
      </c>
      <c r="AL348" s="4">
        <f t="shared" si="122"/>
        <v>0.97584541062801933</v>
      </c>
      <c r="AM348" s="11">
        <v>20</v>
      </c>
      <c r="AN348" s="5" t="s">
        <v>371</v>
      </c>
      <c r="AO348" s="5" t="s">
        <v>371</v>
      </c>
      <c r="AP348" s="5" t="s">
        <v>371</v>
      </c>
      <c r="AQ348" s="5" t="s">
        <v>371</v>
      </c>
      <c r="AR348" s="39">
        <v>0</v>
      </c>
      <c r="AS348" s="39">
        <v>0</v>
      </c>
      <c r="AT348" s="4">
        <f t="shared" si="123"/>
        <v>0</v>
      </c>
      <c r="AU348" s="11">
        <v>0</v>
      </c>
      <c r="AV348" s="5" t="s">
        <v>371</v>
      </c>
      <c r="AW348" s="5" t="s">
        <v>371</v>
      </c>
      <c r="AX348" s="5" t="s">
        <v>371</v>
      </c>
      <c r="AY348" s="5" t="s">
        <v>371</v>
      </c>
      <c r="AZ348" s="5" t="s">
        <v>371</v>
      </c>
      <c r="BA348" s="5" t="s">
        <v>371</v>
      </c>
      <c r="BB348" s="5" t="s">
        <v>371</v>
      </c>
      <c r="BC348" s="5" t="s">
        <v>371</v>
      </c>
      <c r="BD348" s="54">
        <f t="shared" si="131"/>
        <v>0.97899738133558045</v>
      </c>
      <c r="BE348" s="54">
        <f t="shared" si="124"/>
        <v>0.97899738133558045</v>
      </c>
      <c r="BF348" s="55">
        <v>471</v>
      </c>
      <c r="BG348" s="39">
        <f t="shared" si="125"/>
        <v>461.1</v>
      </c>
      <c r="BH348" s="39">
        <f t="shared" si="126"/>
        <v>-9.8999999999999773</v>
      </c>
      <c r="BI348" s="39">
        <v>52</v>
      </c>
      <c r="BJ348" s="39">
        <v>36.1</v>
      </c>
      <c r="BK348" s="39">
        <v>37.5</v>
      </c>
      <c r="BL348" s="39">
        <v>34.1</v>
      </c>
      <c r="BM348" s="39">
        <v>34</v>
      </c>
      <c r="BN348" s="39">
        <v>36.200000000000003</v>
      </c>
      <c r="BO348" s="39">
        <v>41.6</v>
      </c>
      <c r="BP348" s="39">
        <v>42.7</v>
      </c>
      <c r="BQ348" s="39">
        <v>0</v>
      </c>
      <c r="BR348" s="39">
        <v>40.200000000000003</v>
      </c>
      <c r="BS348" s="39">
        <v>50.9</v>
      </c>
      <c r="BT348" s="39">
        <v>46.5</v>
      </c>
      <c r="BU348" s="39">
        <v>5.6999999999999673</v>
      </c>
      <c r="BV348" s="39">
        <f t="shared" si="127"/>
        <v>3.6</v>
      </c>
      <c r="BW348" s="11"/>
      <c r="BX348" s="39">
        <f t="shared" si="128"/>
        <v>3.6</v>
      </c>
      <c r="BY348" s="39">
        <v>0</v>
      </c>
      <c r="BZ348" s="39">
        <f t="shared" si="129"/>
        <v>3.6</v>
      </c>
      <c r="CA348" s="39">
        <f t="shared" si="130"/>
        <v>0</v>
      </c>
      <c r="CB348" s="84"/>
      <c r="CC348" s="9"/>
      <c r="CD348" s="9"/>
      <c r="CE348" s="9"/>
      <c r="CF348" s="9"/>
      <c r="CG348" s="9"/>
      <c r="CH348" s="9"/>
      <c r="CI348" s="9"/>
      <c r="CJ348" s="9"/>
      <c r="CK348" s="9"/>
      <c r="CL348" s="10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10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10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10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10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  <c r="HJ348" s="9"/>
      <c r="HK348" s="9"/>
      <c r="HL348" s="9"/>
      <c r="HM348" s="9"/>
      <c r="HN348" s="9"/>
      <c r="HO348" s="9"/>
      <c r="HP348" s="9"/>
      <c r="HQ348" s="9"/>
      <c r="HR348" s="9"/>
      <c r="HS348" s="9"/>
      <c r="HT348" s="9"/>
      <c r="HU348" s="9"/>
      <c r="HV348" s="10"/>
      <c r="HW348" s="9"/>
      <c r="HX348" s="9"/>
    </row>
    <row r="349" spans="1:232" s="2" customFormat="1" ht="16.95" customHeight="1">
      <c r="A349" s="58" t="s">
        <v>342</v>
      </c>
      <c r="B349" s="39">
        <v>284505</v>
      </c>
      <c r="C349" s="39">
        <v>269337.90000000002</v>
      </c>
      <c r="D349" s="4">
        <f t="shared" si="117"/>
        <v>0.94668951336531881</v>
      </c>
      <c r="E349" s="11">
        <v>10</v>
      </c>
      <c r="F349" s="5" t="s">
        <v>371</v>
      </c>
      <c r="G349" s="5" t="s">
        <v>371</v>
      </c>
      <c r="H349" s="5" t="s">
        <v>371</v>
      </c>
      <c r="I349" s="5" t="s">
        <v>371</v>
      </c>
      <c r="J349" s="5" t="s">
        <v>371</v>
      </c>
      <c r="K349" s="5" t="s">
        <v>371</v>
      </c>
      <c r="L349" s="5" t="s">
        <v>371</v>
      </c>
      <c r="M349" s="5" t="s">
        <v>371</v>
      </c>
      <c r="N349" s="39">
        <v>10214.5</v>
      </c>
      <c r="O349" s="39">
        <v>9046.6</v>
      </c>
      <c r="P349" s="4">
        <f t="shared" si="118"/>
        <v>0.88566253854814236</v>
      </c>
      <c r="Q349" s="11">
        <v>20</v>
      </c>
      <c r="R349" s="11">
        <v>1</v>
      </c>
      <c r="S349" s="11">
        <v>15</v>
      </c>
      <c r="T349" s="39">
        <v>79.5</v>
      </c>
      <c r="U349" s="39">
        <v>108.4</v>
      </c>
      <c r="V349" s="4">
        <f t="shared" si="119"/>
        <v>1.3635220125786165</v>
      </c>
      <c r="W349" s="11">
        <v>20</v>
      </c>
      <c r="X349" s="39">
        <v>35.200000000000003</v>
      </c>
      <c r="Y349" s="39">
        <v>39.1</v>
      </c>
      <c r="Z349" s="4">
        <f t="shared" si="120"/>
        <v>1.1107954545454546</v>
      </c>
      <c r="AA349" s="11">
        <v>30</v>
      </c>
      <c r="AB349" s="39">
        <v>418733</v>
      </c>
      <c r="AC349" s="39">
        <v>470175</v>
      </c>
      <c r="AD349" s="4">
        <f t="shared" si="121"/>
        <v>1.1228515545705735</v>
      </c>
      <c r="AE349" s="11">
        <v>5</v>
      </c>
      <c r="AF349" s="5" t="s">
        <v>371</v>
      </c>
      <c r="AG349" s="5" t="s">
        <v>371</v>
      </c>
      <c r="AH349" s="5" t="s">
        <v>371</v>
      </c>
      <c r="AI349" s="5" t="s">
        <v>371</v>
      </c>
      <c r="AJ349" s="55">
        <v>300</v>
      </c>
      <c r="AK349" s="55">
        <v>320</v>
      </c>
      <c r="AL349" s="4">
        <f t="shared" si="122"/>
        <v>1.0666666666666667</v>
      </c>
      <c r="AM349" s="11">
        <v>20</v>
      </c>
      <c r="AN349" s="5" t="s">
        <v>371</v>
      </c>
      <c r="AO349" s="5" t="s">
        <v>371</v>
      </c>
      <c r="AP349" s="5" t="s">
        <v>371</v>
      </c>
      <c r="AQ349" s="5" t="s">
        <v>371</v>
      </c>
      <c r="AR349" s="39">
        <v>59.5</v>
      </c>
      <c r="AS349" s="39">
        <v>82.6</v>
      </c>
      <c r="AT349" s="4">
        <f t="shared" si="123"/>
        <v>1.388235294117647</v>
      </c>
      <c r="AU349" s="11">
        <v>10</v>
      </c>
      <c r="AV349" s="5" t="s">
        <v>371</v>
      </c>
      <c r="AW349" s="5" t="s">
        <v>371</v>
      </c>
      <c r="AX349" s="5" t="s">
        <v>371</v>
      </c>
      <c r="AY349" s="5" t="s">
        <v>371</v>
      </c>
      <c r="AZ349" s="5" t="s">
        <v>371</v>
      </c>
      <c r="BA349" s="5" t="s">
        <v>371</v>
      </c>
      <c r="BB349" s="5" t="s">
        <v>371</v>
      </c>
      <c r="BC349" s="5" t="s">
        <v>371</v>
      </c>
      <c r="BD349" s="54">
        <f t="shared" si="131"/>
        <v>1.1046491833839591</v>
      </c>
      <c r="BE349" s="54">
        <f t="shared" si="124"/>
        <v>1.1046491833839591</v>
      </c>
      <c r="BF349" s="55">
        <v>4064</v>
      </c>
      <c r="BG349" s="39">
        <f t="shared" si="125"/>
        <v>4489.3</v>
      </c>
      <c r="BH349" s="39">
        <f t="shared" si="126"/>
        <v>425.30000000000018</v>
      </c>
      <c r="BI349" s="39">
        <v>389.7</v>
      </c>
      <c r="BJ349" s="39">
        <v>341.9</v>
      </c>
      <c r="BK349" s="39">
        <v>344.3</v>
      </c>
      <c r="BL349" s="39">
        <v>380.8</v>
      </c>
      <c r="BM349" s="39">
        <v>371.2</v>
      </c>
      <c r="BN349" s="39">
        <v>350.6</v>
      </c>
      <c r="BO349" s="39">
        <v>370.5</v>
      </c>
      <c r="BP349" s="39">
        <v>395</v>
      </c>
      <c r="BQ349" s="39">
        <v>0</v>
      </c>
      <c r="BR349" s="39">
        <v>487.8</v>
      </c>
      <c r="BS349" s="39">
        <v>485.9</v>
      </c>
      <c r="BT349" s="39">
        <v>460</v>
      </c>
      <c r="BU349" s="39">
        <v>15.100000000000335</v>
      </c>
      <c r="BV349" s="39">
        <f t="shared" si="127"/>
        <v>96.5</v>
      </c>
      <c r="BW349" s="11"/>
      <c r="BX349" s="39">
        <f t="shared" si="128"/>
        <v>96.5</v>
      </c>
      <c r="BY349" s="39">
        <v>0</v>
      </c>
      <c r="BZ349" s="39">
        <f t="shared" si="129"/>
        <v>96.5</v>
      </c>
      <c r="CA349" s="39">
        <f t="shared" si="130"/>
        <v>0</v>
      </c>
      <c r="CB349" s="84"/>
      <c r="CC349" s="9"/>
      <c r="CD349" s="9"/>
      <c r="CE349" s="9"/>
      <c r="CF349" s="9"/>
      <c r="CG349" s="9"/>
      <c r="CH349" s="9"/>
      <c r="CI349" s="9"/>
      <c r="CJ349" s="9"/>
      <c r="CK349" s="9"/>
      <c r="CL349" s="10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10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10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10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10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9"/>
      <c r="HP349" s="9"/>
      <c r="HQ349" s="9"/>
      <c r="HR349" s="9"/>
      <c r="HS349" s="9"/>
      <c r="HT349" s="9"/>
      <c r="HU349" s="9"/>
      <c r="HV349" s="10"/>
      <c r="HW349" s="9"/>
      <c r="HX349" s="9"/>
    </row>
    <row r="350" spans="1:232" s="2" customFormat="1" ht="16.95" customHeight="1">
      <c r="A350" s="58" t="s">
        <v>343</v>
      </c>
      <c r="B350" s="39">
        <v>561</v>
      </c>
      <c r="C350" s="39">
        <v>559.6</v>
      </c>
      <c r="D350" s="4">
        <f t="shared" si="117"/>
        <v>0.99750445632798579</v>
      </c>
      <c r="E350" s="11">
        <v>10</v>
      </c>
      <c r="F350" s="5" t="s">
        <v>371</v>
      </c>
      <c r="G350" s="5" t="s">
        <v>371</v>
      </c>
      <c r="H350" s="5" t="s">
        <v>371</v>
      </c>
      <c r="I350" s="5" t="s">
        <v>371</v>
      </c>
      <c r="J350" s="5" t="s">
        <v>371</v>
      </c>
      <c r="K350" s="5" t="s">
        <v>371</v>
      </c>
      <c r="L350" s="5" t="s">
        <v>371</v>
      </c>
      <c r="M350" s="5" t="s">
        <v>371</v>
      </c>
      <c r="N350" s="39">
        <v>1067.7</v>
      </c>
      <c r="O350" s="39">
        <v>503</v>
      </c>
      <c r="P350" s="4">
        <f t="shared" si="118"/>
        <v>0.47110611595017327</v>
      </c>
      <c r="Q350" s="11">
        <v>20</v>
      </c>
      <c r="R350" s="11">
        <v>1</v>
      </c>
      <c r="S350" s="11">
        <v>15</v>
      </c>
      <c r="T350" s="39">
        <v>287.5</v>
      </c>
      <c r="U350" s="39">
        <v>285</v>
      </c>
      <c r="V350" s="4">
        <f t="shared" si="119"/>
        <v>0.99130434782608701</v>
      </c>
      <c r="W350" s="11">
        <v>30</v>
      </c>
      <c r="X350" s="39">
        <v>37.4</v>
      </c>
      <c r="Y350" s="39">
        <v>37.6</v>
      </c>
      <c r="Z350" s="4">
        <f t="shared" si="120"/>
        <v>1.0053475935828877</v>
      </c>
      <c r="AA350" s="11">
        <v>20</v>
      </c>
      <c r="AB350" s="39">
        <v>4422</v>
      </c>
      <c r="AC350" s="39">
        <v>3026</v>
      </c>
      <c r="AD350" s="4">
        <f t="shared" si="121"/>
        <v>0.68430574400723654</v>
      </c>
      <c r="AE350" s="11">
        <v>5</v>
      </c>
      <c r="AF350" s="5" t="s">
        <v>371</v>
      </c>
      <c r="AG350" s="5" t="s">
        <v>371</v>
      </c>
      <c r="AH350" s="5" t="s">
        <v>371</v>
      </c>
      <c r="AI350" s="5" t="s">
        <v>371</v>
      </c>
      <c r="AJ350" s="55">
        <v>560</v>
      </c>
      <c r="AK350" s="55">
        <v>578</v>
      </c>
      <c r="AL350" s="4">
        <f t="shared" si="122"/>
        <v>1.0321428571428573</v>
      </c>
      <c r="AM350" s="11">
        <v>20</v>
      </c>
      <c r="AN350" s="5" t="s">
        <v>371</v>
      </c>
      <c r="AO350" s="5" t="s">
        <v>371</v>
      </c>
      <c r="AP350" s="5" t="s">
        <v>371</v>
      </c>
      <c r="AQ350" s="5" t="s">
        <v>371</v>
      </c>
      <c r="AR350" s="39">
        <v>0</v>
      </c>
      <c r="AS350" s="39">
        <v>0</v>
      </c>
      <c r="AT350" s="4">
        <f t="shared" si="123"/>
        <v>0</v>
      </c>
      <c r="AU350" s="11">
        <v>0</v>
      </c>
      <c r="AV350" s="5" t="s">
        <v>371</v>
      </c>
      <c r="AW350" s="5" t="s">
        <v>371</v>
      </c>
      <c r="AX350" s="5" t="s">
        <v>371</v>
      </c>
      <c r="AY350" s="5" t="s">
        <v>371</v>
      </c>
      <c r="AZ350" s="5" t="s">
        <v>371</v>
      </c>
      <c r="BA350" s="5" t="s">
        <v>371</v>
      </c>
      <c r="BB350" s="5" t="s">
        <v>371</v>
      </c>
      <c r="BC350" s="5" t="s">
        <v>371</v>
      </c>
      <c r="BD350" s="54">
        <f t="shared" si="131"/>
        <v>0.90256362543014179</v>
      </c>
      <c r="BE350" s="54">
        <f t="shared" si="124"/>
        <v>0.90256362543014179</v>
      </c>
      <c r="BF350" s="55">
        <v>679</v>
      </c>
      <c r="BG350" s="39">
        <f t="shared" si="125"/>
        <v>612.79999999999995</v>
      </c>
      <c r="BH350" s="39">
        <f t="shared" si="126"/>
        <v>-66.200000000000045</v>
      </c>
      <c r="BI350" s="39">
        <v>76.2</v>
      </c>
      <c r="BJ350" s="39">
        <v>53.6</v>
      </c>
      <c r="BK350" s="39">
        <v>37.799999999999997</v>
      </c>
      <c r="BL350" s="39">
        <v>58.6</v>
      </c>
      <c r="BM350" s="39">
        <v>51.1</v>
      </c>
      <c r="BN350" s="39">
        <v>48.3</v>
      </c>
      <c r="BO350" s="39">
        <v>43.1</v>
      </c>
      <c r="BP350" s="39">
        <v>52.7</v>
      </c>
      <c r="BQ350" s="39">
        <v>0</v>
      </c>
      <c r="BR350" s="39">
        <v>64.7</v>
      </c>
      <c r="BS350" s="39">
        <v>47</v>
      </c>
      <c r="BT350" s="39">
        <v>64.7</v>
      </c>
      <c r="BU350" s="39">
        <v>1.8999999999999773</v>
      </c>
      <c r="BV350" s="39">
        <f t="shared" si="127"/>
        <v>13.1</v>
      </c>
      <c r="BW350" s="11"/>
      <c r="BX350" s="39">
        <f t="shared" si="128"/>
        <v>13.1</v>
      </c>
      <c r="BY350" s="39">
        <v>0</v>
      </c>
      <c r="BZ350" s="39">
        <f t="shared" si="129"/>
        <v>13.1</v>
      </c>
      <c r="CA350" s="39">
        <f t="shared" si="130"/>
        <v>0</v>
      </c>
      <c r="CB350" s="84"/>
    </row>
    <row r="351" spans="1:232" s="2" customFormat="1" ht="16.95" customHeight="1">
      <c r="A351" s="58" t="s">
        <v>344</v>
      </c>
      <c r="B351" s="39">
        <v>327</v>
      </c>
      <c r="C351" s="39">
        <v>304.60000000000002</v>
      </c>
      <c r="D351" s="4">
        <f t="shared" si="117"/>
        <v>0.9314984709480123</v>
      </c>
      <c r="E351" s="11">
        <v>10</v>
      </c>
      <c r="F351" s="5" t="s">
        <v>371</v>
      </c>
      <c r="G351" s="5" t="s">
        <v>371</v>
      </c>
      <c r="H351" s="5" t="s">
        <v>371</v>
      </c>
      <c r="I351" s="5" t="s">
        <v>371</v>
      </c>
      <c r="J351" s="5" t="s">
        <v>371</v>
      </c>
      <c r="K351" s="5" t="s">
        <v>371</v>
      </c>
      <c r="L351" s="5" t="s">
        <v>371</v>
      </c>
      <c r="M351" s="5" t="s">
        <v>371</v>
      </c>
      <c r="N351" s="39">
        <v>1156.2</v>
      </c>
      <c r="O351" s="39">
        <v>933.8</v>
      </c>
      <c r="P351" s="4">
        <f t="shared" si="118"/>
        <v>0.80764573603182832</v>
      </c>
      <c r="Q351" s="11">
        <v>20</v>
      </c>
      <c r="R351" s="11">
        <v>1</v>
      </c>
      <c r="S351" s="11">
        <v>15</v>
      </c>
      <c r="T351" s="39">
        <v>228</v>
      </c>
      <c r="U351" s="39">
        <v>228.7</v>
      </c>
      <c r="V351" s="4">
        <f t="shared" si="119"/>
        <v>1.0030701754385964</v>
      </c>
      <c r="W351" s="11">
        <v>25</v>
      </c>
      <c r="X351" s="39">
        <v>28</v>
      </c>
      <c r="Y351" s="39">
        <v>29.8</v>
      </c>
      <c r="Z351" s="4">
        <f t="shared" si="120"/>
        <v>1.0642857142857143</v>
      </c>
      <c r="AA351" s="11">
        <v>25</v>
      </c>
      <c r="AB351" s="39">
        <v>15069</v>
      </c>
      <c r="AC351" s="39">
        <v>13994</v>
      </c>
      <c r="AD351" s="4">
        <f t="shared" si="121"/>
        <v>0.92866149047713853</v>
      </c>
      <c r="AE351" s="11">
        <v>5</v>
      </c>
      <c r="AF351" s="5" t="s">
        <v>371</v>
      </c>
      <c r="AG351" s="5" t="s">
        <v>371</v>
      </c>
      <c r="AH351" s="5" t="s">
        <v>371</v>
      </c>
      <c r="AI351" s="5" t="s">
        <v>371</v>
      </c>
      <c r="AJ351" s="55">
        <v>350</v>
      </c>
      <c r="AK351" s="55">
        <v>340</v>
      </c>
      <c r="AL351" s="4">
        <f t="shared" si="122"/>
        <v>0.97142857142857142</v>
      </c>
      <c r="AM351" s="11">
        <v>20</v>
      </c>
      <c r="AN351" s="5" t="s">
        <v>371</v>
      </c>
      <c r="AO351" s="5" t="s">
        <v>371</v>
      </c>
      <c r="AP351" s="5" t="s">
        <v>371</v>
      </c>
      <c r="AQ351" s="5" t="s">
        <v>371</v>
      </c>
      <c r="AR351" s="39">
        <v>0</v>
      </c>
      <c r="AS351" s="39">
        <v>0</v>
      </c>
      <c r="AT351" s="4">
        <f t="shared" si="123"/>
        <v>0</v>
      </c>
      <c r="AU351" s="11">
        <v>0</v>
      </c>
      <c r="AV351" s="5" t="s">
        <v>371</v>
      </c>
      <c r="AW351" s="5" t="s">
        <v>371</v>
      </c>
      <c r="AX351" s="5" t="s">
        <v>371</v>
      </c>
      <c r="AY351" s="5" t="s">
        <v>371</v>
      </c>
      <c r="AZ351" s="5" t="s">
        <v>371</v>
      </c>
      <c r="BA351" s="5" t="s">
        <v>371</v>
      </c>
      <c r="BB351" s="5" t="s">
        <v>371</v>
      </c>
      <c r="BC351" s="5" t="s">
        <v>371</v>
      </c>
      <c r="BD351" s="54">
        <f t="shared" si="131"/>
        <v>0.96853062961817982</v>
      </c>
      <c r="BE351" s="54">
        <f t="shared" si="124"/>
        <v>0.96853062961817982</v>
      </c>
      <c r="BF351" s="55">
        <v>2068</v>
      </c>
      <c r="BG351" s="39">
        <f t="shared" si="125"/>
        <v>2002.9</v>
      </c>
      <c r="BH351" s="39">
        <f t="shared" si="126"/>
        <v>-65.099999999999909</v>
      </c>
      <c r="BI351" s="39">
        <v>227.9</v>
      </c>
      <c r="BJ351" s="39">
        <v>207.7</v>
      </c>
      <c r="BK351" s="39">
        <v>138.30000000000001</v>
      </c>
      <c r="BL351" s="39">
        <v>157.80000000000001</v>
      </c>
      <c r="BM351" s="39">
        <v>190.9</v>
      </c>
      <c r="BN351" s="39">
        <v>132.5</v>
      </c>
      <c r="BO351" s="39">
        <v>179.7</v>
      </c>
      <c r="BP351" s="39">
        <v>156.19999999999999</v>
      </c>
      <c r="BQ351" s="39">
        <v>0</v>
      </c>
      <c r="BR351" s="39">
        <v>158.69999999999999</v>
      </c>
      <c r="BS351" s="39">
        <v>178.9</v>
      </c>
      <c r="BT351" s="39">
        <v>177.8</v>
      </c>
      <c r="BU351" s="39">
        <v>44.099999999999909</v>
      </c>
      <c r="BV351" s="39">
        <f t="shared" si="127"/>
        <v>52.4</v>
      </c>
      <c r="BW351" s="11"/>
      <c r="BX351" s="39">
        <f t="shared" si="128"/>
        <v>52.4</v>
      </c>
      <c r="BY351" s="39">
        <v>0</v>
      </c>
      <c r="BZ351" s="39">
        <f t="shared" si="129"/>
        <v>52.4</v>
      </c>
      <c r="CA351" s="39">
        <f t="shared" si="130"/>
        <v>0</v>
      </c>
      <c r="CB351" s="84"/>
    </row>
    <row r="352" spans="1:232" s="2" customFormat="1" ht="16.95" customHeight="1">
      <c r="A352" s="19" t="s">
        <v>345</v>
      </c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84"/>
    </row>
    <row r="353" spans="1:80" s="2" customFormat="1" ht="16.95" customHeight="1">
      <c r="A353" s="58" t="s">
        <v>346</v>
      </c>
      <c r="B353" s="39">
        <v>340</v>
      </c>
      <c r="C353" s="39">
        <v>344.8</v>
      </c>
      <c r="D353" s="4">
        <f t="shared" si="117"/>
        <v>1.0141176470588236</v>
      </c>
      <c r="E353" s="11">
        <v>10</v>
      </c>
      <c r="F353" s="5" t="s">
        <v>371</v>
      </c>
      <c r="G353" s="5" t="s">
        <v>371</v>
      </c>
      <c r="H353" s="5" t="s">
        <v>371</v>
      </c>
      <c r="I353" s="5" t="s">
        <v>371</v>
      </c>
      <c r="J353" s="5" t="s">
        <v>371</v>
      </c>
      <c r="K353" s="5" t="s">
        <v>371</v>
      </c>
      <c r="L353" s="5" t="s">
        <v>371</v>
      </c>
      <c r="M353" s="5" t="s">
        <v>371</v>
      </c>
      <c r="N353" s="39">
        <v>436.7</v>
      </c>
      <c r="O353" s="39">
        <v>398.3</v>
      </c>
      <c r="P353" s="4">
        <f t="shared" si="118"/>
        <v>0.91206778108541342</v>
      </c>
      <c r="Q353" s="11">
        <v>20</v>
      </c>
      <c r="R353" s="11">
        <v>1</v>
      </c>
      <c r="S353" s="11">
        <v>15</v>
      </c>
      <c r="T353" s="39">
        <v>118</v>
      </c>
      <c r="U353" s="39">
        <v>118.5</v>
      </c>
      <c r="V353" s="4">
        <f t="shared" si="119"/>
        <v>1.0042372881355932</v>
      </c>
      <c r="W353" s="11">
        <v>15</v>
      </c>
      <c r="X353" s="39">
        <v>14.1</v>
      </c>
      <c r="Y353" s="39">
        <v>14.6</v>
      </c>
      <c r="Z353" s="4">
        <f t="shared" si="120"/>
        <v>1.0354609929078014</v>
      </c>
      <c r="AA353" s="11">
        <v>35</v>
      </c>
      <c r="AB353" s="39">
        <v>12104</v>
      </c>
      <c r="AC353" s="39">
        <v>6061</v>
      </c>
      <c r="AD353" s="4">
        <f t="shared" si="121"/>
        <v>0.50074355584930597</v>
      </c>
      <c r="AE353" s="11">
        <v>5</v>
      </c>
      <c r="AF353" s="5" t="s">
        <v>371</v>
      </c>
      <c r="AG353" s="5" t="s">
        <v>371</v>
      </c>
      <c r="AH353" s="5" t="s">
        <v>371</v>
      </c>
      <c r="AI353" s="5" t="s">
        <v>371</v>
      </c>
      <c r="AJ353" s="55">
        <v>78</v>
      </c>
      <c r="AK353" s="55">
        <v>78</v>
      </c>
      <c r="AL353" s="4">
        <f t="shared" si="122"/>
        <v>1</v>
      </c>
      <c r="AM353" s="11">
        <v>20</v>
      </c>
      <c r="AN353" s="5" t="s">
        <v>371</v>
      </c>
      <c r="AO353" s="5" t="s">
        <v>371</v>
      </c>
      <c r="AP353" s="5" t="s">
        <v>371</v>
      </c>
      <c r="AQ353" s="5" t="s">
        <v>371</v>
      </c>
      <c r="AR353" s="39">
        <v>0</v>
      </c>
      <c r="AS353" s="39">
        <v>0</v>
      </c>
      <c r="AT353" s="4">
        <f t="shared" si="123"/>
        <v>0</v>
      </c>
      <c r="AU353" s="11">
        <v>0</v>
      </c>
      <c r="AV353" s="5" t="s">
        <v>371</v>
      </c>
      <c r="AW353" s="5" t="s">
        <v>371</v>
      </c>
      <c r="AX353" s="5" t="s">
        <v>371</v>
      </c>
      <c r="AY353" s="5" t="s">
        <v>371</v>
      </c>
      <c r="AZ353" s="5" t="s">
        <v>371</v>
      </c>
      <c r="BA353" s="5" t="s">
        <v>371</v>
      </c>
      <c r="BB353" s="5" t="s">
        <v>371</v>
      </c>
      <c r="BC353" s="5" t="s">
        <v>371</v>
      </c>
      <c r="BD353" s="54">
        <f t="shared" si="131"/>
        <v>0.97659119954458307</v>
      </c>
      <c r="BE353" s="54">
        <f t="shared" si="124"/>
        <v>0.97659119954458307</v>
      </c>
      <c r="BF353" s="55">
        <v>633</v>
      </c>
      <c r="BG353" s="39">
        <f t="shared" si="125"/>
        <v>618.20000000000005</v>
      </c>
      <c r="BH353" s="39">
        <f t="shared" si="126"/>
        <v>-14.799999999999955</v>
      </c>
      <c r="BI353" s="39">
        <v>65.8</v>
      </c>
      <c r="BJ353" s="39">
        <v>51.4</v>
      </c>
      <c r="BK353" s="39">
        <v>4.5999999999999996</v>
      </c>
      <c r="BL353" s="39">
        <v>14.4</v>
      </c>
      <c r="BM353" s="39">
        <v>17.7</v>
      </c>
      <c r="BN353" s="39">
        <v>76.8</v>
      </c>
      <c r="BO353" s="39">
        <v>63.6</v>
      </c>
      <c r="BP353" s="39">
        <v>54.6</v>
      </c>
      <c r="BQ353" s="39">
        <v>0</v>
      </c>
      <c r="BR353" s="39">
        <v>35.9</v>
      </c>
      <c r="BS353" s="39">
        <v>56.1</v>
      </c>
      <c r="BT353" s="39">
        <v>64.8</v>
      </c>
      <c r="BU353" s="39">
        <v>92.699999999999989</v>
      </c>
      <c r="BV353" s="39">
        <f t="shared" si="127"/>
        <v>19.8</v>
      </c>
      <c r="BW353" s="11"/>
      <c r="BX353" s="39">
        <f t="shared" si="128"/>
        <v>19.8</v>
      </c>
      <c r="BY353" s="39">
        <v>0</v>
      </c>
      <c r="BZ353" s="39">
        <f t="shared" si="129"/>
        <v>19.8</v>
      </c>
      <c r="CA353" s="39">
        <f t="shared" si="130"/>
        <v>0</v>
      </c>
      <c r="CB353" s="84"/>
    </row>
    <row r="354" spans="1:80" s="2" customFormat="1" ht="16.95" customHeight="1">
      <c r="A354" s="58" t="s">
        <v>54</v>
      </c>
      <c r="B354" s="39">
        <v>0</v>
      </c>
      <c r="C354" s="39">
        <v>246.9</v>
      </c>
      <c r="D354" s="4">
        <f t="shared" si="117"/>
        <v>0</v>
      </c>
      <c r="E354" s="11">
        <v>0</v>
      </c>
      <c r="F354" s="5" t="s">
        <v>371</v>
      </c>
      <c r="G354" s="5" t="s">
        <v>371</v>
      </c>
      <c r="H354" s="5" t="s">
        <v>371</v>
      </c>
      <c r="I354" s="5" t="s">
        <v>371</v>
      </c>
      <c r="J354" s="5" t="s">
        <v>371</v>
      </c>
      <c r="K354" s="5" t="s">
        <v>371</v>
      </c>
      <c r="L354" s="5" t="s">
        <v>371</v>
      </c>
      <c r="M354" s="5" t="s">
        <v>371</v>
      </c>
      <c r="N354" s="39">
        <v>2723.9</v>
      </c>
      <c r="O354" s="39">
        <v>1404</v>
      </c>
      <c r="P354" s="4">
        <f t="shared" si="118"/>
        <v>0.5154374242813613</v>
      </c>
      <c r="Q354" s="11">
        <v>20</v>
      </c>
      <c r="R354" s="11">
        <v>1</v>
      </c>
      <c r="S354" s="11">
        <v>15</v>
      </c>
      <c r="T354" s="39">
        <v>507</v>
      </c>
      <c r="U354" s="39">
        <v>422.9</v>
      </c>
      <c r="V354" s="4">
        <f t="shared" si="119"/>
        <v>0.83412228796844179</v>
      </c>
      <c r="W354" s="11">
        <v>30</v>
      </c>
      <c r="X354" s="39">
        <v>24</v>
      </c>
      <c r="Y354" s="39">
        <v>24.1</v>
      </c>
      <c r="Z354" s="4">
        <f t="shared" si="120"/>
        <v>1.0041666666666667</v>
      </c>
      <c r="AA354" s="11">
        <v>20</v>
      </c>
      <c r="AB354" s="39">
        <v>17590</v>
      </c>
      <c r="AC354" s="39">
        <v>9656</v>
      </c>
      <c r="AD354" s="4">
        <f t="shared" si="121"/>
        <v>0.54894826606026148</v>
      </c>
      <c r="AE354" s="11">
        <v>5</v>
      </c>
      <c r="AF354" s="5" t="s">
        <v>371</v>
      </c>
      <c r="AG354" s="5" t="s">
        <v>371</v>
      </c>
      <c r="AH354" s="5" t="s">
        <v>371</v>
      </c>
      <c r="AI354" s="5" t="s">
        <v>371</v>
      </c>
      <c r="AJ354" s="55">
        <v>260</v>
      </c>
      <c r="AK354" s="55">
        <v>224</v>
      </c>
      <c r="AL354" s="4">
        <f t="shared" si="122"/>
        <v>0.86153846153846159</v>
      </c>
      <c r="AM354" s="11">
        <v>20</v>
      </c>
      <c r="AN354" s="5" t="s">
        <v>371</v>
      </c>
      <c r="AO354" s="5" t="s">
        <v>371</v>
      </c>
      <c r="AP354" s="5" t="s">
        <v>371</v>
      </c>
      <c r="AQ354" s="5" t="s">
        <v>371</v>
      </c>
      <c r="AR354" s="39">
        <v>0</v>
      </c>
      <c r="AS354" s="39">
        <v>0</v>
      </c>
      <c r="AT354" s="4">
        <f t="shared" si="123"/>
        <v>0</v>
      </c>
      <c r="AU354" s="11">
        <v>0</v>
      </c>
      <c r="AV354" s="5" t="s">
        <v>371</v>
      </c>
      <c r="AW354" s="5" t="s">
        <v>371</v>
      </c>
      <c r="AX354" s="5" t="s">
        <v>371</v>
      </c>
      <c r="AY354" s="5" t="s">
        <v>371</v>
      </c>
      <c r="AZ354" s="5" t="s">
        <v>371</v>
      </c>
      <c r="BA354" s="5" t="s">
        <v>371</v>
      </c>
      <c r="BB354" s="5" t="s">
        <v>371</v>
      </c>
      <c r="BC354" s="5" t="s">
        <v>371</v>
      </c>
      <c r="BD354" s="54">
        <f t="shared" si="131"/>
        <v>0.82173873653713059</v>
      </c>
      <c r="BE354" s="54">
        <f t="shared" si="124"/>
        <v>0.82173873653713059</v>
      </c>
      <c r="BF354" s="55">
        <v>357</v>
      </c>
      <c r="BG354" s="39">
        <f t="shared" si="125"/>
        <v>293.39999999999998</v>
      </c>
      <c r="BH354" s="39">
        <f t="shared" si="126"/>
        <v>-63.600000000000023</v>
      </c>
      <c r="BI354" s="39">
        <v>20.5</v>
      </c>
      <c r="BJ354" s="39">
        <v>17.7</v>
      </c>
      <c r="BK354" s="39">
        <v>0</v>
      </c>
      <c r="BL354" s="39">
        <v>0</v>
      </c>
      <c r="BM354" s="39">
        <v>0</v>
      </c>
      <c r="BN354" s="39">
        <v>0</v>
      </c>
      <c r="BO354" s="39">
        <v>0</v>
      </c>
      <c r="BP354" s="39">
        <v>0</v>
      </c>
      <c r="BQ354" s="39">
        <v>0</v>
      </c>
      <c r="BR354" s="39">
        <v>0</v>
      </c>
      <c r="BS354" s="39">
        <v>28.6</v>
      </c>
      <c r="BT354" s="39">
        <v>28.1</v>
      </c>
      <c r="BU354" s="39">
        <v>195.29999999999998</v>
      </c>
      <c r="BV354" s="39">
        <f t="shared" si="127"/>
        <v>3.2</v>
      </c>
      <c r="BW354" s="11"/>
      <c r="BX354" s="39">
        <f t="shared" si="128"/>
        <v>3.2</v>
      </c>
      <c r="BY354" s="39">
        <v>0</v>
      </c>
      <c r="BZ354" s="39">
        <f t="shared" si="129"/>
        <v>3.2</v>
      </c>
      <c r="CA354" s="39">
        <f t="shared" si="130"/>
        <v>0</v>
      </c>
      <c r="CB354" s="84"/>
    </row>
    <row r="355" spans="1:80" s="2" customFormat="1" ht="16.95" customHeight="1">
      <c r="A355" s="58" t="s">
        <v>347</v>
      </c>
      <c r="B355" s="39">
        <v>875</v>
      </c>
      <c r="C355" s="39">
        <v>875</v>
      </c>
      <c r="D355" s="4">
        <f t="shared" si="117"/>
        <v>1</v>
      </c>
      <c r="E355" s="11">
        <v>10</v>
      </c>
      <c r="F355" s="5" t="s">
        <v>371</v>
      </c>
      <c r="G355" s="5" t="s">
        <v>371</v>
      </c>
      <c r="H355" s="5" t="s">
        <v>371</v>
      </c>
      <c r="I355" s="5" t="s">
        <v>371</v>
      </c>
      <c r="J355" s="5" t="s">
        <v>371</v>
      </c>
      <c r="K355" s="5" t="s">
        <v>371</v>
      </c>
      <c r="L355" s="5" t="s">
        <v>371</v>
      </c>
      <c r="M355" s="5" t="s">
        <v>371</v>
      </c>
      <c r="N355" s="39">
        <v>915.8</v>
      </c>
      <c r="O355" s="39">
        <v>836.8</v>
      </c>
      <c r="P355" s="4">
        <f t="shared" si="118"/>
        <v>0.91373662371696873</v>
      </c>
      <c r="Q355" s="11">
        <v>20</v>
      </c>
      <c r="R355" s="11">
        <v>1</v>
      </c>
      <c r="S355" s="11">
        <v>15</v>
      </c>
      <c r="T355" s="39">
        <v>309</v>
      </c>
      <c r="U355" s="39">
        <v>327.39999999999998</v>
      </c>
      <c r="V355" s="4">
        <f t="shared" si="119"/>
        <v>1.059546925566343</v>
      </c>
      <c r="W355" s="11">
        <v>30</v>
      </c>
      <c r="X355" s="39">
        <v>17.7</v>
      </c>
      <c r="Y355" s="39">
        <v>17.7</v>
      </c>
      <c r="Z355" s="4">
        <f t="shared" si="120"/>
        <v>1</v>
      </c>
      <c r="AA355" s="11">
        <v>20</v>
      </c>
      <c r="AB355" s="39">
        <v>17806</v>
      </c>
      <c r="AC355" s="39">
        <v>13727</v>
      </c>
      <c r="AD355" s="4">
        <f t="shared" si="121"/>
        <v>0.77091991463551612</v>
      </c>
      <c r="AE355" s="11">
        <v>5</v>
      </c>
      <c r="AF355" s="5" t="s">
        <v>371</v>
      </c>
      <c r="AG355" s="5" t="s">
        <v>371</v>
      </c>
      <c r="AH355" s="5" t="s">
        <v>371</v>
      </c>
      <c r="AI355" s="5" t="s">
        <v>371</v>
      </c>
      <c r="AJ355" s="55">
        <v>279</v>
      </c>
      <c r="AK355" s="55">
        <v>195</v>
      </c>
      <c r="AL355" s="4">
        <f t="shared" si="122"/>
        <v>0.69892473118279574</v>
      </c>
      <c r="AM355" s="11">
        <v>20</v>
      </c>
      <c r="AN355" s="5" t="s">
        <v>371</v>
      </c>
      <c r="AO355" s="5" t="s">
        <v>371</v>
      </c>
      <c r="AP355" s="5" t="s">
        <v>371</v>
      </c>
      <c r="AQ355" s="5" t="s">
        <v>371</v>
      </c>
      <c r="AR355" s="39">
        <v>0</v>
      </c>
      <c r="AS355" s="39">
        <v>0</v>
      </c>
      <c r="AT355" s="4">
        <f t="shared" si="123"/>
        <v>0</v>
      </c>
      <c r="AU355" s="11">
        <v>0</v>
      </c>
      <c r="AV355" s="5" t="s">
        <v>371</v>
      </c>
      <c r="AW355" s="5" t="s">
        <v>371</v>
      </c>
      <c r="AX355" s="5" t="s">
        <v>371</v>
      </c>
      <c r="AY355" s="5" t="s">
        <v>371</v>
      </c>
      <c r="AZ355" s="5" t="s">
        <v>371</v>
      </c>
      <c r="BA355" s="5" t="s">
        <v>371</v>
      </c>
      <c r="BB355" s="5" t="s">
        <v>371</v>
      </c>
      <c r="BC355" s="5" t="s">
        <v>371</v>
      </c>
      <c r="BD355" s="54">
        <f t="shared" si="131"/>
        <v>0.9407852869846931</v>
      </c>
      <c r="BE355" s="54">
        <f t="shared" si="124"/>
        <v>0.9407852869846931</v>
      </c>
      <c r="BF355" s="55">
        <v>2080</v>
      </c>
      <c r="BG355" s="39">
        <f t="shared" si="125"/>
        <v>1956.8</v>
      </c>
      <c r="BH355" s="39">
        <f t="shared" si="126"/>
        <v>-123.20000000000005</v>
      </c>
      <c r="BI355" s="39">
        <v>223</v>
      </c>
      <c r="BJ355" s="39">
        <v>228.2</v>
      </c>
      <c r="BK355" s="39">
        <v>150.1</v>
      </c>
      <c r="BL355" s="39">
        <v>213.6</v>
      </c>
      <c r="BM355" s="39">
        <v>214.8</v>
      </c>
      <c r="BN355" s="39">
        <v>187.2</v>
      </c>
      <c r="BO355" s="39">
        <v>184.6</v>
      </c>
      <c r="BP355" s="39">
        <v>176.5</v>
      </c>
      <c r="BQ355" s="39">
        <v>0</v>
      </c>
      <c r="BR355" s="39">
        <v>85.8</v>
      </c>
      <c r="BS355" s="39">
        <v>169</v>
      </c>
      <c r="BT355" s="39">
        <v>189.2</v>
      </c>
      <c r="BU355" s="39">
        <v>20.100000000000037</v>
      </c>
      <c r="BV355" s="39">
        <f t="shared" si="127"/>
        <v>-85.3</v>
      </c>
      <c r="BW355" s="11"/>
      <c r="BX355" s="39">
        <f t="shared" si="128"/>
        <v>-85.3</v>
      </c>
      <c r="BY355" s="39">
        <v>0</v>
      </c>
      <c r="BZ355" s="39">
        <f t="shared" si="129"/>
        <v>0</v>
      </c>
      <c r="CA355" s="39">
        <f t="shared" si="130"/>
        <v>-85.3</v>
      </c>
      <c r="CB355" s="84"/>
    </row>
    <row r="356" spans="1:80" s="2" customFormat="1" ht="16.95" customHeight="1">
      <c r="A356" s="58" t="s">
        <v>348</v>
      </c>
      <c r="B356" s="39">
        <v>34007</v>
      </c>
      <c r="C356" s="39">
        <v>31877.599999999999</v>
      </c>
      <c r="D356" s="4">
        <f t="shared" si="117"/>
        <v>0.93738347987179105</v>
      </c>
      <c r="E356" s="11">
        <v>10</v>
      </c>
      <c r="F356" s="5" t="s">
        <v>371</v>
      </c>
      <c r="G356" s="5" t="s">
        <v>371</v>
      </c>
      <c r="H356" s="5" t="s">
        <v>371</v>
      </c>
      <c r="I356" s="5" t="s">
        <v>371</v>
      </c>
      <c r="J356" s="5" t="s">
        <v>371</v>
      </c>
      <c r="K356" s="5" t="s">
        <v>371</v>
      </c>
      <c r="L356" s="5" t="s">
        <v>371</v>
      </c>
      <c r="M356" s="5" t="s">
        <v>371</v>
      </c>
      <c r="N356" s="39">
        <v>1375.9</v>
      </c>
      <c r="O356" s="39">
        <v>993.5</v>
      </c>
      <c r="P356" s="4">
        <f t="shared" si="118"/>
        <v>0.72207282505996073</v>
      </c>
      <c r="Q356" s="11">
        <v>20</v>
      </c>
      <c r="R356" s="11">
        <v>1</v>
      </c>
      <c r="S356" s="11">
        <v>15</v>
      </c>
      <c r="T356" s="39">
        <v>2222</v>
      </c>
      <c r="U356" s="39">
        <v>2353</v>
      </c>
      <c r="V356" s="4">
        <f t="shared" si="119"/>
        <v>1.058955895589559</v>
      </c>
      <c r="W356" s="11">
        <v>30</v>
      </c>
      <c r="X356" s="39">
        <v>62.3</v>
      </c>
      <c r="Y356" s="39">
        <v>101.7</v>
      </c>
      <c r="Z356" s="4">
        <f t="shared" si="120"/>
        <v>1.6324237560192618</v>
      </c>
      <c r="AA356" s="11">
        <v>20</v>
      </c>
      <c r="AB356" s="39">
        <v>10469</v>
      </c>
      <c r="AC356" s="39">
        <v>5829</v>
      </c>
      <c r="AD356" s="4">
        <f t="shared" si="121"/>
        <v>0.55678670360110805</v>
      </c>
      <c r="AE356" s="11">
        <v>5</v>
      </c>
      <c r="AF356" s="5" t="s">
        <v>371</v>
      </c>
      <c r="AG356" s="5" t="s">
        <v>371</v>
      </c>
      <c r="AH356" s="5" t="s">
        <v>371</v>
      </c>
      <c r="AI356" s="5" t="s">
        <v>371</v>
      </c>
      <c r="AJ356" s="55">
        <v>1052</v>
      </c>
      <c r="AK356" s="55">
        <v>1056</v>
      </c>
      <c r="AL356" s="4">
        <f t="shared" si="122"/>
        <v>1.0038022813688212</v>
      </c>
      <c r="AM356" s="11">
        <v>20</v>
      </c>
      <c r="AN356" s="5" t="s">
        <v>371</v>
      </c>
      <c r="AO356" s="5" t="s">
        <v>371</v>
      </c>
      <c r="AP356" s="5" t="s">
        <v>371</v>
      </c>
      <c r="AQ356" s="5" t="s">
        <v>371</v>
      </c>
      <c r="AR356" s="39">
        <v>0</v>
      </c>
      <c r="AS356" s="39">
        <v>0</v>
      </c>
      <c r="AT356" s="4">
        <f t="shared" si="123"/>
        <v>0</v>
      </c>
      <c r="AU356" s="11">
        <v>0</v>
      </c>
      <c r="AV356" s="5" t="s">
        <v>371</v>
      </c>
      <c r="AW356" s="5" t="s">
        <v>371</v>
      </c>
      <c r="AX356" s="5" t="s">
        <v>371</v>
      </c>
      <c r="AY356" s="5" t="s">
        <v>371</v>
      </c>
      <c r="AZ356" s="5" t="s">
        <v>371</v>
      </c>
      <c r="BA356" s="5" t="s">
        <v>371</v>
      </c>
      <c r="BB356" s="5" t="s">
        <v>371</v>
      </c>
      <c r="BC356" s="5" t="s">
        <v>371</v>
      </c>
      <c r="BD356" s="54">
        <f t="shared" si="131"/>
        <v>1.0507701869447592</v>
      </c>
      <c r="BE356" s="54">
        <f t="shared" si="124"/>
        <v>1.0507701869447592</v>
      </c>
      <c r="BF356" s="55">
        <v>697</v>
      </c>
      <c r="BG356" s="39">
        <f t="shared" si="125"/>
        <v>732.4</v>
      </c>
      <c r="BH356" s="39">
        <f t="shared" si="126"/>
        <v>35.399999999999977</v>
      </c>
      <c r="BI356" s="39">
        <v>73</v>
      </c>
      <c r="BJ356" s="39">
        <v>82.4</v>
      </c>
      <c r="BK356" s="39">
        <v>65.3</v>
      </c>
      <c r="BL356" s="39">
        <v>55.9</v>
      </c>
      <c r="BM356" s="39">
        <v>70.900000000000006</v>
      </c>
      <c r="BN356" s="39">
        <v>102.2</v>
      </c>
      <c r="BO356" s="39">
        <v>55</v>
      </c>
      <c r="BP356" s="39">
        <v>59.4</v>
      </c>
      <c r="BQ356" s="39">
        <v>0</v>
      </c>
      <c r="BR356" s="39">
        <v>37</v>
      </c>
      <c r="BS356" s="39">
        <v>54.4</v>
      </c>
      <c r="BT356" s="39">
        <v>77</v>
      </c>
      <c r="BU356" s="39">
        <v>3.7999999999999403</v>
      </c>
      <c r="BV356" s="39">
        <f t="shared" si="127"/>
        <v>-3.9</v>
      </c>
      <c r="BW356" s="11"/>
      <c r="BX356" s="39">
        <f t="shared" si="128"/>
        <v>-3.9</v>
      </c>
      <c r="BY356" s="39">
        <v>0</v>
      </c>
      <c r="BZ356" s="39">
        <f t="shared" si="129"/>
        <v>0</v>
      </c>
      <c r="CA356" s="39">
        <f t="shared" si="130"/>
        <v>-3.9</v>
      </c>
      <c r="CB356" s="84"/>
    </row>
    <row r="357" spans="1:80" s="2" customFormat="1" ht="16.95" customHeight="1">
      <c r="A357" s="58" t="s">
        <v>349</v>
      </c>
      <c r="B357" s="39">
        <v>557328</v>
      </c>
      <c r="C357" s="39">
        <v>547278</v>
      </c>
      <c r="D357" s="4">
        <f t="shared" si="117"/>
        <v>0.98196753078976828</v>
      </c>
      <c r="E357" s="11">
        <v>10</v>
      </c>
      <c r="F357" s="5" t="s">
        <v>371</v>
      </c>
      <c r="G357" s="5" t="s">
        <v>371</v>
      </c>
      <c r="H357" s="5" t="s">
        <v>371</v>
      </c>
      <c r="I357" s="5" t="s">
        <v>371</v>
      </c>
      <c r="J357" s="5" t="s">
        <v>371</v>
      </c>
      <c r="K357" s="5" t="s">
        <v>371</v>
      </c>
      <c r="L357" s="5" t="s">
        <v>371</v>
      </c>
      <c r="M357" s="5" t="s">
        <v>371</v>
      </c>
      <c r="N357" s="39">
        <v>1269.2</v>
      </c>
      <c r="O357" s="39">
        <v>1207.0999999999999</v>
      </c>
      <c r="P357" s="4">
        <f t="shared" si="118"/>
        <v>0.95107154112826964</v>
      </c>
      <c r="Q357" s="11">
        <v>20</v>
      </c>
      <c r="R357" s="11">
        <v>1</v>
      </c>
      <c r="S357" s="11">
        <v>15</v>
      </c>
      <c r="T357" s="39">
        <v>57</v>
      </c>
      <c r="U357" s="39">
        <v>57.2</v>
      </c>
      <c r="V357" s="4">
        <f t="shared" si="119"/>
        <v>1.0035087719298246</v>
      </c>
      <c r="W357" s="11">
        <v>25</v>
      </c>
      <c r="X357" s="39">
        <v>6.2</v>
      </c>
      <c r="Y357" s="39">
        <v>6.9</v>
      </c>
      <c r="Z357" s="4">
        <f t="shared" si="120"/>
        <v>1.1129032258064517</v>
      </c>
      <c r="AA357" s="11">
        <v>25</v>
      </c>
      <c r="AB357" s="39">
        <v>9741</v>
      </c>
      <c r="AC357" s="39">
        <v>18084</v>
      </c>
      <c r="AD357" s="4">
        <f t="shared" si="121"/>
        <v>1.8564829072990452</v>
      </c>
      <c r="AE357" s="11">
        <v>5</v>
      </c>
      <c r="AF357" s="5" t="s">
        <v>371</v>
      </c>
      <c r="AG357" s="5" t="s">
        <v>371</v>
      </c>
      <c r="AH357" s="5" t="s">
        <v>371</v>
      </c>
      <c r="AI357" s="5" t="s">
        <v>371</v>
      </c>
      <c r="AJ357" s="55">
        <v>40</v>
      </c>
      <c r="AK357" s="55">
        <v>28</v>
      </c>
      <c r="AL357" s="4">
        <f t="shared" si="122"/>
        <v>0.7</v>
      </c>
      <c r="AM357" s="11">
        <v>20</v>
      </c>
      <c r="AN357" s="5" t="s">
        <v>371</v>
      </c>
      <c r="AO357" s="5" t="s">
        <v>371</v>
      </c>
      <c r="AP357" s="5" t="s">
        <v>371</v>
      </c>
      <c r="AQ357" s="5" t="s">
        <v>371</v>
      </c>
      <c r="AR357" s="39">
        <v>0</v>
      </c>
      <c r="AS357" s="39">
        <v>0</v>
      </c>
      <c r="AT357" s="4">
        <f t="shared" si="123"/>
        <v>0</v>
      </c>
      <c r="AU357" s="11">
        <v>0</v>
      </c>
      <c r="AV357" s="5" t="s">
        <v>371</v>
      </c>
      <c r="AW357" s="5" t="s">
        <v>371</v>
      </c>
      <c r="AX357" s="5" t="s">
        <v>371</v>
      </c>
      <c r="AY357" s="5" t="s">
        <v>371</v>
      </c>
      <c r="AZ357" s="5" t="s">
        <v>371</v>
      </c>
      <c r="BA357" s="5" t="s">
        <v>371</v>
      </c>
      <c r="BB357" s="5" t="s">
        <v>371</v>
      </c>
      <c r="BC357" s="5" t="s">
        <v>371</v>
      </c>
      <c r="BD357" s="54">
        <f t="shared" si="131"/>
        <v>1.0002818384197101</v>
      </c>
      <c r="BE357" s="54">
        <f t="shared" si="124"/>
        <v>1.0002818384197101</v>
      </c>
      <c r="BF357" s="55">
        <v>470</v>
      </c>
      <c r="BG357" s="39">
        <f t="shared" si="125"/>
        <v>470.1</v>
      </c>
      <c r="BH357" s="39">
        <f t="shared" si="126"/>
        <v>0.10000000000002274</v>
      </c>
      <c r="BI357" s="39">
        <v>39.299999999999997</v>
      </c>
      <c r="BJ357" s="39">
        <v>41.6</v>
      </c>
      <c r="BK357" s="39">
        <v>9</v>
      </c>
      <c r="BL357" s="39">
        <v>30.5</v>
      </c>
      <c r="BM357" s="39">
        <v>24.9</v>
      </c>
      <c r="BN357" s="39">
        <v>48.7</v>
      </c>
      <c r="BO357" s="39">
        <v>44.6</v>
      </c>
      <c r="BP357" s="39">
        <v>36.700000000000003</v>
      </c>
      <c r="BQ357" s="39">
        <v>0</v>
      </c>
      <c r="BR357" s="39">
        <v>21.6</v>
      </c>
      <c r="BS357" s="39">
        <v>53.6</v>
      </c>
      <c r="BT357" s="39">
        <v>31.6</v>
      </c>
      <c r="BU357" s="39">
        <v>79.499999999999972</v>
      </c>
      <c r="BV357" s="39">
        <f t="shared" si="127"/>
        <v>8.5</v>
      </c>
      <c r="BW357" s="11"/>
      <c r="BX357" s="39">
        <f t="shared" si="128"/>
        <v>8.5</v>
      </c>
      <c r="BY357" s="39">
        <v>0</v>
      </c>
      <c r="BZ357" s="39">
        <f t="shared" si="129"/>
        <v>8.5</v>
      </c>
      <c r="CA357" s="39">
        <f t="shared" si="130"/>
        <v>0</v>
      </c>
      <c r="CB357" s="84"/>
    </row>
    <row r="358" spans="1:80" s="2" customFormat="1" ht="16.95" customHeight="1">
      <c r="A358" s="58" t="s">
        <v>350</v>
      </c>
      <c r="B358" s="39">
        <v>0</v>
      </c>
      <c r="C358" s="39">
        <v>0</v>
      </c>
      <c r="D358" s="4">
        <f t="shared" si="117"/>
        <v>0</v>
      </c>
      <c r="E358" s="11">
        <v>0</v>
      </c>
      <c r="F358" s="5" t="s">
        <v>371</v>
      </c>
      <c r="G358" s="5" t="s">
        <v>371</v>
      </c>
      <c r="H358" s="5" t="s">
        <v>371</v>
      </c>
      <c r="I358" s="5" t="s">
        <v>371</v>
      </c>
      <c r="J358" s="5" t="s">
        <v>371</v>
      </c>
      <c r="K358" s="5" t="s">
        <v>371</v>
      </c>
      <c r="L358" s="5" t="s">
        <v>371</v>
      </c>
      <c r="M358" s="5" t="s">
        <v>371</v>
      </c>
      <c r="N358" s="39">
        <v>329.4</v>
      </c>
      <c r="O358" s="39">
        <v>283.5</v>
      </c>
      <c r="P358" s="4">
        <f t="shared" si="118"/>
        <v>0.8606557377049181</v>
      </c>
      <c r="Q358" s="11">
        <v>20</v>
      </c>
      <c r="R358" s="11">
        <v>1</v>
      </c>
      <c r="S358" s="11">
        <v>15</v>
      </c>
      <c r="T358" s="39">
        <v>251</v>
      </c>
      <c r="U358" s="39">
        <v>228.3</v>
      </c>
      <c r="V358" s="4">
        <f t="shared" si="119"/>
        <v>0.90956175298804787</v>
      </c>
      <c r="W358" s="11">
        <v>30</v>
      </c>
      <c r="X358" s="39">
        <v>5</v>
      </c>
      <c r="Y358" s="39">
        <v>5</v>
      </c>
      <c r="Z358" s="4">
        <f t="shared" si="120"/>
        <v>1</v>
      </c>
      <c r="AA358" s="11">
        <v>20</v>
      </c>
      <c r="AB358" s="39">
        <v>4809</v>
      </c>
      <c r="AC358" s="39">
        <v>2788</v>
      </c>
      <c r="AD358" s="4">
        <f t="shared" si="121"/>
        <v>0.57974630900395097</v>
      </c>
      <c r="AE358" s="11">
        <v>5</v>
      </c>
      <c r="AF358" s="5" t="s">
        <v>371</v>
      </c>
      <c r="AG358" s="5" t="s">
        <v>371</v>
      </c>
      <c r="AH358" s="5" t="s">
        <v>371</v>
      </c>
      <c r="AI358" s="5" t="s">
        <v>371</v>
      </c>
      <c r="AJ358" s="55">
        <v>92</v>
      </c>
      <c r="AK358" s="55">
        <v>84</v>
      </c>
      <c r="AL358" s="4">
        <f t="shared" si="122"/>
        <v>0.91304347826086951</v>
      </c>
      <c r="AM358" s="11">
        <v>20</v>
      </c>
      <c r="AN358" s="5" t="s">
        <v>371</v>
      </c>
      <c r="AO358" s="5" t="s">
        <v>371</v>
      </c>
      <c r="AP358" s="5" t="s">
        <v>371</v>
      </c>
      <c r="AQ358" s="5" t="s">
        <v>371</v>
      </c>
      <c r="AR358" s="39">
        <v>0</v>
      </c>
      <c r="AS358" s="39">
        <v>0</v>
      </c>
      <c r="AT358" s="4">
        <f t="shared" si="123"/>
        <v>0</v>
      </c>
      <c r="AU358" s="11">
        <v>0</v>
      </c>
      <c r="AV358" s="5" t="s">
        <v>371</v>
      </c>
      <c r="AW358" s="5" t="s">
        <v>371</v>
      </c>
      <c r="AX358" s="5" t="s">
        <v>371</v>
      </c>
      <c r="AY358" s="5" t="s">
        <v>371</v>
      </c>
      <c r="AZ358" s="5" t="s">
        <v>371</v>
      </c>
      <c r="BA358" s="5" t="s">
        <v>371</v>
      </c>
      <c r="BB358" s="5" t="s">
        <v>371</v>
      </c>
      <c r="BC358" s="5" t="s">
        <v>371</v>
      </c>
      <c r="BD358" s="54">
        <f t="shared" si="131"/>
        <v>0.91508698594524496</v>
      </c>
      <c r="BE358" s="54">
        <f t="shared" si="124"/>
        <v>0.91508698594524496</v>
      </c>
      <c r="BF358" s="55">
        <v>28</v>
      </c>
      <c r="BG358" s="39">
        <f t="shared" si="125"/>
        <v>25.6</v>
      </c>
      <c r="BH358" s="39">
        <f t="shared" si="126"/>
        <v>-2.3999999999999986</v>
      </c>
      <c r="BI358" s="39">
        <v>2.5</v>
      </c>
      <c r="BJ358" s="39">
        <v>2.1</v>
      </c>
      <c r="BK358" s="39">
        <v>2.2999999999999998</v>
      </c>
      <c r="BL358" s="39">
        <v>2.4</v>
      </c>
      <c r="BM358" s="39">
        <v>2.4</v>
      </c>
      <c r="BN358" s="39">
        <v>5.3</v>
      </c>
      <c r="BO358" s="39">
        <v>1.7</v>
      </c>
      <c r="BP358" s="39">
        <v>2</v>
      </c>
      <c r="BQ358" s="39">
        <v>0</v>
      </c>
      <c r="BR358" s="39">
        <v>0.5</v>
      </c>
      <c r="BS358" s="39">
        <v>1.7</v>
      </c>
      <c r="BT358" s="39">
        <v>3.1</v>
      </c>
      <c r="BU358" s="39">
        <v>0</v>
      </c>
      <c r="BV358" s="39">
        <f t="shared" si="127"/>
        <v>-0.4</v>
      </c>
      <c r="BW358" s="11"/>
      <c r="BX358" s="39">
        <f t="shared" si="128"/>
        <v>-0.4</v>
      </c>
      <c r="BY358" s="39">
        <v>0</v>
      </c>
      <c r="BZ358" s="39">
        <f t="shared" si="129"/>
        <v>0</v>
      </c>
      <c r="CA358" s="39">
        <f t="shared" si="130"/>
        <v>-0.4</v>
      </c>
      <c r="CB358" s="84"/>
    </row>
    <row r="359" spans="1:80" s="2" customFormat="1" ht="16.95" customHeight="1">
      <c r="A359" s="58" t="s">
        <v>351</v>
      </c>
      <c r="B359" s="39">
        <v>414</v>
      </c>
      <c r="C359" s="39">
        <v>520</v>
      </c>
      <c r="D359" s="4">
        <f t="shared" si="117"/>
        <v>1.2560386473429952</v>
      </c>
      <c r="E359" s="11">
        <v>10</v>
      </c>
      <c r="F359" s="5" t="s">
        <v>371</v>
      </c>
      <c r="G359" s="5" t="s">
        <v>371</v>
      </c>
      <c r="H359" s="5" t="s">
        <v>371</v>
      </c>
      <c r="I359" s="5" t="s">
        <v>371</v>
      </c>
      <c r="J359" s="5" t="s">
        <v>371</v>
      </c>
      <c r="K359" s="5" t="s">
        <v>371</v>
      </c>
      <c r="L359" s="5" t="s">
        <v>371</v>
      </c>
      <c r="M359" s="5" t="s">
        <v>371</v>
      </c>
      <c r="N359" s="39">
        <v>6875.6</v>
      </c>
      <c r="O359" s="39">
        <v>12718.8</v>
      </c>
      <c r="P359" s="4">
        <f t="shared" si="118"/>
        <v>1.8498458316365116</v>
      </c>
      <c r="Q359" s="11">
        <v>20</v>
      </c>
      <c r="R359" s="11">
        <v>1</v>
      </c>
      <c r="S359" s="11">
        <v>15</v>
      </c>
      <c r="T359" s="39">
        <v>1635</v>
      </c>
      <c r="U359" s="39">
        <v>1743.1</v>
      </c>
      <c r="V359" s="4">
        <f t="shared" si="119"/>
        <v>1.0661162079510702</v>
      </c>
      <c r="W359" s="11">
        <v>30</v>
      </c>
      <c r="X359" s="39">
        <v>85</v>
      </c>
      <c r="Y359" s="39">
        <v>103.2</v>
      </c>
      <c r="Z359" s="4">
        <f t="shared" si="120"/>
        <v>1.2141176470588235</v>
      </c>
      <c r="AA359" s="11">
        <v>20</v>
      </c>
      <c r="AB359" s="39">
        <v>4873</v>
      </c>
      <c r="AC359" s="39">
        <v>6349</v>
      </c>
      <c r="AD359" s="4">
        <f t="shared" si="121"/>
        <v>1.3028934947670838</v>
      </c>
      <c r="AE359" s="11">
        <v>5</v>
      </c>
      <c r="AF359" s="5" t="s">
        <v>371</v>
      </c>
      <c r="AG359" s="5" t="s">
        <v>371</v>
      </c>
      <c r="AH359" s="5" t="s">
        <v>371</v>
      </c>
      <c r="AI359" s="5" t="s">
        <v>371</v>
      </c>
      <c r="AJ359" s="55">
        <v>896</v>
      </c>
      <c r="AK359" s="55">
        <v>866</v>
      </c>
      <c r="AL359" s="4">
        <f t="shared" si="122"/>
        <v>0.9665178571428571</v>
      </c>
      <c r="AM359" s="11">
        <v>20</v>
      </c>
      <c r="AN359" s="5" t="s">
        <v>371</v>
      </c>
      <c r="AO359" s="5" t="s">
        <v>371</v>
      </c>
      <c r="AP359" s="5" t="s">
        <v>371</v>
      </c>
      <c r="AQ359" s="5" t="s">
        <v>371</v>
      </c>
      <c r="AR359" s="39">
        <v>0</v>
      </c>
      <c r="AS359" s="39">
        <v>0</v>
      </c>
      <c r="AT359" s="4">
        <f t="shared" si="123"/>
        <v>0</v>
      </c>
      <c r="AU359" s="11">
        <v>0</v>
      </c>
      <c r="AV359" s="5" t="s">
        <v>371</v>
      </c>
      <c r="AW359" s="5" t="s">
        <v>371</v>
      </c>
      <c r="AX359" s="5" t="s">
        <v>371</v>
      </c>
      <c r="AY359" s="5" t="s">
        <v>371</v>
      </c>
      <c r="AZ359" s="5" t="s">
        <v>371</v>
      </c>
      <c r="BA359" s="5" t="s">
        <v>371</v>
      </c>
      <c r="BB359" s="5" t="s">
        <v>371</v>
      </c>
      <c r="BC359" s="5" t="s">
        <v>371</v>
      </c>
      <c r="BD359" s="54">
        <f t="shared" si="131"/>
        <v>1.2222330575213445</v>
      </c>
      <c r="BE359" s="54">
        <f t="shared" si="124"/>
        <v>1.2022233057521343</v>
      </c>
      <c r="BF359" s="55">
        <v>119</v>
      </c>
      <c r="BG359" s="39">
        <f t="shared" si="125"/>
        <v>143.1</v>
      </c>
      <c r="BH359" s="39">
        <f t="shared" si="126"/>
        <v>24.099999999999994</v>
      </c>
      <c r="BI359" s="39">
        <v>9.8000000000000007</v>
      </c>
      <c r="BJ359" s="39">
        <v>13.7</v>
      </c>
      <c r="BK359" s="39">
        <v>0</v>
      </c>
      <c r="BL359" s="39">
        <v>0</v>
      </c>
      <c r="BM359" s="39">
        <v>0</v>
      </c>
      <c r="BN359" s="39">
        <v>0</v>
      </c>
      <c r="BO359" s="39">
        <v>0</v>
      </c>
      <c r="BP359" s="39">
        <v>0</v>
      </c>
      <c r="BQ359" s="39">
        <v>0</v>
      </c>
      <c r="BR359" s="39">
        <v>0</v>
      </c>
      <c r="BS359" s="39">
        <v>0</v>
      </c>
      <c r="BT359" s="39">
        <v>0</v>
      </c>
      <c r="BU359" s="39">
        <v>119.4</v>
      </c>
      <c r="BV359" s="39">
        <f t="shared" si="127"/>
        <v>0.2</v>
      </c>
      <c r="BW359" s="11"/>
      <c r="BX359" s="39">
        <f t="shared" si="128"/>
        <v>0.2</v>
      </c>
      <c r="BY359" s="39">
        <v>0</v>
      </c>
      <c r="BZ359" s="39">
        <f t="shared" si="129"/>
        <v>0.2</v>
      </c>
      <c r="CA359" s="39">
        <f t="shared" si="130"/>
        <v>0</v>
      </c>
      <c r="CB359" s="84"/>
    </row>
    <row r="360" spans="1:80" s="2" customFormat="1" ht="16.95" customHeight="1">
      <c r="A360" s="58" t="s">
        <v>352</v>
      </c>
      <c r="B360" s="39">
        <v>383</v>
      </c>
      <c r="C360" s="39">
        <v>324.60000000000002</v>
      </c>
      <c r="D360" s="4">
        <f t="shared" si="117"/>
        <v>0.84751958224543089</v>
      </c>
      <c r="E360" s="11">
        <v>10</v>
      </c>
      <c r="F360" s="5" t="s">
        <v>371</v>
      </c>
      <c r="G360" s="5" t="s">
        <v>371</v>
      </c>
      <c r="H360" s="5" t="s">
        <v>371</v>
      </c>
      <c r="I360" s="5" t="s">
        <v>371</v>
      </c>
      <c r="J360" s="5" t="s">
        <v>371</v>
      </c>
      <c r="K360" s="5" t="s">
        <v>371</v>
      </c>
      <c r="L360" s="5" t="s">
        <v>371</v>
      </c>
      <c r="M360" s="5" t="s">
        <v>371</v>
      </c>
      <c r="N360" s="39">
        <v>2082.1</v>
      </c>
      <c r="O360" s="39">
        <v>3407.9</v>
      </c>
      <c r="P360" s="4">
        <f t="shared" si="118"/>
        <v>1.6367609624897941</v>
      </c>
      <c r="Q360" s="11">
        <v>20</v>
      </c>
      <c r="R360" s="11">
        <v>1</v>
      </c>
      <c r="S360" s="11">
        <v>15</v>
      </c>
      <c r="T360" s="39">
        <v>39</v>
      </c>
      <c r="U360" s="39">
        <v>39.700000000000003</v>
      </c>
      <c r="V360" s="4">
        <f t="shared" si="119"/>
        <v>1.0179487179487181</v>
      </c>
      <c r="W360" s="11">
        <v>20</v>
      </c>
      <c r="X360" s="39">
        <v>7.6</v>
      </c>
      <c r="Y360" s="39">
        <v>8.1999999999999993</v>
      </c>
      <c r="Z360" s="4">
        <f t="shared" si="120"/>
        <v>1.0789473684210527</v>
      </c>
      <c r="AA360" s="11">
        <v>30</v>
      </c>
      <c r="AB360" s="39">
        <v>19927</v>
      </c>
      <c r="AC360" s="39">
        <v>9028</v>
      </c>
      <c r="AD360" s="4">
        <f t="shared" si="121"/>
        <v>0.45305364580719626</v>
      </c>
      <c r="AE360" s="11">
        <v>5</v>
      </c>
      <c r="AF360" s="5" t="s">
        <v>371</v>
      </c>
      <c r="AG360" s="5" t="s">
        <v>371</v>
      </c>
      <c r="AH360" s="5" t="s">
        <v>371</v>
      </c>
      <c r="AI360" s="5" t="s">
        <v>371</v>
      </c>
      <c r="AJ360" s="55">
        <v>110</v>
      </c>
      <c r="AK360" s="55">
        <v>93</v>
      </c>
      <c r="AL360" s="4">
        <f t="shared" si="122"/>
        <v>0.84545454545454546</v>
      </c>
      <c r="AM360" s="11">
        <v>20</v>
      </c>
      <c r="AN360" s="5" t="s">
        <v>371</v>
      </c>
      <c r="AO360" s="5" t="s">
        <v>371</v>
      </c>
      <c r="AP360" s="5" t="s">
        <v>371</v>
      </c>
      <c r="AQ360" s="5" t="s">
        <v>371</v>
      </c>
      <c r="AR360" s="39">
        <v>0</v>
      </c>
      <c r="AS360" s="39">
        <v>0</v>
      </c>
      <c r="AT360" s="4">
        <f t="shared" si="123"/>
        <v>0</v>
      </c>
      <c r="AU360" s="11">
        <v>0</v>
      </c>
      <c r="AV360" s="5" t="s">
        <v>371</v>
      </c>
      <c r="AW360" s="5" t="s">
        <v>371</v>
      </c>
      <c r="AX360" s="5" t="s">
        <v>371</v>
      </c>
      <c r="AY360" s="5" t="s">
        <v>371</v>
      </c>
      <c r="AZ360" s="5" t="s">
        <v>371</v>
      </c>
      <c r="BA360" s="5" t="s">
        <v>371</v>
      </c>
      <c r="BB360" s="5" t="s">
        <v>371</v>
      </c>
      <c r="BC360" s="5" t="s">
        <v>371</v>
      </c>
      <c r="BD360" s="54">
        <f t="shared" si="131"/>
        <v>1.0676014135165253</v>
      </c>
      <c r="BE360" s="54">
        <f t="shared" si="124"/>
        <v>1.0676014135165253</v>
      </c>
      <c r="BF360" s="55">
        <v>1094</v>
      </c>
      <c r="BG360" s="39">
        <f t="shared" si="125"/>
        <v>1168</v>
      </c>
      <c r="BH360" s="39">
        <f t="shared" si="126"/>
        <v>74</v>
      </c>
      <c r="BI360" s="39">
        <v>120.3</v>
      </c>
      <c r="BJ360" s="39">
        <v>92.1</v>
      </c>
      <c r="BK360" s="39">
        <v>20.8</v>
      </c>
      <c r="BL360" s="39">
        <v>74.400000000000006</v>
      </c>
      <c r="BM360" s="39">
        <v>83.8</v>
      </c>
      <c r="BN360" s="39">
        <v>104</v>
      </c>
      <c r="BO360" s="39">
        <v>86.5</v>
      </c>
      <c r="BP360" s="39">
        <v>80.400000000000006</v>
      </c>
      <c r="BQ360" s="39">
        <v>0</v>
      </c>
      <c r="BR360" s="39">
        <v>47.6</v>
      </c>
      <c r="BS360" s="39">
        <v>103.7</v>
      </c>
      <c r="BT360" s="39">
        <v>121</v>
      </c>
      <c r="BU360" s="39">
        <v>102.00000000000007</v>
      </c>
      <c r="BV360" s="39">
        <f t="shared" si="127"/>
        <v>131.4</v>
      </c>
      <c r="BW360" s="11"/>
      <c r="BX360" s="39">
        <f t="shared" si="128"/>
        <v>131.4</v>
      </c>
      <c r="BY360" s="39">
        <v>0</v>
      </c>
      <c r="BZ360" s="39">
        <f t="shared" si="129"/>
        <v>131.4</v>
      </c>
      <c r="CA360" s="39">
        <f t="shared" si="130"/>
        <v>0</v>
      </c>
      <c r="CB360" s="84"/>
    </row>
    <row r="361" spans="1:80" s="2" customFormat="1" ht="16.95" customHeight="1">
      <c r="A361" s="58" t="s">
        <v>353</v>
      </c>
      <c r="B361" s="39">
        <v>352</v>
      </c>
      <c r="C361" s="39">
        <v>376.1</v>
      </c>
      <c r="D361" s="4">
        <f t="shared" si="117"/>
        <v>1.0684659090909092</v>
      </c>
      <c r="E361" s="11">
        <v>10</v>
      </c>
      <c r="F361" s="5" t="s">
        <v>371</v>
      </c>
      <c r="G361" s="5" t="s">
        <v>371</v>
      </c>
      <c r="H361" s="5" t="s">
        <v>371</v>
      </c>
      <c r="I361" s="5" t="s">
        <v>371</v>
      </c>
      <c r="J361" s="5" t="s">
        <v>371</v>
      </c>
      <c r="K361" s="5" t="s">
        <v>371</v>
      </c>
      <c r="L361" s="5" t="s">
        <v>371</v>
      </c>
      <c r="M361" s="5" t="s">
        <v>371</v>
      </c>
      <c r="N361" s="39">
        <v>2591.1</v>
      </c>
      <c r="O361" s="39">
        <v>2436.5</v>
      </c>
      <c r="P361" s="4">
        <f t="shared" si="118"/>
        <v>0.94033422098722552</v>
      </c>
      <c r="Q361" s="11">
        <v>20</v>
      </c>
      <c r="R361" s="11">
        <v>1</v>
      </c>
      <c r="S361" s="11">
        <v>15</v>
      </c>
      <c r="T361" s="39">
        <v>334</v>
      </c>
      <c r="U361" s="39">
        <v>347.7</v>
      </c>
      <c r="V361" s="4">
        <f t="shared" si="119"/>
        <v>1.0410179640718562</v>
      </c>
      <c r="W361" s="11">
        <v>15</v>
      </c>
      <c r="X361" s="39">
        <v>20</v>
      </c>
      <c r="Y361" s="39">
        <v>18.2</v>
      </c>
      <c r="Z361" s="4">
        <f t="shared" si="120"/>
        <v>0.90999999999999992</v>
      </c>
      <c r="AA361" s="11">
        <v>35</v>
      </c>
      <c r="AB361" s="39">
        <v>15201</v>
      </c>
      <c r="AC361" s="39">
        <v>8802</v>
      </c>
      <c r="AD361" s="4">
        <f t="shared" si="121"/>
        <v>0.57904085257548843</v>
      </c>
      <c r="AE361" s="11">
        <v>5</v>
      </c>
      <c r="AF361" s="5" t="s">
        <v>371</v>
      </c>
      <c r="AG361" s="5" t="s">
        <v>371</v>
      </c>
      <c r="AH361" s="5" t="s">
        <v>371</v>
      </c>
      <c r="AI361" s="5" t="s">
        <v>371</v>
      </c>
      <c r="AJ361" s="55">
        <v>205</v>
      </c>
      <c r="AK361" s="55">
        <v>174</v>
      </c>
      <c r="AL361" s="4">
        <f t="shared" si="122"/>
        <v>0.84878048780487803</v>
      </c>
      <c r="AM361" s="11">
        <v>20</v>
      </c>
      <c r="AN361" s="5" t="s">
        <v>371</v>
      </c>
      <c r="AO361" s="5" t="s">
        <v>371</v>
      </c>
      <c r="AP361" s="5" t="s">
        <v>371</v>
      </c>
      <c r="AQ361" s="5" t="s">
        <v>371</v>
      </c>
      <c r="AR361" s="39">
        <v>0</v>
      </c>
      <c r="AS361" s="39">
        <v>0</v>
      </c>
      <c r="AT361" s="4">
        <f t="shared" si="123"/>
        <v>0</v>
      </c>
      <c r="AU361" s="11">
        <v>0</v>
      </c>
      <c r="AV361" s="5" t="s">
        <v>371</v>
      </c>
      <c r="AW361" s="5" t="s">
        <v>371</v>
      </c>
      <c r="AX361" s="5" t="s">
        <v>371</v>
      </c>
      <c r="AY361" s="5" t="s">
        <v>371</v>
      </c>
      <c r="AZ361" s="5" t="s">
        <v>371</v>
      </c>
      <c r="BA361" s="5" t="s">
        <v>371</v>
      </c>
      <c r="BB361" s="5" t="s">
        <v>371</v>
      </c>
      <c r="BC361" s="5" t="s">
        <v>371</v>
      </c>
      <c r="BD361" s="54">
        <f t="shared" si="131"/>
        <v>0.93189522492255372</v>
      </c>
      <c r="BE361" s="54">
        <f t="shared" si="124"/>
        <v>0.93189522492255372</v>
      </c>
      <c r="BF361" s="55">
        <v>842</v>
      </c>
      <c r="BG361" s="39">
        <f t="shared" si="125"/>
        <v>784.7</v>
      </c>
      <c r="BH361" s="39">
        <f t="shared" si="126"/>
        <v>-57.299999999999955</v>
      </c>
      <c r="BI361" s="39">
        <v>99.5</v>
      </c>
      <c r="BJ361" s="39">
        <v>99.3</v>
      </c>
      <c r="BK361" s="39">
        <v>0</v>
      </c>
      <c r="BL361" s="39">
        <v>20.7</v>
      </c>
      <c r="BM361" s="39">
        <v>14.9</v>
      </c>
      <c r="BN361" s="39">
        <v>108.6</v>
      </c>
      <c r="BO361" s="39">
        <v>54.9</v>
      </c>
      <c r="BP361" s="39">
        <v>85.1</v>
      </c>
      <c r="BQ361" s="39">
        <v>0</v>
      </c>
      <c r="BR361" s="39">
        <v>55</v>
      </c>
      <c r="BS361" s="39">
        <v>68.099999999999994</v>
      </c>
      <c r="BT361" s="39">
        <v>92</v>
      </c>
      <c r="BU361" s="39">
        <v>98.799999999999969</v>
      </c>
      <c r="BV361" s="39">
        <f t="shared" si="127"/>
        <v>-12.2</v>
      </c>
      <c r="BW361" s="11"/>
      <c r="BX361" s="39">
        <f t="shared" si="128"/>
        <v>-12.2</v>
      </c>
      <c r="BY361" s="39">
        <v>0</v>
      </c>
      <c r="BZ361" s="39">
        <f t="shared" si="129"/>
        <v>0</v>
      </c>
      <c r="CA361" s="39">
        <f t="shared" si="130"/>
        <v>-12.2</v>
      </c>
      <c r="CB361" s="84"/>
    </row>
    <row r="362" spans="1:80" s="2" customFormat="1" ht="16.95" customHeight="1">
      <c r="A362" s="58" t="s">
        <v>354</v>
      </c>
      <c r="B362" s="39">
        <v>0</v>
      </c>
      <c r="C362" s="39">
        <v>127.7</v>
      </c>
      <c r="D362" s="4">
        <f t="shared" si="117"/>
        <v>0</v>
      </c>
      <c r="E362" s="11">
        <v>0</v>
      </c>
      <c r="F362" s="5" t="s">
        <v>371</v>
      </c>
      <c r="G362" s="5" t="s">
        <v>371</v>
      </c>
      <c r="H362" s="5" t="s">
        <v>371</v>
      </c>
      <c r="I362" s="5" t="s">
        <v>371</v>
      </c>
      <c r="J362" s="5" t="s">
        <v>371</v>
      </c>
      <c r="K362" s="5" t="s">
        <v>371</v>
      </c>
      <c r="L362" s="5" t="s">
        <v>371</v>
      </c>
      <c r="M362" s="5" t="s">
        <v>371</v>
      </c>
      <c r="N362" s="39">
        <v>775.5</v>
      </c>
      <c r="O362" s="39">
        <v>784</v>
      </c>
      <c r="P362" s="4">
        <f t="shared" si="118"/>
        <v>1.0109606705351386</v>
      </c>
      <c r="Q362" s="11">
        <v>20</v>
      </c>
      <c r="R362" s="11">
        <v>1</v>
      </c>
      <c r="S362" s="11">
        <v>15</v>
      </c>
      <c r="T362" s="39">
        <v>102</v>
      </c>
      <c r="U362" s="39">
        <v>110.4</v>
      </c>
      <c r="V362" s="4">
        <f t="shared" si="119"/>
        <v>1.0823529411764707</v>
      </c>
      <c r="W362" s="11">
        <v>10</v>
      </c>
      <c r="X362" s="39">
        <v>35</v>
      </c>
      <c r="Y362" s="39">
        <v>28.7</v>
      </c>
      <c r="Z362" s="4">
        <f t="shared" si="120"/>
        <v>0.82</v>
      </c>
      <c r="AA362" s="11">
        <v>40</v>
      </c>
      <c r="AB362" s="39">
        <v>3264</v>
      </c>
      <c r="AC362" s="39">
        <v>2921</v>
      </c>
      <c r="AD362" s="4">
        <f t="shared" si="121"/>
        <v>0.89491421568627449</v>
      </c>
      <c r="AE362" s="11">
        <v>5</v>
      </c>
      <c r="AF362" s="5" t="s">
        <v>371</v>
      </c>
      <c r="AG362" s="5" t="s">
        <v>371</v>
      </c>
      <c r="AH362" s="5" t="s">
        <v>371</v>
      </c>
      <c r="AI362" s="5" t="s">
        <v>371</v>
      </c>
      <c r="AJ362" s="55">
        <v>165</v>
      </c>
      <c r="AK362" s="55">
        <v>165</v>
      </c>
      <c r="AL362" s="4">
        <f t="shared" si="122"/>
        <v>1</v>
      </c>
      <c r="AM362" s="11">
        <v>20</v>
      </c>
      <c r="AN362" s="5" t="s">
        <v>371</v>
      </c>
      <c r="AO362" s="5" t="s">
        <v>371</v>
      </c>
      <c r="AP362" s="5" t="s">
        <v>371</v>
      </c>
      <c r="AQ362" s="5" t="s">
        <v>371</v>
      </c>
      <c r="AR362" s="39">
        <v>0</v>
      </c>
      <c r="AS362" s="39">
        <v>0</v>
      </c>
      <c r="AT362" s="4">
        <f t="shared" si="123"/>
        <v>0</v>
      </c>
      <c r="AU362" s="11">
        <v>0</v>
      </c>
      <c r="AV362" s="5" t="s">
        <v>371</v>
      </c>
      <c r="AW362" s="5" t="s">
        <v>371</v>
      </c>
      <c r="AX362" s="5" t="s">
        <v>371</v>
      </c>
      <c r="AY362" s="5" t="s">
        <v>371</v>
      </c>
      <c r="AZ362" s="5" t="s">
        <v>371</v>
      </c>
      <c r="BA362" s="5" t="s">
        <v>371</v>
      </c>
      <c r="BB362" s="5" t="s">
        <v>371</v>
      </c>
      <c r="BC362" s="5" t="s">
        <v>371</v>
      </c>
      <c r="BD362" s="54">
        <f t="shared" si="131"/>
        <v>0.93924830818998939</v>
      </c>
      <c r="BE362" s="54">
        <f t="shared" si="124"/>
        <v>0.93924830818998939</v>
      </c>
      <c r="BF362" s="55">
        <v>1238</v>
      </c>
      <c r="BG362" s="39">
        <f t="shared" si="125"/>
        <v>1162.8</v>
      </c>
      <c r="BH362" s="39">
        <f t="shared" si="126"/>
        <v>-75.200000000000045</v>
      </c>
      <c r="BI362" s="39">
        <v>146.30000000000001</v>
      </c>
      <c r="BJ362" s="39">
        <v>93.6</v>
      </c>
      <c r="BK362" s="39">
        <v>130.19999999999999</v>
      </c>
      <c r="BL362" s="39">
        <v>133.30000000000001</v>
      </c>
      <c r="BM362" s="39">
        <v>140.4</v>
      </c>
      <c r="BN362" s="39">
        <v>143.69999999999999</v>
      </c>
      <c r="BO362" s="39">
        <v>127.3</v>
      </c>
      <c r="BP362" s="39">
        <v>84.4</v>
      </c>
      <c r="BQ362" s="39">
        <v>0</v>
      </c>
      <c r="BR362" s="39">
        <v>0</v>
      </c>
      <c r="BS362" s="39">
        <v>106.1</v>
      </c>
      <c r="BT362" s="39">
        <v>81.400000000000006</v>
      </c>
      <c r="BU362" s="39">
        <v>24.500000000000043</v>
      </c>
      <c r="BV362" s="39">
        <f t="shared" si="127"/>
        <v>-48.4</v>
      </c>
      <c r="BW362" s="11"/>
      <c r="BX362" s="39">
        <f t="shared" si="128"/>
        <v>-48.4</v>
      </c>
      <c r="BY362" s="39">
        <v>0</v>
      </c>
      <c r="BZ362" s="39">
        <f t="shared" si="129"/>
        <v>0</v>
      </c>
      <c r="CA362" s="39">
        <f t="shared" si="130"/>
        <v>-48.4</v>
      </c>
      <c r="CB362" s="84"/>
    </row>
    <row r="363" spans="1:80" s="2" customFormat="1" ht="16.95" customHeight="1">
      <c r="A363" s="58" t="s">
        <v>355</v>
      </c>
      <c r="B363" s="39">
        <v>88929</v>
      </c>
      <c r="C363" s="39">
        <v>75766</v>
      </c>
      <c r="D363" s="4">
        <f t="shared" si="117"/>
        <v>0.85198304265200331</v>
      </c>
      <c r="E363" s="11">
        <v>10</v>
      </c>
      <c r="F363" s="5" t="s">
        <v>371</v>
      </c>
      <c r="G363" s="5" t="s">
        <v>371</v>
      </c>
      <c r="H363" s="5" t="s">
        <v>371</v>
      </c>
      <c r="I363" s="5" t="s">
        <v>371</v>
      </c>
      <c r="J363" s="5" t="s">
        <v>371</v>
      </c>
      <c r="K363" s="5" t="s">
        <v>371</v>
      </c>
      <c r="L363" s="5" t="s">
        <v>371</v>
      </c>
      <c r="M363" s="5" t="s">
        <v>371</v>
      </c>
      <c r="N363" s="39">
        <v>9792.6</v>
      </c>
      <c r="O363" s="39">
        <v>9103</v>
      </c>
      <c r="P363" s="4">
        <f t="shared" si="118"/>
        <v>0.92957947838163513</v>
      </c>
      <c r="Q363" s="11">
        <v>20</v>
      </c>
      <c r="R363" s="11">
        <v>1</v>
      </c>
      <c r="S363" s="11">
        <v>15</v>
      </c>
      <c r="T363" s="39">
        <v>26</v>
      </c>
      <c r="U363" s="39">
        <v>26.4</v>
      </c>
      <c r="V363" s="4">
        <f t="shared" si="119"/>
        <v>1.0153846153846153</v>
      </c>
      <c r="W363" s="11">
        <v>25</v>
      </c>
      <c r="X363" s="39">
        <v>9.1</v>
      </c>
      <c r="Y363" s="39">
        <v>9.4</v>
      </c>
      <c r="Z363" s="4">
        <f t="shared" si="120"/>
        <v>1.0329670329670331</v>
      </c>
      <c r="AA363" s="11">
        <v>25</v>
      </c>
      <c r="AB363" s="39">
        <v>595054</v>
      </c>
      <c r="AC363" s="39">
        <v>638770</v>
      </c>
      <c r="AD363" s="4">
        <f t="shared" si="121"/>
        <v>1.0734656014412138</v>
      </c>
      <c r="AE363" s="11">
        <v>5</v>
      </c>
      <c r="AF363" s="5" t="s">
        <v>371</v>
      </c>
      <c r="AG363" s="5" t="s">
        <v>371</v>
      </c>
      <c r="AH363" s="5" t="s">
        <v>371</v>
      </c>
      <c r="AI363" s="5" t="s">
        <v>371</v>
      </c>
      <c r="AJ363" s="55">
        <v>53</v>
      </c>
      <c r="AK363" s="55">
        <v>53</v>
      </c>
      <c r="AL363" s="4">
        <f t="shared" si="122"/>
        <v>1</v>
      </c>
      <c r="AM363" s="11">
        <v>20</v>
      </c>
      <c r="AN363" s="5" t="s">
        <v>371</v>
      </c>
      <c r="AO363" s="5" t="s">
        <v>371</v>
      </c>
      <c r="AP363" s="5" t="s">
        <v>371</v>
      </c>
      <c r="AQ363" s="5" t="s">
        <v>371</v>
      </c>
      <c r="AR363" s="39">
        <v>89.9</v>
      </c>
      <c r="AS363" s="39">
        <v>47.5</v>
      </c>
      <c r="AT363" s="4">
        <f t="shared" si="123"/>
        <v>0.52836484983314791</v>
      </c>
      <c r="AU363" s="11">
        <v>10</v>
      </c>
      <c r="AV363" s="5" t="s">
        <v>371</v>
      </c>
      <c r="AW363" s="5" t="s">
        <v>371</v>
      </c>
      <c r="AX363" s="5" t="s">
        <v>371</v>
      </c>
      <c r="AY363" s="5" t="s">
        <v>371</v>
      </c>
      <c r="AZ363" s="5" t="s">
        <v>371</v>
      </c>
      <c r="BA363" s="5" t="s">
        <v>371</v>
      </c>
      <c r="BB363" s="5" t="s">
        <v>371</v>
      </c>
      <c r="BC363" s="5" t="s">
        <v>371</v>
      </c>
      <c r="BD363" s="54">
        <f t="shared" si="131"/>
        <v>0.95362452083447291</v>
      </c>
      <c r="BE363" s="54">
        <f t="shared" si="124"/>
        <v>0.95362452083447291</v>
      </c>
      <c r="BF363" s="55">
        <v>3486</v>
      </c>
      <c r="BG363" s="39">
        <f t="shared" si="125"/>
        <v>3324.3</v>
      </c>
      <c r="BH363" s="39">
        <f t="shared" si="126"/>
        <v>-161.69999999999982</v>
      </c>
      <c r="BI363" s="39">
        <v>324.10000000000002</v>
      </c>
      <c r="BJ363" s="39">
        <v>317.2</v>
      </c>
      <c r="BK363" s="39">
        <v>197.3</v>
      </c>
      <c r="BL363" s="39">
        <v>205</v>
      </c>
      <c r="BM363" s="39">
        <v>285.60000000000002</v>
      </c>
      <c r="BN363" s="39">
        <v>166.3</v>
      </c>
      <c r="BO363" s="39">
        <v>402.4</v>
      </c>
      <c r="BP363" s="39">
        <v>380.5</v>
      </c>
      <c r="BQ363" s="39">
        <v>0</v>
      </c>
      <c r="BR363" s="39">
        <v>266.89999999999998</v>
      </c>
      <c r="BS363" s="39">
        <v>381</v>
      </c>
      <c r="BT363" s="39">
        <v>364.1</v>
      </c>
      <c r="BU363" s="39">
        <v>99.299999999999955</v>
      </c>
      <c r="BV363" s="39">
        <f t="shared" si="127"/>
        <v>-65.400000000000006</v>
      </c>
      <c r="BW363" s="11"/>
      <c r="BX363" s="39">
        <f t="shared" si="128"/>
        <v>-65.400000000000006</v>
      </c>
      <c r="BY363" s="39">
        <v>0</v>
      </c>
      <c r="BZ363" s="39">
        <f t="shared" si="129"/>
        <v>0</v>
      </c>
      <c r="CA363" s="39">
        <f t="shared" si="130"/>
        <v>-65.400000000000006</v>
      </c>
      <c r="CB363" s="84"/>
    </row>
    <row r="364" spans="1:80" s="2" customFormat="1" ht="16.95" customHeight="1">
      <c r="A364" s="19" t="s">
        <v>356</v>
      </c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84"/>
    </row>
    <row r="365" spans="1:80" s="2" customFormat="1" ht="16.95" customHeight="1">
      <c r="A365" s="14" t="s">
        <v>357</v>
      </c>
      <c r="B365" s="39">
        <v>12050</v>
      </c>
      <c r="C365" s="39">
        <v>11021</v>
      </c>
      <c r="D365" s="4">
        <f t="shared" si="117"/>
        <v>0.91460580912863065</v>
      </c>
      <c r="E365" s="11">
        <v>10</v>
      </c>
      <c r="F365" s="5" t="s">
        <v>371</v>
      </c>
      <c r="G365" s="5" t="s">
        <v>371</v>
      </c>
      <c r="H365" s="5" t="s">
        <v>371</v>
      </c>
      <c r="I365" s="5" t="s">
        <v>371</v>
      </c>
      <c r="J365" s="5" t="s">
        <v>371</v>
      </c>
      <c r="K365" s="5" t="s">
        <v>371</v>
      </c>
      <c r="L365" s="5" t="s">
        <v>371</v>
      </c>
      <c r="M365" s="5" t="s">
        <v>371</v>
      </c>
      <c r="N365" s="39">
        <v>1452.4</v>
      </c>
      <c r="O365" s="39">
        <v>1308.8</v>
      </c>
      <c r="P365" s="4">
        <f t="shared" si="118"/>
        <v>0.90112916551914068</v>
      </c>
      <c r="Q365" s="11">
        <v>20</v>
      </c>
      <c r="R365" s="11">
        <v>1</v>
      </c>
      <c r="S365" s="11">
        <v>15</v>
      </c>
      <c r="T365" s="39">
        <v>0.3</v>
      </c>
      <c r="U365" s="39">
        <v>0.4</v>
      </c>
      <c r="V365" s="4">
        <f t="shared" si="119"/>
        <v>1.3333333333333335</v>
      </c>
      <c r="W365" s="11">
        <v>15</v>
      </c>
      <c r="X365" s="39">
        <v>48</v>
      </c>
      <c r="Y365" s="39">
        <v>68.2</v>
      </c>
      <c r="Z365" s="4">
        <f t="shared" si="120"/>
        <v>1.4208333333333334</v>
      </c>
      <c r="AA365" s="11">
        <v>35</v>
      </c>
      <c r="AB365" s="39">
        <v>6400</v>
      </c>
      <c r="AC365" s="39">
        <v>7052</v>
      </c>
      <c r="AD365" s="4">
        <f t="shared" si="121"/>
        <v>1.1018749999999999</v>
      </c>
      <c r="AE365" s="11">
        <v>5</v>
      </c>
      <c r="AF365" s="5" t="s">
        <v>371</v>
      </c>
      <c r="AG365" s="5" t="s">
        <v>371</v>
      </c>
      <c r="AH365" s="5" t="s">
        <v>371</v>
      </c>
      <c r="AI365" s="5" t="s">
        <v>371</v>
      </c>
      <c r="AJ365" s="55">
        <v>516</v>
      </c>
      <c r="AK365" s="55">
        <v>698</v>
      </c>
      <c r="AL365" s="4">
        <f t="shared" si="122"/>
        <v>1.3527131782945736</v>
      </c>
      <c r="AM365" s="11">
        <v>20</v>
      </c>
      <c r="AN365" s="5" t="s">
        <v>371</v>
      </c>
      <c r="AO365" s="5" t="s">
        <v>371</v>
      </c>
      <c r="AP365" s="5" t="s">
        <v>371</v>
      </c>
      <c r="AQ365" s="5" t="s">
        <v>371</v>
      </c>
      <c r="AR365" s="39">
        <v>52.5</v>
      </c>
      <c r="AS365" s="39">
        <v>50</v>
      </c>
      <c r="AT365" s="4">
        <f t="shared" si="123"/>
        <v>0.95238095238095233</v>
      </c>
      <c r="AU365" s="11">
        <v>10</v>
      </c>
      <c r="AV365" s="5" t="s">
        <v>371</v>
      </c>
      <c r="AW365" s="5" t="s">
        <v>371</v>
      </c>
      <c r="AX365" s="5" t="s">
        <v>371</v>
      </c>
      <c r="AY365" s="5" t="s">
        <v>371</v>
      </c>
      <c r="AZ365" s="5" t="s">
        <v>371</v>
      </c>
      <c r="BA365" s="5" t="s">
        <v>371</v>
      </c>
      <c r="BB365" s="5" t="s">
        <v>371</v>
      </c>
      <c r="BC365" s="5" t="s">
        <v>371</v>
      </c>
      <c r="BD365" s="54">
        <f t="shared" si="131"/>
        <v>1.1845019704464368</v>
      </c>
      <c r="BE365" s="54">
        <f t="shared" si="124"/>
        <v>1.1845019704464368</v>
      </c>
      <c r="BF365" s="55">
        <v>1349</v>
      </c>
      <c r="BG365" s="39">
        <f t="shared" si="125"/>
        <v>1597.9</v>
      </c>
      <c r="BH365" s="39">
        <f t="shared" si="126"/>
        <v>248.90000000000009</v>
      </c>
      <c r="BI365" s="39">
        <v>148.19999999999999</v>
      </c>
      <c r="BJ365" s="39">
        <v>109.6</v>
      </c>
      <c r="BK365" s="39">
        <v>98.1</v>
      </c>
      <c r="BL365" s="39">
        <v>132.80000000000001</v>
      </c>
      <c r="BM365" s="39">
        <v>101.6</v>
      </c>
      <c r="BN365" s="39">
        <v>0</v>
      </c>
      <c r="BO365" s="39">
        <v>111.2</v>
      </c>
      <c r="BP365" s="39">
        <v>116.6</v>
      </c>
      <c r="BQ365" s="39">
        <v>0</v>
      </c>
      <c r="BR365" s="39">
        <v>17.100000000000001</v>
      </c>
      <c r="BS365" s="39">
        <v>102.7</v>
      </c>
      <c r="BT365" s="39">
        <v>159.4</v>
      </c>
      <c r="BU365" s="39">
        <v>0</v>
      </c>
      <c r="BV365" s="39">
        <f t="shared" si="127"/>
        <v>500.6</v>
      </c>
      <c r="BW365" s="11"/>
      <c r="BX365" s="39">
        <f t="shared" si="128"/>
        <v>500.6</v>
      </c>
      <c r="BY365" s="39">
        <v>0</v>
      </c>
      <c r="BZ365" s="39">
        <f t="shared" si="129"/>
        <v>500.6</v>
      </c>
      <c r="CA365" s="39">
        <f t="shared" si="130"/>
        <v>0</v>
      </c>
      <c r="CB365" s="84"/>
    </row>
    <row r="366" spans="1:80" s="2" customFormat="1" ht="16.95" customHeight="1">
      <c r="A366" s="14" t="s">
        <v>358</v>
      </c>
      <c r="B366" s="39">
        <v>0</v>
      </c>
      <c r="C366" s="39">
        <v>695</v>
      </c>
      <c r="D366" s="4">
        <f t="shared" si="117"/>
        <v>0</v>
      </c>
      <c r="E366" s="11">
        <v>0</v>
      </c>
      <c r="F366" s="5" t="s">
        <v>371</v>
      </c>
      <c r="G366" s="5" t="s">
        <v>371</v>
      </c>
      <c r="H366" s="5" t="s">
        <v>371</v>
      </c>
      <c r="I366" s="5" t="s">
        <v>371</v>
      </c>
      <c r="J366" s="5" t="s">
        <v>371</v>
      </c>
      <c r="K366" s="5" t="s">
        <v>371</v>
      </c>
      <c r="L366" s="5" t="s">
        <v>371</v>
      </c>
      <c r="M366" s="5" t="s">
        <v>371</v>
      </c>
      <c r="N366" s="39">
        <v>1338.9</v>
      </c>
      <c r="O366" s="39">
        <v>1146.3</v>
      </c>
      <c r="P366" s="4">
        <f t="shared" si="118"/>
        <v>0.85615057136455286</v>
      </c>
      <c r="Q366" s="11">
        <v>20</v>
      </c>
      <c r="R366" s="11">
        <v>1</v>
      </c>
      <c r="S366" s="11">
        <v>15</v>
      </c>
      <c r="T366" s="39">
        <v>49</v>
      </c>
      <c r="U366" s="39">
        <v>53.8</v>
      </c>
      <c r="V366" s="4">
        <f t="shared" si="119"/>
        <v>1.0979591836734692</v>
      </c>
      <c r="W366" s="11">
        <v>25</v>
      </c>
      <c r="X366" s="39">
        <v>3</v>
      </c>
      <c r="Y366" s="39">
        <v>4.5999999999999996</v>
      </c>
      <c r="Z366" s="4">
        <f t="shared" si="120"/>
        <v>1.5333333333333332</v>
      </c>
      <c r="AA366" s="11">
        <v>25</v>
      </c>
      <c r="AB366" s="39">
        <v>8000</v>
      </c>
      <c r="AC366" s="39">
        <v>8142</v>
      </c>
      <c r="AD366" s="4">
        <f t="shared" si="121"/>
        <v>1.0177499999999999</v>
      </c>
      <c r="AE366" s="11">
        <v>5</v>
      </c>
      <c r="AF366" s="5" t="s">
        <v>371</v>
      </c>
      <c r="AG366" s="5" t="s">
        <v>371</v>
      </c>
      <c r="AH366" s="5" t="s">
        <v>371</v>
      </c>
      <c r="AI366" s="5" t="s">
        <v>371</v>
      </c>
      <c r="AJ366" s="55">
        <v>69</v>
      </c>
      <c r="AK366" s="55">
        <v>69</v>
      </c>
      <c r="AL366" s="4">
        <f t="shared" si="122"/>
        <v>1</v>
      </c>
      <c r="AM366" s="11">
        <v>20</v>
      </c>
      <c r="AN366" s="5" t="s">
        <v>371</v>
      </c>
      <c r="AO366" s="5" t="s">
        <v>371</v>
      </c>
      <c r="AP366" s="5" t="s">
        <v>371</v>
      </c>
      <c r="AQ366" s="5" t="s">
        <v>371</v>
      </c>
      <c r="AR366" s="39">
        <v>94.2</v>
      </c>
      <c r="AS366" s="39">
        <v>91.7</v>
      </c>
      <c r="AT366" s="4">
        <f t="shared" si="123"/>
        <v>0.97346072186836519</v>
      </c>
      <c r="AU366" s="11">
        <v>10</v>
      </c>
      <c r="AV366" s="5" t="s">
        <v>371</v>
      </c>
      <c r="AW366" s="5" t="s">
        <v>371</v>
      </c>
      <c r="AX366" s="5" t="s">
        <v>371</v>
      </c>
      <c r="AY366" s="5" t="s">
        <v>371</v>
      </c>
      <c r="AZ366" s="5" t="s">
        <v>371</v>
      </c>
      <c r="BA366" s="5" t="s">
        <v>371</v>
      </c>
      <c r="BB366" s="5" t="s">
        <v>371</v>
      </c>
      <c r="BC366" s="5" t="s">
        <v>371</v>
      </c>
      <c r="BD366" s="54">
        <f t="shared" si="131"/>
        <v>1.1060723464262066</v>
      </c>
      <c r="BE366" s="54">
        <f t="shared" si="124"/>
        <v>1.1060723464262066</v>
      </c>
      <c r="BF366" s="55">
        <v>1709</v>
      </c>
      <c r="BG366" s="39">
        <f t="shared" si="125"/>
        <v>1890.3</v>
      </c>
      <c r="BH366" s="39">
        <f t="shared" si="126"/>
        <v>181.29999999999995</v>
      </c>
      <c r="BI366" s="39">
        <v>144.9</v>
      </c>
      <c r="BJ366" s="39">
        <v>150.1</v>
      </c>
      <c r="BK366" s="39">
        <v>143.5</v>
      </c>
      <c r="BL366" s="39">
        <v>160.4</v>
      </c>
      <c r="BM366" s="39">
        <v>137.1</v>
      </c>
      <c r="BN366" s="39">
        <v>268.89999999999998</v>
      </c>
      <c r="BO366" s="39">
        <v>156.4</v>
      </c>
      <c r="BP366" s="39">
        <v>137.4</v>
      </c>
      <c r="BQ366" s="39">
        <v>0</v>
      </c>
      <c r="BR366" s="39">
        <v>34.9</v>
      </c>
      <c r="BS366" s="39">
        <v>167.7</v>
      </c>
      <c r="BT366" s="39">
        <v>187.4</v>
      </c>
      <c r="BU366" s="39">
        <v>6.6999999999999034</v>
      </c>
      <c r="BV366" s="39">
        <f t="shared" si="127"/>
        <v>194.9</v>
      </c>
      <c r="BW366" s="11"/>
      <c r="BX366" s="39">
        <f t="shared" si="128"/>
        <v>194.9</v>
      </c>
      <c r="BY366" s="39">
        <v>0</v>
      </c>
      <c r="BZ366" s="39">
        <f t="shared" si="129"/>
        <v>194.9</v>
      </c>
      <c r="CA366" s="39">
        <f t="shared" si="130"/>
        <v>0</v>
      </c>
      <c r="CB366" s="84"/>
    </row>
    <row r="367" spans="1:80" s="2" customFormat="1" ht="16.95" customHeight="1">
      <c r="A367" s="58" t="s">
        <v>359</v>
      </c>
      <c r="B367" s="39">
        <v>20796</v>
      </c>
      <c r="C367" s="39">
        <v>16399.5</v>
      </c>
      <c r="D367" s="4">
        <f t="shared" ref="D367:D376" si="132">IF(E367=0,0,IF(B367=0,1,IF(C367&lt;0,0,C367/B367)))</f>
        <v>0.78858915175995381</v>
      </c>
      <c r="E367" s="11">
        <v>10</v>
      </c>
      <c r="F367" s="5" t="s">
        <v>371</v>
      </c>
      <c r="G367" s="5" t="s">
        <v>371</v>
      </c>
      <c r="H367" s="5" t="s">
        <v>371</v>
      </c>
      <c r="I367" s="5" t="s">
        <v>371</v>
      </c>
      <c r="J367" s="5" t="s">
        <v>371</v>
      </c>
      <c r="K367" s="5" t="s">
        <v>371</v>
      </c>
      <c r="L367" s="5" t="s">
        <v>371</v>
      </c>
      <c r="M367" s="5" t="s">
        <v>371</v>
      </c>
      <c r="N367" s="39">
        <v>14994.9</v>
      </c>
      <c r="O367" s="39">
        <v>21722.7</v>
      </c>
      <c r="P367" s="4">
        <f t="shared" ref="P367:P376" si="133">IF(Q367=0,0,IF(N367=0,1,IF(O367&lt;0,0,O367/N367)))</f>
        <v>1.4486725486665466</v>
      </c>
      <c r="Q367" s="11">
        <v>20</v>
      </c>
      <c r="R367" s="11">
        <v>1</v>
      </c>
      <c r="S367" s="11">
        <v>15</v>
      </c>
      <c r="T367" s="39">
        <v>0.2</v>
      </c>
      <c r="U367" s="39">
        <v>0</v>
      </c>
      <c r="V367" s="4">
        <f t="shared" ref="V367:V376" si="134">IF(W367=0,0,IF(T367=0,1,IF(U367&lt;0,0,U367/T367)))</f>
        <v>0</v>
      </c>
      <c r="W367" s="11">
        <v>15</v>
      </c>
      <c r="X367" s="39">
        <v>1</v>
      </c>
      <c r="Y367" s="39">
        <v>0</v>
      </c>
      <c r="Z367" s="4">
        <f t="shared" ref="Z367:Z376" si="135">IF(AA367=0,0,IF(X367=0,1,IF(Y367&lt;0,0,Y367/X367)))</f>
        <v>0</v>
      </c>
      <c r="AA367" s="11">
        <v>35</v>
      </c>
      <c r="AB367" s="39">
        <v>68000</v>
      </c>
      <c r="AC367" s="39">
        <v>67318</v>
      </c>
      <c r="AD367" s="4">
        <f t="shared" ref="AD367:AD376" si="136">IF(AE367=0,0,IF(AB367=0,1,IF(AC367&lt;0,0,AC367/AB367)))</f>
        <v>0.98997058823529416</v>
      </c>
      <c r="AE367" s="11">
        <v>5</v>
      </c>
      <c r="AF367" s="5" t="s">
        <v>371</v>
      </c>
      <c r="AG367" s="5" t="s">
        <v>371</v>
      </c>
      <c r="AH367" s="5" t="s">
        <v>371</v>
      </c>
      <c r="AI367" s="5" t="s">
        <v>371</v>
      </c>
      <c r="AJ367" s="55">
        <v>20</v>
      </c>
      <c r="AK367" s="55">
        <v>19</v>
      </c>
      <c r="AL367" s="4">
        <f t="shared" ref="AL367:AL376" si="137">IF(AM367=0,0,IF(AJ367=0,1,IF(AK367&lt;0,0,AK367/AJ367)))</f>
        <v>0.95</v>
      </c>
      <c r="AM367" s="11">
        <v>20</v>
      </c>
      <c r="AN367" s="5" t="s">
        <v>371</v>
      </c>
      <c r="AO367" s="5" t="s">
        <v>371</v>
      </c>
      <c r="AP367" s="5" t="s">
        <v>371</v>
      </c>
      <c r="AQ367" s="5" t="s">
        <v>371</v>
      </c>
      <c r="AR367" s="39">
        <v>35.799999999999997</v>
      </c>
      <c r="AS367" s="39">
        <v>25</v>
      </c>
      <c r="AT367" s="4">
        <f t="shared" ref="AT367:AT376" si="138">IF(AU367=0,0,IF(AR367=0,1,IF(AS367&lt;0,0,AS367/AR367)))</f>
        <v>0.69832402234636881</v>
      </c>
      <c r="AU367" s="11">
        <v>10</v>
      </c>
      <c r="AV367" s="5" t="s">
        <v>371</v>
      </c>
      <c r="AW367" s="5" t="s">
        <v>371</v>
      </c>
      <c r="AX367" s="5" t="s">
        <v>371</v>
      </c>
      <c r="AY367" s="5" t="s">
        <v>371</v>
      </c>
      <c r="AZ367" s="5" t="s">
        <v>371</v>
      </c>
      <c r="BA367" s="5" t="s">
        <v>371</v>
      </c>
      <c r="BB367" s="5" t="s">
        <v>371</v>
      </c>
      <c r="BC367" s="5" t="s">
        <v>371</v>
      </c>
      <c r="BD367" s="54">
        <f t="shared" si="131"/>
        <v>0.63686488965823562</v>
      </c>
      <c r="BE367" s="54">
        <f t="shared" ref="BE367:BE376" si="139">IF(BD367&gt;1.2,IF((BD367-1.2)*0.1+1.2&gt;1.3,1.3,(BD367-1.2)*0.1+1.2),BD367)</f>
        <v>0.63686488965823562</v>
      </c>
      <c r="BF367" s="55">
        <v>22</v>
      </c>
      <c r="BG367" s="39">
        <f t="shared" ref="BG367:BG375" si="140">ROUND(BE367*BF367,1)</f>
        <v>14</v>
      </c>
      <c r="BH367" s="39">
        <f t="shared" ref="BH367:BH376" si="141">BG367-BF367</f>
        <v>-8</v>
      </c>
      <c r="BI367" s="39">
        <v>2.2000000000000002</v>
      </c>
      <c r="BJ367" s="39">
        <v>1.7</v>
      </c>
      <c r="BK367" s="39">
        <v>0</v>
      </c>
      <c r="BL367" s="39">
        <v>0</v>
      </c>
      <c r="BM367" s="39">
        <v>0</v>
      </c>
      <c r="BN367" s="39">
        <v>0</v>
      </c>
      <c r="BO367" s="39">
        <v>0</v>
      </c>
      <c r="BP367" s="39">
        <v>0</v>
      </c>
      <c r="BQ367" s="39">
        <v>0</v>
      </c>
      <c r="BR367" s="39">
        <v>0</v>
      </c>
      <c r="BS367" s="39">
        <v>0</v>
      </c>
      <c r="BT367" s="39">
        <v>0</v>
      </c>
      <c r="BU367" s="39">
        <v>17.3</v>
      </c>
      <c r="BV367" s="39">
        <f t="shared" ref="BV367:BV376" si="142">ROUND(BG367-SUM(BI367:BU367),1)</f>
        <v>-7.2</v>
      </c>
      <c r="BW367" s="11"/>
      <c r="BX367" s="39">
        <f t="shared" ref="BX367:BX376" si="143">IF(AND(BV367&gt;0,BW367="+"),0,BV367)</f>
        <v>-7.2</v>
      </c>
      <c r="BY367" s="39">
        <v>0</v>
      </c>
      <c r="BZ367" s="39">
        <f t="shared" ref="BZ367:BZ376" si="144">IF((BX367+BY367)&lt;0,0,BX367+BY367)</f>
        <v>0</v>
      </c>
      <c r="CA367" s="39">
        <f t="shared" ref="CA367:CA376" si="145">IF((BX367+BY367)&lt;0,ROUND(BX367+BY367,1),0)</f>
        <v>-7.2</v>
      </c>
      <c r="CB367" s="84"/>
    </row>
    <row r="368" spans="1:80" s="2" customFormat="1" ht="16.95" customHeight="1">
      <c r="A368" s="14" t="s">
        <v>360</v>
      </c>
      <c r="B368" s="39">
        <v>0</v>
      </c>
      <c r="C368" s="39">
        <v>0</v>
      </c>
      <c r="D368" s="4">
        <f t="shared" si="132"/>
        <v>0</v>
      </c>
      <c r="E368" s="11">
        <v>0</v>
      </c>
      <c r="F368" s="5" t="s">
        <v>371</v>
      </c>
      <c r="G368" s="5" t="s">
        <v>371</v>
      </c>
      <c r="H368" s="5" t="s">
        <v>371</v>
      </c>
      <c r="I368" s="5" t="s">
        <v>371</v>
      </c>
      <c r="J368" s="5" t="s">
        <v>371</v>
      </c>
      <c r="K368" s="5" t="s">
        <v>371</v>
      </c>
      <c r="L368" s="5" t="s">
        <v>371</v>
      </c>
      <c r="M368" s="5" t="s">
        <v>371</v>
      </c>
      <c r="N368" s="39">
        <v>536.9</v>
      </c>
      <c r="O368" s="39">
        <v>495.4</v>
      </c>
      <c r="P368" s="4">
        <f t="shared" si="133"/>
        <v>0.92270441422983795</v>
      </c>
      <c r="Q368" s="11">
        <v>20</v>
      </c>
      <c r="R368" s="11">
        <v>1</v>
      </c>
      <c r="S368" s="11">
        <v>15</v>
      </c>
      <c r="T368" s="39">
        <v>0.5</v>
      </c>
      <c r="U368" s="39">
        <v>0</v>
      </c>
      <c r="V368" s="4">
        <f t="shared" si="134"/>
        <v>0</v>
      </c>
      <c r="W368" s="11">
        <v>20</v>
      </c>
      <c r="X368" s="39">
        <v>2</v>
      </c>
      <c r="Y368" s="39">
        <v>2.7</v>
      </c>
      <c r="Z368" s="4">
        <f t="shared" si="135"/>
        <v>1.35</v>
      </c>
      <c r="AA368" s="11">
        <v>30</v>
      </c>
      <c r="AB368" s="39">
        <v>12400</v>
      </c>
      <c r="AC368" s="39">
        <v>11457</v>
      </c>
      <c r="AD368" s="4">
        <f t="shared" si="136"/>
        <v>0.92395161290322581</v>
      </c>
      <c r="AE368" s="11">
        <v>5</v>
      </c>
      <c r="AF368" s="5" t="s">
        <v>371</v>
      </c>
      <c r="AG368" s="5" t="s">
        <v>371</v>
      </c>
      <c r="AH368" s="5" t="s">
        <v>371</v>
      </c>
      <c r="AI368" s="5" t="s">
        <v>371</v>
      </c>
      <c r="AJ368" s="55">
        <v>33</v>
      </c>
      <c r="AK368" s="55">
        <v>67</v>
      </c>
      <c r="AL368" s="4">
        <f t="shared" si="137"/>
        <v>2.0303030303030303</v>
      </c>
      <c r="AM368" s="11">
        <v>20</v>
      </c>
      <c r="AN368" s="5" t="s">
        <v>371</v>
      </c>
      <c r="AO368" s="5" t="s">
        <v>371</v>
      </c>
      <c r="AP368" s="5" t="s">
        <v>371</v>
      </c>
      <c r="AQ368" s="5" t="s">
        <v>371</v>
      </c>
      <c r="AR368" s="39">
        <v>90</v>
      </c>
      <c r="AS368" s="39">
        <v>87.5</v>
      </c>
      <c r="AT368" s="4">
        <f t="shared" si="138"/>
        <v>0.97222222222222221</v>
      </c>
      <c r="AU368" s="11">
        <v>10</v>
      </c>
      <c r="AV368" s="5" t="s">
        <v>371</v>
      </c>
      <c r="AW368" s="5" t="s">
        <v>371</v>
      </c>
      <c r="AX368" s="5" t="s">
        <v>371</v>
      </c>
      <c r="AY368" s="5" t="s">
        <v>371</v>
      </c>
      <c r="AZ368" s="5" t="s">
        <v>371</v>
      </c>
      <c r="BA368" s="5" t="s">
        <v>371</v>
      </c>
      <c r="BB368" s="5" t="s">
        <v>371</v>
      </c>
      <c r="BC368" s="5" t="s">
        <v>371</v>
      </c>
      <c r="BD368" s="54">
        <f t="shared" ref="BD368:BD376" si="146">(D368*E368+P368*Q368+R368*S368+V368*W368+Z368*AA368+AD368*AE368+AL368*AM368+AT368*AU368)/(E368+Q368+S368+W368+AA368+AE368+AM368+AU368)</f>
        <v>1.0741844098116311</v>
      </c>
      <c r="BE368" s="54">
        <f t="shared" si="139"/>
        <v>1.0741844098116311</v>
      </c>
      <c r="BF368" s="55">
        <v>1797</v>
      </c>
      <c r="BG368" s="39">
        <f t="shared" si="140"/>
        <v>1930.3</v>
      </c>
      <c r="BH368" s="39">
        <f t="shared" si="141"/>
        <v>133.29999999999995</v>
      </c>
      <c r="BI368" s="39">
        <v>198.4</v>
      </c>
      <c r="BJ368" s="39">
        <v>186.3</v>
      </c>
      <c r="BK368" s="39">
        <v>161.6</v>
      </c>
      <c r="BL368" s="39">
        <v>122.5</v>
      </c>
      <c r="BM368" s="39">
        <v>155.4</v>
      </c>
      <c r="BN368" s="39">
        <v>135.6</v>
      </c>
      <c r="BO368" s="39">
        <v>145.69999999999999</v>
      </c>
      <c r="BP368" s="39">
        <v>185.3</v>
      </c>
      <c r="BQ368" s="39">
        <v>0</v>
      </c>
      <c r="BR368" s="39">
        <v>474.7</v>
      </c>
      <c r="BS368" s="39">
        <v>197.5</v>
      </c>
      <c r="BT368" s="39">
        <v>134.80000000000001</v>
      </c>
      <c r="BU368" s="39">
        <v>0</v>
      </c>
      <c r="BV368" s="39">
        <f t="shared" si="142"/>
        <v>-167.5</v>
      </c>
      <c r="BW368" s="11"/>
      <c r="BX368" s="39">
        <f t="shared" si="143"/>
        <v>-167.5</v>
      </c>
      <c r="BY368" s="39">
        <v>0</v>
      </c>
      <c r="BZ368" s="39">
        <f t="shared" si="144"/>
        <v>0</v>
      </c>
      <c r="CA368" s="39">
        <f t="shared" si="145"/>
        <v>-167.5</v>
      </c>
      <c r="CB368" s="84"/>
    </row>
    <row r="369" spans="1:80" s="2" customFormat="1" ht="16.95" customHeight="1">
      <c r="A369" s="14" t="s">
        <v>361</v>
      </c>
      <c r="B369" s="39">
        <v>3100</v>
      </c>
      <c r="C369" s="39">
        <v>3168.9</v>
      </c>
      <c r="D369" s="4">
        <f t="shared" si="132"/>
        <v>1.022225806451613</v>
      </c>
      <c r="E369" s="11">
        <v>10</v>
      </c>
      <c r="F369" s="5" t="s">
        <v>371</v>
      </c>
      <c r="G369" s="5" t="s">
        <v>371</v>
      </c>
      <c r="H369" s="5" t="s">
        <v>371</v>
      </c>
      <c r="I369" s="5" t="s">
        <v>371</v>
      </c>
      <c r="J369" s="5" t="s">
        <v>371</v>
      </c>
      <c r="K369" s="5" t="s">
        <v>371</v>
      </c>
      <c r="L369" s="5" t="s">
        <v>371</v>
      </c>
      <c r="M369" s="5" t="s">
        <v>371</v>
      </c>
      <c r="N369" s="39">
        <v>9964.9</v>
      </c>
      <c r="O369" s="39">
        <v>10870.2</v>
      </c>
      <c r="P369" s="4">
        <f t="shared" si="133"/>
        <v>1.0908488795672813</v>
      </c>
      <c r="Q369" s="11">
        <v>20</v>
      </c>
      <c r="R369" s="11">
        <v>1</v>
      </c>
      <c r="S369" s="11">
        <v>15</v>
      </c>
      <c r="T369" s="39">
        <v>36.5</v>
      </c>
      <c r="U369" s="39">
        <v>55.4</v>
      </c>
      <c r="V369" s="4">
        <f t="shared" si="134"/>
        <v>1.5178082191780822</v>
      </c>
      <c r="W369" s="11">
        <v>20</v>
      </c>
      <c r="X369" s="39">
        <v>55</v>
      </c>
      <c r="Y369" s="39">
        <v>72.599999999999994</v>
      </c>
      <c r="Z369" s="4">
        <f t="shared" si="135"/>
        <v>1.3199999999999998</v>
      </c>
      <c r="AA369" s="11">
        <v>30</v>
      </c>
      <c r="AB369" s="39">
        <v>12000</v>
      </c>
      <c r="AC369" s="39">
        <v>14254</v>
      </c>
      <c r="AD369" s="4">
        <f t="shared" si="136"/>
        <v>1.1878333333333333</v>
      </c>
      <c r="AE369" s="11">
        <v>5</v>
      </c>
      <c r="AF369" s="5" t="s">
        <v>371</v>
      </c>
      <c r="AG369" s="5" t="s">
        <v>371</v>
      </c>
      <c r="AH369" s="5" t="s">
        <v>371</v>
      </c>
      <c r="AI369" s="5" t="s">
        <v>371</v>
      </c>
      <c r="AJ369" s="55">
        <v>76</v>
      </c>
      <c r="AK369" s="55">
        <v>123</v>
      </c>
      <c r="AL369" s="4">
        <f t="shared" si="137"/>
        <v>1.618421052631579</v>
      </c>
      <c r="AM369" s="11">
        <v>20</v>
      </c>
      <c r="AN369" s="5" t="s">
        <v>371</v>
      </c>
      <c r="AO369" s="5" t="s">
        <v>371</v>
      </c>
      <c r="AP369" s="5" t="s">
        <v>371</v>
      </c>
      <c r="AQ369" s="5" t="s">
        <v>371</v>
      </c>
      <c r="AR369" s="39">
        <v>100</v>
      </c>
      <c r="AS369" s="39">
        <v>100</v>
      </c>
      <c r="AT369" s="4">
        <f t="shared" si="138"/>
        <v>1</v>
      </c>
      <c r="AU369" s="11">
        <v>10</v>
      </c>
      <c r="AV369" s="5" t="s">
        <v>371</v>
      </c>
      <c r="AW369" s="5" t="s">
        <v>371</v>
      </c>
      <c r="AX369" s="5" t="s">
        <v>371</v>
      </c>
      <c r="AY369" s="5" t="s">
        <v>371</v>
      </c>
      <c r="AZ369" s="5" t="s">
        <v>371</v>
      </c>
      <c r="BA369" s="5" t="s">
        <v>371</v>
      </c>
      <c r="BB369" s="5" t="s">
        <v>371</v>
      </c>
      <c r="BC369" s="5" t="s">
        <v>371</v>
      </c>
      <c r="BD369" s="54">
        <f t="shared" si="146"/>
        <v>1.2715614442978589</v>
      </c>
      <c r="BE369" s="54">
        <f t="shared" si="139"/>
        <v>1.2071561444297858</v>
      </c>
      <c r="BF369" s="55">
        <v>1390</v>
      </c>
      <c r="BG369" s="39">
        <f t="shared" si="140"/>
        <v>1677.9</v>
      </c>
      <c r="BH369" s="39">
        <f t="shared" si="141"/>
        <v>287.90000000000009</v>
      </c>
      <c r="BI369" s="39">
        <v>154.80000000000001</v>
      </c>
      <c r="BJ369" s="39">
        <v>78.8</v>
      </c>
      <c r="BK369" s="39">
        <v>188.3</v>
      </c>
      <c r="BL369" s="39">
        <v>150.6</v>
      </c>
      <c r="BM369" s="39">
        <v>157.30000000000001</v>
      </c>
      <c r="BN369" s="39">
        <v>124.1</v>
      </c>
      <c r="BO369" s="39">
        <v>156.19999999999999</v>
      </c>
      <c r="BP369" s="39">
        <v>154.5</v>
      </c>
      <c r="BQ369" s="39">
        <v>0</v>
      </c>
      <c r="BR369" s="39">
        <v>200.2</v>
      </c>
      <c r="BS369" s="39">
        <v>153.30000000000001</v>
      </c>
      <c r="BT369" s="39">
        <v>157.5</v>
      </c>
      <c r="BU369" s="39">
        <v>21.699999999999875</v>
      </c>
      <c r="BV369" s="39">
        <f t="shared" si="142"/>
        <v>-19.399999999999999</v>
      </c>
      <c r="BW369" s="11"/>
      <c r="BX369" s="39">
        <f t="shared" si="143"/>
        <v>-19.399999999999999</v>
      </c>
      <c r="BY369" s="39">
        <v>0</v>
      </c>
      <c r="BZ369" s="39">
        <f t="shared" si="144"/>
        <v>0</v>
      </c>
      <c r="CA369" s="39">
        <f t="shared" si="145"/>
        <v>-19.399999999999999</v>
      </c>
      <c r="CB369" s="84"/>
    </row>
    <row r="370" spans="1:80" s="2" customFormat="1" ht="16.95" customHeight="1">
      <c r="A370" s="14" t="s">
        <v>362</v>
      </c>
      <c r="B370" s="39">
        <v>770</v>
      </c>
      <c r="C370" s="39">
        <v>792.1</v>
      </c>
      <c r="D370" s="4">
        <f t="shared" si="132"/>
        <v>1.0287012987012987</v>
      </c>
      <c r="E370" s="11">
        <v>10</v>
      </c>
      <c r="F370" s="5" t="s">
        <v>371</v>
      </c>
      <c r="G370" s="5" t="s">
        <v>371</v>
      </c>
      <c r="H370" s="5" t="s">
        <v>371</v>
      </c>
      <c r="I370" s="5" t="s">
        <v>371</v>
      </c>
      <c r="J370" s="5" t="s">
        <v>371</v>
      </c>
      <c r="K370" s="5" t="s">
        <v>371</v>
      </c>
      <c r="L370" s="5" t="s">
        <v>371</v>
      </c>
      <c r="M370" s="5" t="s">
        <v>371</v>
      </c>
      <c r="N370" s="39">
        <v>1332.7</v>
      </c>
      <c r="O370" s="39">
        <v>1684</v>
      </c>
      <c r="P370" s="4">
        <f t="shared" si="133"/>
        <v>1.2636002100997974</v>
      </c>
      <c r="Q370" s="11">
        <v>20</v>
      </c>
      <c r="R370" s="11">
        <v>1</v>
      </c>
      <c r="S370" s="11">
        <v>15</v>
      </c>
      <c r="T370" s="39">
        <v>77</v>
      </c>
      <c r="U370" s="39">
        <v>82.7</v>
      </c>
      <c r="V370" s="4">
        <f t="shared" si="134"/>
        <v>1.0740259740259741</v>
      </c>
      <c r="W370" s="11">
        <v>20</v>
      </c>
      <c r="X370" s="39">
        <v>3</v>
      </c>
      <c r="Y370" s="39">
        <v>0.8</v>
      </c>
      <c r="Z370" s="4">
        <f t="shared" si="135"/>
        <v>0.26666666666666666</v>
      </c>
      <c r="AA370" s="11">
        <v>30</v>
      </c>
      <c r="AB370" s="39">
        <v>25300</v>
      </c>
      <c r="AC370" s="39">
        <v>21510</v>
      </c>
      <c r="AD370" s="4">
        <f t="shared" si="136"/>
        <v>0.850197628458498</v>
      </c>
      <c r="AE370" s="11">
        <v>5</v>
      </c>
      <c r="AF370" s="5" t="s">
        <v>371</v>
      </c>
      <c r="AG370" s="5" t="s">
        <v>371</v>
      </c>
      <c r="AH370" s="5" t="s">
        <v>371</v>
      </c>
      <c r="AI370" s="5" t="s">
        <v>371</v>
      </c>
      <c r="AJ370" s="55">
        <v>221</v>
      </c>
      <c r="AK370" s="55">
        <v>233</v>
      </c>
      <c r="AL370" s="4">
        <f t="shared" si="137"/>
        <v>1.0542986425339367</v>
      </c>
      <c r="AM370" s="11">
        <v>20</v>
      </c>
      <c r="AN370" s="5" t="s">
        <v>371</v>
      </c>
      <c r="AO370" s="5" t="s">
        <v>371</v>
      </c>
      <c r="AP370" s="5" t="s">
        <v>371</v>
      </c>
      <c r="AQ370" s="5" t="s">
        <v>371</v>
      </c>
      <c r="AR370" s="39">
        <v>100</v>
      </c>
      <c r="AS370" s="39">
        <v>100</v>
      </c>
      <c r="AT370" s="4">
        <f t="shared" si="138"/>
        <v>1</v>
      </c>
      <c r="AU370" s="11">
        <v>10</v>
      </c>
      <c r="AV370" s="5" t="s">
        <v>371</v>
      </c>
      <c r="AW370" s="5" t="s">
        <v>371</v>
      </c>
      <c r="AX370" s="5" t="s">
        <v>371</v>
      </c>
      <c r="AY370" s="5" t="s">
        <v>371</v>
      </c>
      <c r="AZ370" s="5" t="s">
        <v>371</v>
      </c>
      <c r="BA370" s="5" t="s">
        <v>371</v>
      </c>
      <c r="BB370" s="5" t="s">
        <v>371</v>
      </c>
      <c r="BC370" s="5" t="s">
        <v>371</v>
      </c>
      <c r="BD370" s="54">
        <f t="shared" si="146"/>
        <v>0.88751152048076642</v>
      </c>
      <c r="BE370" s="54">
        <f t="shared" si="139"/>
        <v>0.88751152048076642</v>
      </c>
      <c r="BF370" s="55">
        <v>1897</v>
      </c>
      <c r="BG370" s="39">
        <f t="shared" si="140"/>
        <v>1683.6</v>
      </c>
      <c r="BH370" s="39">
        <f t="shared" si="141"/>
        <v>-213.40000000000009</v>
      </c>
      <c r="BI370" s="39">
        <v>219.4</v>
      </c>
      <c r="BJ370" s="39">
        <v>209.1</v>
      </c>
      <c r="BK370" s="39">
        <v>46.5</v>
      </c>
      <c r="BL370" s="39">
        <v>199.8</v>
      </c>
      <c r="BM370" s="39">
        <v>150.9</v>
      </c>
      <c r="BN370" s="39">
        <v>20.6</v>
      </c>
      <c r="BO370" s="39">
        <v>145.9</v>
      </c>
      <c r="BP370" s="39">
        <v>146</v>
      </c>
      <c r="BQ370" s="39">
        <v>0</v>
      </c>
      <c r="BR370" s="39">
        <v>83.6</v>
      </c>
      <c r="BS370" s="39">
        <v>207.4</v>
      </c>
      <c r="BT370" s="39">
        <v>159.4</v>
      </c>
      <c r="BU370" s="39">
        <v>0</v>
      </c>
      <c r="BV370" s="39">
        <f t="shared" si="142"/>
        <v>95</v>
      </c>
      <c r="BW370" s="11"/>
      <c r="BX370" s="39">
        <f t="shared" si="143"/>
        <v>95</v>
      </c>
      <c r="BY370" s="39">
        <v>0</v>
      </c>
      <c r="BZ370" s="39">
        <f t="shared" si="144"/>
        <v>95</v>
      </c>
      <c r="CA370" s="39">
        <f t="shared" si="145"/>
        <v>0</v>
      </c>
      <c r="CB370" s="84"/>
    </row>
    <row r="371" spans="1:80" s="2" customFormat="1" ht="16.95" customHeight="1">
      <c r="A371" s="14" t="s">
        <v>363</v>
      </c>
      <c r="B371" s="39">
        <v>0</v>
      </c>
      <c r="C371" s="39">
        <v>0</v>
      </c>
      <c r="D371" s="4">
        <f t="shared" si="132"/>
        <v>0</v>
      </c>
      <c r="E371" s="11">
        <v>0</v>
      </c>
      <c r="F371" s="5" t="s">
        <v>371</v>
      </c>
      <c r="G371" s="5" t="s">
        <v>371</v>
      </c>
      <c r="H371" s="5" t="s">
        <v>371</v>
      </c>
      <c r="I371" s="5" t="s">
        <v>371</v>
      </c>
      <c r="J371" s="5" t="s">
        <v>371</v>
      </c>
      <c r="K371" s="5" t="s">
        <v>371</v>
      </c>
      <c r="L371" s="5" t="s">
        <v>371</v>
      </c>
      <c r="M371" s="5" t="s">
        <v>371</v>
      </c>
      <c r="N371" s="39">
        <v>759.5</v>
      </c>
      <c r="O371" s="39">
        <v>847.7</v>
      </c>
      <c r="P371" s="4">
        <f t="shared" si="133"/>
        <v>1.1161290322580646</v>
      </c>
      <c r="Q371" s="11">
        <v>20</v>
      </c>
      <c r="R371" s="11">
        <v>1</v>
      </c>
      <c r="S371" s="11">
        <v>15</v>
      </c>
      <c r="T371" s="39">
        <v>0.2</v>
      </c>
      <c r="U371" s="39">
        <v>2</v>
      </c>
      <c r="V371" s="4">
        <f t="shared" si="134"/>
        <v>10</v>
      </c>
      <c r="W371" s="11">
        <v>30</v>
      </c>
      <c r="X371" s="39">
        <v>3</v>
      </c>
      <c r="Y371" s="39">
        <v>5.2</v>
      </c>
      <c r="Z371" s="4">
        <f t="shared" si="135"/>
        <v>1.7333333333333334</v>
      </c>
      <c r="AA371" s="11">
        <v>20</v>
      </c>
      <c r="AB371" s="39">
        <v>17200</v>
      </c>
      <c r="AC371" s="39">
        <v>25428</v>
      </c>
      <c r="AD371" s="4">
        <f t="shared" si="136"/>
        <v>1.4783720930232558</v>
      </c>
      <c r="AE371" s="11">
        <v>5</v>
      </c>
      <c r="AF371" s="5" t="s">
        <v>371</v>
      </c>
      <c r="AG371" s="5" t="s">
        <v>371</v>
      </c>
      <c r="AH371" s="5" t="s">
        <v>371</v>
      </c>
      <c r="AI371" s="5" t="s">
        <v>371</v>
      </c>
      <c r="AJ371" s="55">
        <v>50</v>
      </c>
      <c r="AK371" s="55">
        <v>51</v>
      </c>
      <c r="AL371" s="4">
        <f t="shared" si="137"/>
        <v>1.02</v>
      </c>
      <c r="AM371" s="11">
        <v>20</v>
      </c>
      <c r="AN371" s="5" t="s">
        <v>371</v>
      </c>
      <c r="AO371" s="5" t="s">
        <v>371</v>
      </c>
      <c r="AP371" s="5" t="s">
        <v>371</v>
      </c>
      <c r="AQ371" s="5" t="s">
        <v>371</v>
      </c>
      <c r="AR371" s="39">
        <v>52.5</v>
      </c>
      <c r="AS371" s="39">
        <v>50</v>
      </c>
      <c r="AT371" s="4">
        <f t="shared" si="138"/>
        <v>0.95238095238095233</v>
      </c>
      <c r="AU371" s="11">
        <v>10</v>
      </c>
      <c r="AV371" s="5" t="s">
        <v>371</v>
      </c>
      <c r="AW371" s="5" t="s">
        <v>371</v>
      </c>
      <c r="AX371" s="5" t="s">
        <v>371</v>
      </c>
      <c r="AY371" s="5" t="s">
        <v>371</v>
      </c>
      <c r="AZ371" s="5" t="s">
        <v>371</v>
      </c>
      <c r="BA371" s="5" t="s">
        <v>371</v>
      </c>
      <c r="BB371" s="5" t="s">
        <v>371</v>
      </c>
      <c r="BC371" s="5" t="s">
        <v>371</v>
      </c>
      <c r="BD371" s="54">
        <f t="shared" si="146"/>
        <v>3.4108743108396147</v>
      </c>
      <c r="BE371" s="54">
        <f t="shared" si="139"/>
        <v>1.3</v>
      </c>
      <c r="BF371" s="55">
        <v>1347</v>
      </c>
      <c r="BG371" s="39">
        <f t="shared" si="140"/>
        <v>1751.1</v>
      </c>
      <c r="BH371" s="39">
        <f t="shared" si="141"/>
        <v>404.09999999999991</v>
      </c>
      <c r="BI371" s="39">
        <v>148</v>
      </c>
      <c r="BJ371" s="39">
        <v>120.5</v>
      </c>
      <c r="BK371" s="39">
        <v>3.7</v>
      </c>
      <c r="BL371" s="39">
        <v>78.900000000000006</v>
      </c>
      <c r="BM371" s="39">
        <v>81.5</v>
      </c>
      <c r="BN371" s="39">
        <v>109</v>
      </c>
      <c r="BO371" s="39">
        <v>115.4</v>
      </c>
      <c r="BP371" s="39">
        <v>127.9</v>
      </c>
      <c r="BQ371" s="39">
        <v>0</v>
      </c>
      <c r="BR371" s="39">
        <v>123.3</v>
      </c>
      <c r="BS371" s="39">
        <v>150.30000000000001</v>
      </c>
      <c r="BT371" s="39">
        <v>123.2</v>
      </c>
      <c r="BU371" s="39">
        <v>173.59999999999991</v>
      </c>
      <c r="BV371" s="39">
        <f t="shared" si="142"/>
        <v>395.8</v>
      </c>
      <c r="BW371" s="11"/>
      <c r="BX371" s="39">
        <f t="shared" si="143"/>
        <v>395.8</v>
      </c>
      <c r="BY371" s="39">
        <v>0</v>
      </c>
      <c r="BZ371" s="39">
        <f t="shared" si="144"/>
        <v>395.8</v>
      </c>
      <c r="CA371" s="39">
        <f t="shared" si="145"/>
        <v>0</v>
      </c>
      <c r="CB371" s="84"/>
    </row>
    <row r="372" spans="1:80" s="2" customFormat="1" ht="16.95" customHeight="1">
      <c r="A372" s="14" t="s">
        <v>364</v>
      </c>
      <c r="B372" s="39">
        <v>0</v>
      </c>
      <c r="C372" s="39">
        <v>0</v>
      </c>
      <c r="D372" s="4">
        <f t="shared" si="132"/>
        <v>0</v>
      </c>
      <c r="E372" s="11">
        <v>0</v>
      </c>
      <c r="F372" s="5" t="s">
        <v>371</v>
      </c>
      <c r="G372" s="5" t="s">
        <v>371</v>
      </c>
      <c r="H372" s="5" t="s">
        <v>371</v>
      </c>
      <c r="I372" s="5" t="s">
        <v>371</v>
      </c>
      <c r="J372" s="5" t="s">
        <v>371</v>
      </c>
      <c r="K372" s="5" t="s">
        <v>371</v>
      </c>
      <c r="L372" s="5" t="s">
        <v>371</v>
      </c>
      <c r="M372" s="5" t="s">
        <v>371</v>
      </c>
      <c r="N372" s="39">
        <v>651.79999999999995</v>
      </c>
      <c r="O372" s="39">
        <v>593</v>
      </c>
      <c r="P372" s="4">
        <f t="shared" si="133"/>
        <v>0.90978827861307154</v>
      </c>
      <c r="Q372" s="11">
        <v>20</v>
      </c>
      <c r="R372" s="11">
        <v>1</v>
      </c>
      <c r="S372" s="11">
        <v>15</v>
      </c>
      <c r="T372" s="39">
        <v>56</v>
      </c>
      <c r="U372" s="39">
        <v>58.6</v>
      </c>
      <c r="V372" s="4">
        <f t="shared" si="134"/>
        <v>1.0464285714285715</v>
      </c>
      <c r="W372" s="11">
        <v>25</v>
      </c>
      <c r="X372" s="39">
        <v>3</v>
      </c>
      <c r="Y372" s="39">
        <v>2.7</v>
      </c>
      <c r="Z372" s="4">
        <f t="shared" si="135"/>
        <v>0.9</v>
      </c>
      <c r="AA372" s="11">
        <v>25</v>
      </c>
      <c r="AB372" s="39">
        <v>2400</v>
      </c>
      <c r="AC372" s="39">
        <v>2831</v>
      </c>
      <c r="AD372" s="4">
        <f t="shared" si="136"/>
        <v>1.1795833333333334</v>
      </c>
      <c r="AE372" s="11">
        <v>5</v>
      </c>
      <c r="AF372" s="5" t="s">
        <v>371</v>
      </c>
      <c r="AG372" s="5" t="s">
        <v>371</v>
      </c>
      <c r="AH372" s="5" t="s">
        <v>371</v>
      </c>
      <c r="AI372" s="5" t="s">
        <v>371</v>
      </c>
      <c r="AJ372" s="55">
        <v>127</v>
      </c>
      <c r="AK372" s="55">
        <v>104</v>
      </c>
      <c r="AL372" s="4">
        <f t="shared" si="137"/>
        <v>0.81889763779527558</v>
      </c>
      <c r="AM372" s="11">
        <v>20</v>
      </c>
      <c r="AN372" s="5" t="s">
        <v>371</v>
      </c>
      <c r="AO372" s="5" t="s">
        <v>371</v>
      </c>
      <c r="AP372" s="5" t="s">
        <v>371</v>
      </c>
      <c r="AQ372" s="5" t="s">
        <v>371</v>
      </c>
      <c r="AR372" s="39">
        <v>0</v>
      </c>
      <c r="AS372" s="39">
        <v>0</v>
      </c>
      <c r="AT372" s="4">
        <f t="shared" si="138"/>
        <v>0</v>
      </c>
      <c r="AU372" s="11">
        <v>0</v>
      </c>
      <c r="AV372" s="5" t="s">
        <v>371</v>
      </c>
      <c r="AW372" s="5" t="s">
        <v>371</v>
      </c>
      <c r="AX372" s="5" t="s">
        <v>371</v>
      </c>
      <c r="AY372" s="5" t="s">
        <v>371</v>
      </c>
      <c r="AZ372" s="5" t="s">
        <v>371</v>
      </c>
      <c r="BA372" s="5" t="s">
        <v>371</v>
      </c>
      <c r="BB372" s="5" t="s">
        <v>371</v>
      </c>
      <c r="BC372" s="5" t="s">
        <v>371</v>
      </c>
      <c r="BD372" s="54">
        <f t="shared" si="146"/>
        <v>0.94665772073225352</v>
      </c>
      <c r="BE372" s="54">
        <f t="shared" si="139"/>
        <v>0.94665772073225352</v>
      </c>
      <c r="BF372" s="55">
        <v>1065</v>
      </c>
      <c r="BG372" s="39">
        <f t="shared" si="140"/>
        <v>1008.2</v>
      </c>
      <c r="BH372" s="39">
        <f t="shared" si="141"/>
        <v>-56.799999999999955</v>
      </c>
      <c r="BI372" s="39">
        <v>122.1</v>
      </c>
      <c r="BJ372" s="39">
        <v>111</v>
      </c>
      <c r="BK372" s="39">
        <v>0</v>
      </c>
      <c r="BL372" s="39">
        <v>90.7</v>
      </c>
      <c r="BM372" s="39">
        <v>80.3</v>
      </c>
      <c r="BN372" s="39">
        <v>0</v>
      </c>
      <c r="BO372" s="39">
        <v>84.2</v>
      </c>
      <c r="BP372" s="39">
        <v>80.8</v>
      </c>
      <c r="BQ372" s="39">
        <v>0</v>
      </c>
      <c r="BR372" s="39">
        <v>53.4</v>
      </c>
      <c r="BS372" s="39">
        <v>114.5</v>
      </c>
      <c r="BT372" s="39">
        <v>83.5</v>
      </c>
      <c r="BU372" s="39">
        <v>0</v>
      </c>
      <c r="BV372" s="39">
        <f t="shared" si="142"/>
        <v>187.7</v>
      </c>
      <c r="BW372" s="11"/>
      <c r="BX372" s="39">
        <f t="shared" si="143"/>
        <v>187.7</v>
      </c>
      <c r="BY372" s="39">
        <v>0</v>
      </c>
      <c r="BZ372" s="39">
        <f t="shared" si="144"/>
        <v>187.7</v>
      </c>
      <c r="CA372" s="39">
        <f t="shared" si="145"/>
        <v>0</v>
      </c>
      <c r="CB372" s="84"/>
    </row>
    <row r="373" spans="1:80" s="2" customFormat="1" ht="16.95" customHeight="1">
      <c r="A373" s="14" t="s">
        <v>365</v>
      </c>
      <c r="B373" s="39">
        <v>0</v>
      </c>
      <c r="C373" s="39">
        <v>0</v>
      </c>
      <c r="D373" s="4">
        <f t="shared" si="132"/>
        <v>0</v>
      </c>
      <c r="E373" s="11">
        <v>0</v>
      </c>
      <c r="F373" s="5" t="s">
        <v>371</v>
      </c>
      <c r="G373" s="5" t="s">
        <v>371</v>
      </c>
      <c r="H373" s="5" t="s">
        <v>371</v>
      </c>
      <c r="I373" s="5" t="s">
        <v>371</v>
      </c>
      <c r="J373" s="5" t="s">
        <v>371</v>
      </c>
      <c r="K373" s="5" t="s">
        <v>371</v>
      </c>
      <c r="L373" s="5" t="s">
        <v>371</v>
      </c>
      <c r="M373" s="5" t="s">
        <v>371</v>
      </c>
      <c r="N373" s="39">
        <v>1104</v>
      </c>
      <c r="O373" s="39">
        <v>1014.1</v>
      </c>
      <c r="P373" s="4">
        <f t="shared" si="133"/>
        <v>0.91856884057971011</v>
      </c>
      <c r="Q373" s="11">
        <v>20</v>
      </c>
      <c r="R373" s="11">
        <v>1</v>
      </c>
      <c r="S373" s="11">
        <v>15</v>
      </c>
      <c r="T373" s="39">
        <v>0.3</v>
      </c>
      <c r="U373" s="39">
        <v>0</v>
      </c>
      <c r="V373" s="4">
        <f t="shared" si="134"/>
        <v>0</v>
      </c>
      <c r="W373" s="11">
        <v>20</v>
      </c>
      <c r="X373" s="39">
        <v>2</v>
      </c>
      <c r="Y373" s="39">
        <v>3</v>
      </c>
      <c r="Z373" s="4">
        <f t="shared" si="135"/>
        <v>1.5</v>
      </c>
      <c r="AA373" s="11">
        <v>30</v>
      </c>
      <c r="AB373" s="39">
        <v>16000</v>
      </c>
      <c r="AC373" s="39">
        <v>14896</v>
      </c>
      <c r="AD373" s="4">
        <f t="shared" si="136"/>
        <v>0.93100000000000005</v>
      </c>
      <c r="AE373" s="11">
        <v>5</v>
      </c>
      <c r="AF373" s="5" t="s">
        <v>371</v>
      </c>
      <c r="AG373" s="5" t="s">
        <v>371</v>
      </c>
      <c r="AH373" s="5" t="s">
        <v>371</v>
      </c>
      <c r="AI373" s="5" t="s">
        <v>371</v>
      </c>
      <c r="AJ373" s="55">
        <v>76</v>
      </c>
      <c r="AK373" s="55">
        <v>74</v>
      </c>
      <c r="AL373" s="4">
        <f t="shared" si="137"/>
        <v>0.97368421052631582</v>
      </c>
      <c r="AM373" s="11">
        <v>20</v>
      </c>
      <c r="AN373" s="5" t="s">
        <v>371</v>
      </c>
      <c r="AO373" s="5" t="s">
        <v>371</v>
      </c>
      <c r="AP373" s="5" t="s">
        <v>371</v>
      </c>
      <c r="AQ373" s="5" t="s">
        <v>371</v>
      </c>
      <c r="AR373" s="39">
        <v>69.2</v>
      </c>
      <c r="AS373" s="39">
        <v>66.7</v>
      </c>
      <c r="AT373" s="4">
        <f t="shared" si="138"/>
        <v>0.96387283236994215</v>
      </c>
      <c r="AU373" s="11">
        <v>10</v>
      </c>
      <c r="AV373" s="5" t="s">
        <v>371</v>
      </c>
      <c r="AW373" s="5" t="s">
        <v>371</v>
      </c>
      <c r="AX373" s="5" t="s">
        <v>371</v>
      </c>
      <c r="AY373" s="5" t="s">
        <v>371</v>
      </c>
      <c r="AZ373" s="5" t="s">
        <v>371</v>
      </c>
      <c r="BA373" s="5" t="s">
        <v>371</v>
      </c>
      <c r="BB373" s="5" t="s">
        <v>371</v>
      </c>
      <c r="BC373" s="5" t="s">
        <v>371</v>
      </c>
      <c r="BD373" s="54">
        <f t="shared" si="146"/>
        <v>0.93448991121516622</v>
      </c>
      <c r="BE373" s="54">
        <f t="shared" si="139"/>
        <v>0.93448991121516622</v>
      </c>
      <c r="BF373" s="55">
        <v>2172</v>
      </c>
      <c r="BG373" s="39">
        <f t="shared" si="140"/>
        <v>2029.7</v>
      </c>
      <c r="BH373" s="39">
        <f t="shared" si="141"/>
        <v>-142.29999999999995</v>
      </c>
      <c r="BI373" s="39">
        <v>256.7</v>
      </c>
      <c r="BJ373" s="39">
        <v>223.7</v>
      </c>
      <c r="BK373" s="39">
        <v>74.7</v>
      </c>
      <c r="BL373" s="39">
        <v>236.9</v>
      </c>
      <c r="BM373" s="39">
        <v>175.7</v>
      </c>
      <c r="BN373" s="39">
        <v>207.7</v>
      </c>
      <c r="BO373" s="39">
        <v>184.5</v>
      </c>
      <c r="BP373" s="39">
        <v>156.9</v>
      </c>
      <c r="BQ373" s="39">
        <v>0</v>
      </c>
      <c r="BR373" s="39">
        <v>164.4</v>
      </c>
      <c r="BS373" s="39">
        <v>198.4</v>
      </c>
      <c r="BT373" s="39">
        <v>145.1</v>
      </c>
      <c r="BU373" s="39">
        <v>0</v>
      </c>
      <c r="BV373" s="39">
        <f t="shared" si="142"/>
        <v>5</v>
      </c>
      <c r="BW373" s="11"/>
      <c r="BX373" s="39">
        <f t="shared" si="143"/>
        <v>5</v>
      </c>
      <c r="BY373" s="39">
        <v>0</v>
      </c>
      <c r="BZ373" s="39">
        <f t="shared" si="144"/>
        <v>5</v>
      </c>
      <c r="CA373" s="39">
        <f t="shared" si="145"/>
        <v>0</v>
      </c>
      <c r="CB373" s="84"/>
    </row>
    <row r="374" spans="1:80" s="2" customFormat="1" ht="16.95" customHeight="1">
      <c r="A374" s="14" t="s">
        <v>366</v>
      </c>
      <c r="B374" s="39">
        <v>0</v>
      </c>
      <c r="C374" s="39">
        <v>0</v>
      </c>
      <c r="D374" s="4">
        <f t="shared" si="132"/>
        <v>0</v>
      </c>
      <c r="E374" s="11">
        <v>0</v>
      </c>
      <c r="F374" s="5" t="s">
        <v>371</v>
      </c>
      <c r="G374" s="5" t="s">
        <v>371</v>
      </c>
      <c r="H374" s="5" t="s">
        <v>371</v>
      </c>
      <c r="I374" s="5" t="s">
        <v>371</v>
      </c>
      <c r="J374" s="5" t="s">
        <v>371</v>
      </c>
      <c r="K374" s="5" t="s">
        <v>371</v>
      </c>
      <c r="L374" s="5" t="s">
        <v>371</v>
      </c>
      <c r="M374" s="5" t="s">
        <v>371</v>
      </c>
      <c r="N374" s="39">
        <v>651.79999999999995</v>
      </c>
      <c r="O374" s="39">
        <v>749.1</v>
      </c>
      <c r="P374" s="4">
        <f t="shared" si="133"/>
        <v>1.1492789199140843</v>
      </c>
      <c r="Q374" s="11">
        <v>20</v>
      </c>
      <c r="R374" s="11">
        <v>1</v>
      </c>
      <c r="S374" s="11">
        <v>15</v>
      </c>
      <c r="T374" s="39">
        <v>60</v>
      </c>
      <c r="U374" s="39">
        <v>63.7</v>
      </c>
      <c r="V374" s="4">
        <f t="shared" si="134"/>
        <v>1.0616666666666668</v>
      </c>
      <c r="W374" s="11">
        <v>20</v>
      </c>
      <c r="X374" s="39">
        <v>4</v>
      </c>
      <c r="Y374" s="39">
        <v>0.5</v>
      </c>
      <c r="Z374" s="4">
        <f t="shared" si="135"/>
        <v>0.125</v>
      </c>
      <c r="AA374" s="11">
        <v>30</v>
      </c>
      <c r="AB374" s="39">
        <v>6000</v>
      </c>
      <c r="AC374" s="39">
        <v>5073</v>
      </c>
      <c r="AD374" s="4">
        <f t="shared" si="136"/>
        <v>0.84550000000000003</v>
      </c>
      <c r="AE374" s="11">
        <v>5</v>
      </c>
      <c r="AF374" s="5" t="s">
        <v>371</v>
      </c>
      <c r="AG374" s="5" t="s">
        <v>371</v>
      </c>
      <c r="AH374" s="5" t="s">
        <v>371</v>
      </c>
      <c r="AI374" s="5" t="s">
        <v>371</v>
      </c>
      <c r="AJ374" s="55">
        <v>198</v>
      </c>
      <c r="AK374" s="55">
        <v>280</v>
      </c>
      <c r="AL374" s="4">
        <f t="shared" si="137"/>
        <v>1.4141414141414141</v>
      </c>
      <c r="AM374" s="11">
        <v>20</v>
      </c>
      <c r="AN374" s="5" t="s">
        <v>371</v>
      </c>
      <c r="AO374" s="5" t="s">
        <v>371</v>
      </c>
      <c r="AP374" s="5" t="s">
        <v>371</v>
      </c>
      <c r="AQ374" s="5" t="s">
        <v>371</v>
      </c>
      <c r="AR374" s="39">
        <v>10</v>
      </c>
      <c r="AS374" s="39">
        <v>0</v>
      </c>
      <c r="AT374" s="4">
        <f t="shared" si="138"/>
        <v>0</v>
      </c>
      <c r="AU374" s="11">
        <v>10</v>
      </c>
      <c r="AV374" s="5" t="s">
        <v>371</v>
      </c>
      <c r="AW374" s="5" t="s">
        <v>371</v>
      </c>
      <c r="AX374" s="5" t="s">
        <v>371</v>
      </c>
      <c r="AY374" s="5" t="s">
        <v>371</v>
      </c>
      <c r="AZ374" s="5" t="s">
        <v>371</v>
      </c>
      <c r="BA374" s="5" t="s">
        <v>371</v>
      </c>
      <c r="BB374" s="5" t="s">
        <v>371</v>
      </c>
      <c r="BC374" s="5" t="s">
        <v>371</v>
      </c>
      <c r="BD374" s="54">
        <f t="shared" si="146"/>
        <v>0.79566033345369436</v>
      </c>
      <c r="BE374" s="54">
        <f t="shared" si="139"/>
        <v>0.79566033345369436</v>
      </c>
      <c r="BF374" s="55">
        <v>965</v>
      </c>
      <c r="BG374" s="39">
        <f t="shared" si="140"/>
        <v>767.8</v>
      </c>
      <c r="BH374" s="39">
        <f t="shared" si="141"/>
        <v>-197.20000000000005</v>
      </c>
      <c r="BI374" s="39">
        <v>108.8</v>
      </c>
      <c r="BJ374" s="39">
        <v>96.6</v>
      </c>
      <c r="BK374" s="39">
        <v>0</v>
      </c>
      <c r="BL374" s="39">
        <v>105.8</v>
      </c>
      <c r="BM374" s="39">
        <v>75.5</v>
      </c>
      <c r="BN374" s="39">
        <v>26.2</v>
      </c>
      <c r="BO374" s="39">
        <v>79.900000000000006</v>
      </c>
      <c r="BP374" s="39">
        <v>85.3</v>
      </c>
      <c r="BQ374" s="39">
        <v>0</v>
      </c>
      <c r="BR374" s="39">
        <v>74.400000000000006</v>
      </c>
      <c r="BS374" s="39">
        <v>87.6</v>
      </c>
      <c r="BT374" s="39">
        <v>84.3</v>
      </c>
      <c r="BU374" s="39">
        <v>0</v>
      </c>
      <c r="BV374" s="39">
        <f t="shared" si="142"/>
        <v>-56.6</v>
      </c>
      <c r="BW374" s="11"/>
      <c r="BX374" s="39">
        <f t="shared" si="143"/>
        <v>-56.6</v>
      </c>
      <c r="BY374" s="39">
        <v>0</v>
      </c>
      <c r="BZ374" s="39">
        <f t="shared" si="144"/>
        <v>0</v>
      </c>
      <c r="CA374" s="39">
        <f t="shared" si="145"/>
        <v>-56.6</v>
      </c>
      <c r="CB374" s="84"/>
    </row>
    <row r="375" spans="1:80" s="2" customFormat="1" ht="16.95" customHeight="1">
      <c r="A375" s="14" t="s">
        <v>367</v>
      </c>
      <c r="B375" s="39">
        <v>16583</v>
      </c>
      <c r="C375" s="39">
        <v>15970</v>
      </c>
      <c r="D375" s="4">
        <f t="shared" si="132"/>
        <v>0.96303443285292167</v>
      </c>
      <c r="E375" s="11">
        <v>10</v>
      </c>
      <c r="F375" s="5" t="s">
        <v>371</v>
      </c>
      <c r="G375" s="5" t="s">
        <v>371</v>
      </c>
      <c r="H375" s="5" t="s">
        <v>371</v>
      </c>
      <c r="I375" s="5" t="s">
        <v>371</v>
      </c>
      <c r="J375" s="5" t="s">
        <v>371</v>
      </c>
      <c r="K375" s="5" t="s">
        <v>371</v>
      </c>
      <c r="L375" s="5" t="s">
        <v>371</v>
      </c>
      <c r="M375" s="5" t="s">
        <v>371</v>
      </c>
      <c r="N375" s="39">
        <v>2916.8</v>
      </c>
      <c r="O375" s="39">
        <v>2019.7</v>
      </c>
      <c r="P375" s="4">
        <f t="shared" si="133"/>
        <v>0.69243691716950084</v>
      </c>
      <c r="Q375" s="11">
        <v>20</v>
      </c>
      <c r="R375" s="11">
        <v>1</v>
      </c>
      <c r="S375" s="11">
        <v>15</v>
      </c>
      <c r="T375" s="39">
        <v>5</v>
      </c>
      <c r="U375" s="39">
        <v>2.8</v>
      </c>
      <c r="V375" s="4">
        <f t="shared" si="134"/>
        <v>0.55999999999999994</v>
      </c>
      <c r="W375" s="11">
        <v>20</v>
      </c>
      <c r="X375" s="39">
        <v>2</v>
      </c>
      <c r="Y375" s="39">
        <v>5</v>
      </c>
      <c r="Z375" s="4">
        <f t="shared" si="135"/>
        <v>2.5</v>
      </c>
      <c r="AA375" s="11">
        <v>30</v>
      </c>
      <c r="AB375" s="39">
        <v>31000</v>
      </c>
      <c r="AC375" s="39">
        <v>27499</v>
      </c>
      <c r="AD375" s="4">
        <f t="shared" si="136"/>
        <v>0.88706451612903225</v>
      </c>
      <c r="AE375" s="11">
        <v>5</v>
      </c>
      <c r="AF375" s="5" t="s">
        <v>371</v>
      </c>
      <c r="AG375" s="5" t="s">
        <v>371</v>
      </c>
      <c r="AH375" s="5" t="s">
        <v>371</v>
      </c>
      <c r="AI375" s="5" t="s">
        <v>371</v>
      </c>
      <c r="AJ375" s="55">
        <v>79</v>
      </c>
      <c r="AK375" s="55">
        <v>57</v>
      </c>
      <c r="AL375" s="4">
        <f t="shared" si="137"/>
        <v>0.72151898734177211</v>
      </c>
      <c r="AM375" s="11">
        <v>20</v>
      </c>
      <c r="AN375" s="5" t="s">
        <v>371</v>
      </c>
      <c r="AO375" s="5" t="s">
        <v>371</v>
      </c>
      <c r="AP375" s="5" t="s">
        <v>371</v>
      </c>
      <c r="AQ375" s="5" t="s">
        <v>371</v>
      </c>
      <c r="AR375" s="39">
        <v>52.5</v>
      </c>
      <c r="AS375" s="39">
        <v>50</v>
      </c>
      <c r="AT375" s="4">
        <f t="shared" si="138"/>
        <v>0.95238095238095233</v>
      </c>
      <c r="AU375" s="11">
        <v>10</v>
      </c>
      <c r="AV375" s="5" t="s">
        <v>371</v>
      </c>
      <c r="AW375" s="5" t="s">
        <v>371</v>
      </c>
      <c r="AX375" s="5" t="s">
        <v>371</v>
      </c>
      <c r="AY375" s="5" t="s">
        <v>371</v>
      </c>
      <c r="AZ375" s="5" t="s">
        <v>371</v>
      </c>
      <c r="BA375" s="5" t="s">
        <v>371</v>
      </c>
      <c r="BB375" s="5" t="s">
        <v>371</v>
      </c>
      <c r="BC375" s="5" t="s">
        <v>371</v>
      </c>
      <c r="BD375" s="54">
        <f t="shared" si="146"/>
        <v>1.1774507271016104</v>
      </c>
      <c r="BE375" s="54">
        <f t="shared" si="139"/>
        <v>1.1774507271016104</v>
      </c>
      <c r="BF375" s="55">
        <v>1800</v>
      </c>
      <c r="BG375" s="39">
        <f t="shared" si="140"/>
        <v>2119.4</v>
      </c>
      <c r="BH375" s="39">
        <f t="shared" si="141"/>
        <v>319.40000000000009</v>
      </c>
      <c r="BI375" s="39">
        <v>181</v>
      </c>
      <c r="BJ375" s="39">
        <v>166.7</v>
      </c>
      <c r="BK375" s="39">
        <v>75.5</v>
      </c>
      <c r="BL375" s="39">
        <v>143.9</v>
      </c>
      <c r="BM375" s="39">
        <v>164</v>
      </c>
      <c r="BN375" s="39">
        <v>82.6</v>
      </c>
      <c r="BO375" s="39">
        <v>153</v>
      </c>
      <c r="BP375" s="39">
        <v>168.1</v>
      </c>
      <c r="BQ375" s="39">
        <v>0</v>
      </c>
      <c r="BR375" s="39">
        <v>221.8</v>
      </c>
      <c r="BS375" s="39">
        <v>128.80000000000001</v>
      </c>
      <c r="BT375" s="39">
        <v>144.30000000000001</v>
      </c>
      <c r="BU375" s="39">
        <v>0</v>
      </c>
      <c r="BV375" s="39">
        <f t="shared" si="142"/>
        <v>489.7</v>
      </c>
      <c r="BW375" s="11"/>
      <c r="BX375" s="39">
        <f t="shared" si="143"/>
        <v>489.7</v>
      </c>
      <c r="BY375" s="39">
        <v>0</v>
      </c>
      <c r="BZ375" s="39">
        <f t="shared" si="144"/>
        <v>489.7</v>
      </c>
      <c r="CA375" s="39">
        <f t="shared" si="145"/>
        <v>0</v>
      </c>
      <c r="CB375" s="84"/>
    </row>
    <row r="376" spans="1:80" s="2" customFormat="1" ht="16.95" customHeight="1">
      <c r="A376" s="14" t="s">
        <v>368</v>
      </c>
      <c r="B376" s="39">
        <v>102450</v>
      </c>
      <c r="C376" s="39">
        <v>102698.9</v>
      </c>
      <c r="D376" s="4">
        <f t="shared" si="132"/>
        <v>1.0024294777940459</v>
      </c>
      <c r="E376" s="11">
        <v>10</v>
      </c>
      <c r="F376" s="5" t="s">
        <v>371</v>
      </c>
      <c r="G376" s="5" t="s">
        <v>371</v>
      </c>
      <c r="H376" s="5" t="s">
        <v>371</v>
      </c>
      <c r="I376" s="5" t="s">
        <v>371</v>
      </c>
      <c r="J376" s="5" t="s">
        <v>371</v>
      </c>
      <c r="K376" s="5" t="s">
        <v>371</v>
      </c>
      <c r="L376" s="5" t="s">
        <v>371</v>
      </c>
      <c r="M376" s="5" t="s">
        <v>371</v>
      </c>
      <c r="N376" s="39">
        <v>11389</v>
      </c>
      <c r="O376" s="39">
        <v>11450</v>
      </c>
      <c r="P376" s="4">
        <f t="shared" si="133"/>
        <v>1.0053560453068751</v>
      </c>
      <c r="Q376" s="11">
        <v>20</v>
      </c>
      <c r="R376" s="11">
        <v>1</v>
      </c>
      <c r="S376" s="11">
        <v>15</v>
      </c>
      <c r="T376" s="39">
        <v>69</v>
      </c>
      <c r="U376" s="39">
        <v>60.2</v>
      </c>
      <c r="V376" s="4">
        <f t="shared" si="134"/>
        <v>0.87246376811594206</v>
      </c>
      <c r="W376" s="11">
        <v>20</v>
      </c>
      <c r="X376" s="39">
        <v>4</v>
      </c>
      <c r="Y376" s="39">
        <v>4.4000000000000004</v>
      </c>
      <c r="Z376" s="4">
        <f t="shared" si="135"/>
        <v>1.1000000000000001</v>
      </c>
      <c r="AA376" s="11">
        <v>30</v>
      </c>
      <c r="AB376" s="39">
        <v>488444</v>
      </c>
      <c r="AC376" s="39">
        <v>501326</v>
      </c>
      <c r="AD376" s="4">
        <f t="shared" si="136"/>
        <v>1.026373545380842</v>
      </c>
      <c r="AE376" s="11">
        <v>5</v>
      </c>
      <c r="AF376" s="5" t="s">
        <v>371</v>
      </c>
      <c r="AG376" s="5" t="s">
        <v>371</v>
      </c>
      <c r="AH376" s="5" t="s">
        <v>371</v>
      </c>
      <c r="AI376" s="5" t="s">
        <v>371</v>
      </c>
      <c r="AJ376" s="55">
        <v>135</v>
      </c>
      <c r="AK376" s="55">
        <v>48</v>
      </c>
      <c r="AL376" s="4">
        <f t="shared" si="137"/>
        <v>0.35555555555555557</v>
      </c>
      <c r="AM376" s="11">
        <v>20</v>
      </c>
      <c r="AN376" s="5" t="s">
        <v>371</v>
      </c>
      <c r="AO376" s="5" t="s">
        <v>371</v>
      </c>
      <c r="AP376" s="5" t="s">
        <v>371</v>
      </c>
      <c r="AQ376" s="5" t="s">
        <v>371</v>
      </c>
      <c r="AR376" s="39">
        <v>90.5</v>
      </c>
      <c r="AS376" s="39">
        <v>96.6</v>
      </c>
      <c r="AT376" s="4">
        <f t="shared" si="138"/>
        <v>1.0674033149171269</v>
      </c>
      <c r="AU376" s="11">
        <v>10</v>
      </c>
      <c r="AV376" s="5" t="s">
        <v>371</v>
      </c>
      <c r="AW376" s="5" t="s">
        <v>371</v>
      </c>
      <c r="AX376" s="5" t="s">
        <v>371</v>
      </c>
      <c r="AY376" s="5" t="s">
        <v>371</v>
      </c>
      <c r="AZ376" s="5" t="s">
        <v>371</v>
      </c>
      <c r="BA376" s="5" t="s">
        <v>371</v>
      </c>
      <c r="BB376" s="5" t="s">
        <v>371</v>
      </c>
      <c r="BC376" s="5" t="s">
        <v>371</v>
      </c>
      <c r="BD376" s="54">
        <f t="shared" si="146"/>
        <v>0.91152079256602614</v>
      </c>
      <c r="BE376" s="54">
        <f t="shared" si="139"/>
        <v>0.91152079256602614</v>
      </c>
      <c r="BF376" s="55">
        <v>1971</v>
      </c>
      <c r="BG376" s="39">
        <f>ROUND(BE376*BF376,1)</f>
        <v>1796.6</v>
      </c>
      <c r="BH376" s="39">
        <f t="shared" si="141"/>
        <v>-174.40000000000009</v>
      </c>
      <c r="BI376" s="39">
        <v>207.9</v>
      </c>
      <c r="BJ376" s="39">
        <v>180</v>
      </c>
      <c r="BK376" s="39">
        <v>154.6</v>
      </c>
      <c r="BL376" s="39">
        <v>174</v>
      </c>
      <c r="BM376" s="39">
        <v>172.7</v>
      </c>
      <c r="BN376" s="39">
        <v>413.1</v>
      </c>
      <c r="BO376" s="39">
        <v>135.80000000000001</v>
      </c>
      <c r="BP376" s="39">
        <v>134.5</v>
      </c>
      <c r="BQ376" s="39">
        <v>0</v>
      </c>
      <c r="BR376" s="39">
        <v>187.8</v>
      </c>
      <c r="BS376" s="39">
        <v>215.5</v>
      </c>
      <c r="BT376" s="39">
        <v>174.9</v>
      </c>
      <c r="BU376" s="39">
        <v>0</v>
      </c>
      <c r="BV376" s="39">
        <f t="shared" si="142"/>
        <v>-354.2</v>
      </c>
      <c r="BW376" s="11"/>
      <c r="BX376" s="39">
        <f t="shared" si="143"/>
        <v>-354.2</v>
      </c>
      <c r="BY376" s="39">
        <v>0</v>
      </c>
      <c r="BZ376" s="39">
        <f t="shared" si="144"/>
        <v>0</v>
      </c>
      <c r="CA376" s="39">
        <f t="shared" si="145"/>
        <v>-354.2</v>
      </c>
      <c r="CB376" s="84"/>
    </row>
    <row r="377" spans="1:80" s="50" customFormat="1" ht="16.95" customHeight="1">
      <c r="A377" s="47" t="s">
        <v>380</v>
      </c>
      <c r="B377" s="51">
        <f>B6+B17</f>
        <v>885619777</v>
      </c>
      <c r="C377" s="51">
        <f>C6+C17</f>
        <v>892432544.5</v>
      </c>
      <c r="D377" s="52">
        <f>C377/B377</f>
        <v>1.0076926551065493</v>
      </c>
      <c r="E377" s="47"/>
      <c r="F377" s="47"/>
      <c r="G377" s="47"/>
      <c r="H377" s="47"/>
      <c r="I377" s="47"/>
      <c r="J377" s="47"/>
      <c r="K377" s="47"/>
      <c r="L377" s="47"/>
      <c r="M377" s="47"/>
      <c r="N377" s="51">
        <f>N6+N17</f>
        <v>29963760.799999997</v>
      </c>
      <c r="O377" s="51">
        <f>O6+O17</f>
        <v>28385926.199999999</v>
      </c>
      <c r="P377" s="52">
        <f>O377/N377</f>
        <v>0.94734190375728811</v>
      </c>
      <c r="Q377" s="47"/>
      <c r="R377" s="47"/>
      <c r="S377" s="47"/>
      <c r="T377" s="51">
        <f>T17</f>
        <v>151884.79999999999</v>
      </c>
      <c r="U377" s="51">
        <f>U17</f>
        <v>163545.29999999999</v>
      </c>
      <c r="V377" s="52">
        <f>U377/T377</f>
        <v>1.0767720008848811</v>
      </c>
      <c r="W377" s="47"/>
      <c r="X377" s="51">
        <f t="shared" ref="X377:Y377" si="147">X17</f>
        <v>59380.4</v>
      </c>
      <c r="Y377" s="51">
        <f t="shared" si="147"/>
        <v>73368.600000000006</v>
      </c>
      <c r="Z377" s="52">
        <f>Y377/X377</f>
        <v>1.2355693124330589</v>
      </c>
      <c r="AA377" s="47"/>
      <c r="AB377" s="51">
        <f t="shared" ref="AB377:AC377" si="148">AB6+AB17</f>
        <v>529222381</v>
      </c>
      <c r="AC377" s="51">
        <f t="shared" si="148"/>
        <v>529472910.19999999</v>
      </c>
      <c r="AD377" s="52">
        <f>AC377/AB377</f>
        <v>1.0004733911659718</v>
      </c>
      <c r="AE377" s="47"/>
      <c r="AF377" s="48"/>
      <c r="AG377" s="48"/>
      <c r="AH377" s="49"/>
      <c r="AI377" s="47"/>
      <c r="AJ377" s="56">
        <f t="shared" ref="AJ377:AK377" si="149">AJ17</f>
        <v>106073</v>
      </c>
      <c r="AK377" s="56">
        <f t="shared" si="149"/>
        <v>108403</v>
      </c>
      <c r="AL377" s="52">
        <f>AK377/AJ377</f>
        <v>1.0219660045440404</v>
      </c>
      <c r="AM377" s="47"/>
      <c r="AN377" s="51">
        <f t="shared" ref="AN377:AO377" si="150">AN6+AN17</f>
        <v>1886502</v>
      </c>
      <c r="AO377" s="51">
        <f t="shared" si="150"/>
        <v>1888034</v>
      </c>
      <c r="AP377" s="52">
        <f>AO377/AN377</f>
        <v>1.0008120850123667</v>
      </c>
      <c r="AQ377" s="47"/>
      <c r="AR377" s="51"/>
      <c r="AS377" s="51"/>
      <c r="AT377" s="52"/>
      <c r="AU377" s="47"/>
      <c r="AV377" s="51">
        <f>AV17</f>
        <v>1774.3</v>
      </c>
      <c r="AW377" s="51">
        <f>AW17</f>
        <v>2070</v>
      </c>
      <c r="AX377" s="52">
        <f>AW377/AV377</f>
        <v>1.1666572732908753</v>
      </c>
      <c r="AY377" s="47"/>
      <c r="AZ377" s="51">
        <f t="shared" ref="AZ377:BA377" si="151">AZ6+AZ17</f>
        <v>153170308</v>
      </c>
      <c r="BA377" s="51">
        <f t="shared" si="151"/>
        <v>167941859</v>
      </c>
      <c r="BB377" s="52">
        <f>BA377/AZ377</f>
        <v>1.096438736677346</v>
      </c>
      <c r="BC377" s="47"/>
      <c r="BD377" s="47"/>
      <c r="BE377" s="53">
        <f>BG377/BF377</f>
        <v>1.0412808434633125</v>
      </c>
      <c r="BF377" s="51">
        <f t="shared" ref="BF377:CA377" si="152">SUM(BF7:BF376)-BF17-BF45</f>
        <v>3857239.5</v>
      </c>
      <c r="BG377" s="51">
        <f t="shared" si="152"/>
        <v>4016469.6000000061</v>
      </c>
      <c r="BH377" s="51">
        <f t="shared" si="152"/>
        <v>159230.10000000015</v>
      </c>
      <c r="BI377" s="51">
        <f t="shared" si="152"/>
        <v>362971.20000000007</v>
      </c>
      <c r="BJ377" s="51">
        <f t="shared" si="152"/>
        <v>352750.10000000009</v>
      </c>
      <c r="BK377" s="51">
        <f t="shared" si="152"/>
        <v>302857.09999999969</v>
      </c>
      <c r="BL377" s="51">
        <f t="shared" si="152"/>
        <v>383477.90000000072</v>
      </c>
      <c r="BM377" s="51">
        <f t="shared" si="152"/>
        <v>339692.20000000013</v>
      </c>
      <c r="BN377" s="51">
        <f t="shared" si="152"/>
        <v>276567.59999999939</v>
      </c>
      <c r="BO377" s="51">
        <f t="shared" si="152"/>
        <v>429130.49999999971</v>
      </c>
      <c r="BP377" s="51">
        <f t="shared" si="152"/>
        <v>343216.20000000013</v>
      </c>
      <c r="BQ377" s="51">
        <f t="shared" si="152"/>
        <v>54664.5</v>
      </c>
      <c r="BR377" s="51">
        <f t="shared" si="152"/>
        <v>293603.19999999937</v>
      </c>
      <c r="BS377" s="51">
        <f t="shared" si="152"/>
        <v>330305.39999999985</v>
      </c>
      <c r="BT377" s="51">
        <f t="shared" si="152"/>
        <v>361615.49999999988</v>
      </c>
      <c r="BU377" s="51">
        <f t="shared" si="152"/>
        <v>61229.013333333351</v>
      </c>
      <c r="BV377" s="51">
        <f t="shared" si="152"/>
        <v>124389.19999999976</v>
      </c>
      <c r="BW377" s="57">
        <f>COUNTIF(BW7:BW376,"+")</f>
        <v>14</v>
      </c>
      <c r="BX377" s="51">
        <f t="shared" si="152"/>
        <v>124114.79999999974</v>
      </c>
      <c r="BY377" s="51">
        <f t="shared" si="152"/>
        <v>-2672.3999999999996</v>
      </c>
      <c r="BZ377" s="51">
        <f t="shared" si="152"/>
        <v>141679.00000000015</v>
      </c>
      <c r="CA377" s="51">
        <f t="shared" si="152"/>
        <v>-20236.600000000006</v>
      </c>
    </row>
    <row r="378" spans="1:80">
      <c r="BV378" s="83"/>
    </row>
  </sheetData>
  <mergeCells count="31">
    <mergeCell ref="AR3:AU3"/>
    <mergeCell ref="AN3:AQ3"/>
    <mergeCell ref="BI3:BT3"/>
    <mergeCell ref="AF3:AI3"/>
    <mergeCell ref="AJ3:AM3"/>
    <mergeCell ref="BD3:BD4"/>
    <mergeCell ref="AZ3:BC3"/>
    <mergeCell ref="AV3:AY3"/>
    <mergeCell ref="BF3:BF4"/>
    <mergeCell ref="BH3:BH4"/>
    <mergeCell ref="BW3:BW4"/>
    <mergeCell ref="BG3:BG4"/>
    <mergeCell ref="BZ3:BZ4"/>
    <mergeCell ref="BY3:BY4"/>
    <mergeCell ref="BU3:BU4"/>
    <mergeCell ref="CA3:CA4"/>
    <mergeCell ref="BI1:CA1"/>
    <mergeCell ref="AF1:BH1"/>
    <mergeCell ref="A3:A4"/>
    <mergeCell ref="N3:Q3"/>
    <mergeCell ref="T3:W3"/>
    <mergeCell ref="X3:AA3"/>
    <mergeCell ref="AB3:AE3"/>
    <mergeCell ref="BE3:BE4"/>
    <mergeCell ref="BV3:BV4"/>
    <mergeCell ref="R3:S3"/>
    <mergeCell ref="F3:I3"/>
    <mergeCell ref="B3:E3"/>
    <mergeCell ref="J3:M3"/>
    <mergeCell ref="A1:AE1"/>
    <mergeCell ref="BX3:BX4"/>
  </mergeCells>
  <printOptions horizontalCentered="1"/>
  <pageMargins left="0.23622047244094491" right="0.17" top="0.15748031496062992" bottom="0.15748031496062992" header="0.15748031496062992" footer="0.15748031496062992"/>
  <pageSetup paperSize="9" scale="45" fitToWidth="2" fitToHeight="0" pageOrder="overThenDown" orientation="landscape" r:id="rId1"/>
  <headerFooter alignWithMargins="0"/>
  <colBreaks count="1" manualBreakCount="1">
    <brk id="31" max="3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T377"/>
  <sheetViews>
    <sheetView view="pageBreakPreview" zoomScale="75" zoomScaleNormal="7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9.109375" defaultRowHeight="13.2"/>
  <cols>
    <col min="1" max="1" width="39.109375" style="26" customWidth="1"/>
    <col min="2" max="2" width="10.6640625" style="26" customWidth="1"/>
    <col min="3" max="3" width="11.109375" style="26" customWidth="1"/>
    <col min="4" max="4" width="11" style="26" customWidth="1"/>
    <col min="5" max="5" width="12.6640625" style="26" customWidth="1"/>
    <col min="6" max="6" width="11" style="26" customWidth="1"/>
    <col min="7" max="7" width="11.44140625" style="26" customWidth="1"/>
    <col min="8" max="8" width="12.5546875" style="26" customWidth="1"/>
    <col min="9" max="9" width="10.88671875" style="26" customWidth="1"/>
    <col min="10" max="10" width="11.33203125" style="26" customWidth="1"/>
    <col min="11" max="11" width="14.44140625" style="26" customWidth="1"/>
    <col min="12" max="12" width="10.6640625" style="26" customWidth="1"/>
    <col min="13" max="13" width="11.33203125" style="26" customWidth="1"/>
    <col min="14" max="14" width="14.5546875" style="26" customWidth="1"/>
    <col min="15" max="15" width="10.5546875" style="26" customWidth="1"/>
    <col min="16" max="16" width="11.33203125" style="26" customWidth="1"/>
    <col min="17" max="17" width="14.6640625" style="26" customWidth="1"/>
    <col min="18" max="18" width="10.6640625" style="26" customWidth="1"/>
    <col min="19" max="19" width="11.5546875" style="26" customWidth="1"/>
    <col min="20" max="20" width="14.44140625" style="26" customWidth="1"/>
    <col min="21" max="21" width="10.6640625" style="26" customWidth="1"/>
    <col min="22" max="22" width="11.109375" style="26" customWidth="1"/>
    <col min="23" max="23" width="14.44140625" style="26" customWidth="1"/>
    <col min="24" max="24" width="10.5546875" style="26" customWidth="1"/>
    <col min="25" max="25" width="11.109375" style="26" customWidth="1"/>
    <col min="26" max="26" width="14.33203125" style="26" customWidth="1"/>
    <col min="27" max="27" width="10.5546875" style="26" customWidth="1"/>
    <col min="28" max="28" width="11.44140625" style="26" customWidth="1"/>
    <col min="29" max="29" width="14.5546875" style="26" customWidth="1"/>
    <col min="30" max="30" width="10.5546875" style="26" customWidth="1"/>
    <col min="31" max="31" width="11.33203125" style="26" customWidth="1"/>
    <col min="32" max="32" width="14.33203125" style="26" customWidth="1"/>
    <col min="33" max="33" width="10.5546875" style="26" customWidth="1"/>
    <col min="34" max="34" width="11.44140625" style="26" customWidth="1"/>
    <col min="35" max="35" width="14.5546875" style="26" customWidth="1"/>
    <col min="36" max="36" width="10.5546875" style="26" customWidth="1"/>
    <col min="37" max="37" width="11.109375" style="26" customWidth="1"/>
    <col min="38" max="38" width="14.33203125" style="26" customWidth="1"/>
    <col min="39" max="39" width="10.5546875" style="26" customWidth="1"/>
    <col min="40" max="40" width="11.44140625" style="26" customWidth="1"/>
    <col min="41" max="41" width="14.5546875" style="26" customWidth="1"/>
    <col min="42" max="42" width="10.5546875" style="26" customWidth="1"/>
    <col min="43" max="43" width="11.44140625" style="26" customWidth="1"/>
    <col min="44" max="44" width="14.5546875" style="26" customWidth="1"/>
    <col min="45" max="45" width="8.33203125" style="26" customWidth="1"/>
    <col min="46" max="46" width="10.88671875" style="26" customWidth="1"/>
    <col min="47" max="16384" width="9.109375" style="26"/>
  </cols>
  <sheetData>
    <row r="1" spans="1:46" ht="15.6">
      <c r="A1" s="93" t="s">
        <v>446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</row>
    <row r="2" spans="1:46" ht="15.6" customHeight="1">
      <c r="AT2" s="59" t="s">
        <v>415</v>
      </c>
    </row>
    <row r="3" spans="1:46" ht="192" customHeight="1">
      <c r="A3" s="95" t="s">
        <v>15</v>
      </c>
      <c r="B3" s="96" t="s">
        <v>372</v>
      </c>
      <c r="C3" s="98" t="s">
        <v>381</v>
      </c>
      <c r="D3" s="98"/>
      <c r="E3" s="98"/>
      <c r="F3" s="98" t="s">
        <v>17</v>
      </c>
      <c r="G3" s="98"/>
      <c r="H3" s="98"/>
      <c r="I3" s="98" t="s">
        <v>382</v>
      </c>
      <c r="J3" s="98"/>
      <c r="K3" s="98"/>
      <c r="L3" s="98" t="s">
        <v>416</v>
      </c>
      <c r="M3" s="98"/>
      <c r="N3" s="98"/>
      <c r="O3" s="98" t="s">
        <v>18</v>
      </c>
      <c r="P3" s="98"/>
      <c r="Q3" s="98"/>
      <c r="R3" s="98" t="s">
        <v>19</v>
      </c>
      <c r="S3" s="98"/>
      <c r="T3" s="98"/>
      <c r="U3" s="98" t="s">
        <v>20</v>
      </c>
      <c r="V3" s="98"/>
      <c r="W3" s="98"/>
      <c r="X3" s="99" t="s">
        <v>417</v>
      </c>
      <c r="Y3" s="99"/>
      <c r="Z3" s="99"/>
      <c r="AA3" s="99" t="s">
        <v>420</v>
      </c>
      <c r="AB3" s="99"/>
      <c r="AC3" s="99"/>
      <c r="AD3" s="99" t="s">
        <v>392</v>
      </c>
      <c r="AE3" s="99"/>
      <c r="AF3" s="99"/>
      <c r="AG3" s="92" t="s">
        <v>447</v>
      </c>
      <c r="AH3" s="92"/>
      <c r="AI3" s="92"/>
      <c r="AJ3" s="92" t="s">
        <v>448</v>
      </c>
      <c r="AK3" s="92"/>
      <c r="AL3" s="92"/>
      <c r="AM3" s="92" t="s">
        <v>449</v>
      </c>
      <c r="AN3" s="92"/>
      <c r="AO3" s="92"/>
      <c r="AP3" s="92" t="s">
        <v>450</v>
      </c>
      <c r="AQ3" s="92"/>
      <c r="AR3" s="92"/>
      <c r="AS3" s="97" t="s">
        <v>375</v>
      </c>
      <c r="AT3" s="94" t="s">
        <v>397</v>
      </c>
    </row>
    <row r="4" spans="1:46" ht="31.95" customHeight="1">
      <c r="A4" s="95"/>
      <c r="B4" s="96"/>
      <c r="C4" s="27" t="s">
        <v>373</v>
      </c>
      <c r="D4" s="27" t="s">
        <v>374</v>
      </c>
      <c r="E4" s="75" t="s">
        <v>451</v>
      </c>
      <c r="F4" s="27" t="s">
        <v>373</v>
      </c>
      <c r="G4" s="27" t="s">
        <v>374</v>
      </c>
      <c r="H4" s="75" t="s">
        <v>452</v>
      </c>
      <c r="I4" s="27" t="s">
        <v>373</v>
      </c>
      <c r="J4" s="27" t="s">
        <v>374</v>
      </c>
      <c r="K4" s="75" t="s">
        <v>453</v>
      </c>
      <c r="L4" s="27" t="s">
        <v>373</v>
      </c>
      <c r="M4" s="27" t="s">
        <v>374</v>
      </c>
      <c r="N4" s="75" t="s">
        <v>454</v>
      </c>
      <c r="O4" s="27" t="s">
        <v>373</v>
      </c>
      <c r="P4" s="27" t="s">
        <v>374</v>
      </c>
      <c r="Q4" s="75" t="s">
        <v>455</v>
      </c>
      <c r="R4" s="27" t="s">
        <v>373</v>
      </c>
      <c r="S4" s="27" t="s">
        <v>374</v>
      </c>
      <c r="T4" s="75" t="s">
        <v>456</v>
      </c>
      <c r="U4" s="27" t="s">
        <v>373</v>
      </c>
      <c r="V4" s="27" t="s">
        <v>374</v>
      </c>
      <c r="W4" s="75" t="s">
        <v>457</v>
      </c>
      <c r="X4" s="27" t="s">
        <v>373</v>
      </c>
      <c r="Y4" s="27" t="s">
        <v>374</v>
      </c>
      <c r="Z4" s="76" t="s">
        <v>458</v>
      </c>
      <c r="AA4" s="27" t="s">
        <v>373</v>
      </c>
      <c r="AB4" s="27" t="s">
        <v>374</v>
      </c>
      <c r="AC4" s="76" t="s">
        <v>459</v>
      </c>
      <c r="AD4" s="27" t="s">
        <v>373</v>
      </c>
      <c r="AE4" s="27" t="s">
        <v>374</v>
      </c>
      <c r="AF4" s="76" t="s">
        <v>460</v>
      </c>
      <c r="AG4" s="27" t="s">
        <v>373</v>
      </c>
      <c r="AH4" s="27" t="s">
        <v>374</v>
      </c>
      <c r="AI4" s="82" t="s">
        <v>461</v>
      </c>
      <c r="AJ4" s="27" t="s">
        <v>373</v>
      </c>
      <c r="AK4" s="27" t="s">
        <v>374</v>
      </c>
      <c r="AL4" s="82" t="s">
        <v>462</v>
      </c>
      <c r="AM4" s="27" t="s">
        <v>373</v>
      </c>
      <c r="AN4" s="27" t="s">
        <v>374</v>
      </c>
      <c r="AO4" s="82" t="s">
        <v>463</v>
      </c>
      <c r="AP4" s="27" t="s">
        <v>373</v>
      </c>
      <c r="AQ4" s="27" t="s">
        <v>374</v>
      </c>
      <c r="AR4" s="82" t="s">
        <v>464</v>
      </c>
      <c r="AS4" s="97"/>
      <c r="AT4" s="94"/>
    </row>
    <row r="5" spans="1:46">
      <c r="A5" s="28">
        <v>1</v>
      </c>
      <c r="B5" s="60">
        <v>2</v>
      </c>
      <c r="C5" s="28">
        <v>3</v>
      </c>
      <c r="D5" s="60">
        <v>4</v>
      </c>
      <c r="E5" s="28">
        <v>5</v>
      </c>
      <c r="F5" s="60">
        <v>6</v>
      </c>
      <c r="G5" s="28">
        <v>7</v>
      </c>
      <c r="H5" s="60">
        <v>8</v>
      </c>
      <c r="I5" s="28">
        <v>9</v>
      </c>
      <c r="J5" s="60">
        <v>10</v>
      </c>
      <c r="K5" s="28">
        <v>11</v>
      </c>
      <c r="L5" s="60">
        <v>12</v>
      </c>
      <c r="M5" s="28">
        <v>13</v>
      </c>
      <c r="N5" s="60">
        <v>14</v>
      </c>
      <c r="O5" s="28">
        <v>15</v>
      </c>
      <c r="P5" s="60">
        <v>16</v>
      </c>
      <c r="Q5" s="28">
        <v>17</v>
      </c>
      <c r="R5" s="60">
        <v>18</v>
      </c>
      <c r="S5" s="28">
        <v>19</v>
      </c>
      <c r="T5" s="60">
        <v>20</v>
      </c>
      <c r="U5" s="28">
        <v>21</v>
      </c>
      <c r="V5" s="60">
        <v>22</v>
      </c>
      <c r="W5" s="28">
        <v>23</v>
      </c>
      <c r="X5" s="60">
        <v>24</v>
      </c>
      <c r="Y5" s="28">
        <v>25</v>
      </c>
      <c r="Z5" s="60">
        <v>26</v>
      </c>
      <c r="AA5" s="28">
        <v>27</v>
      </c>
      <c r="AB5" s="60">
        <v>28</v>
      </c>
      <c r="AC5" s="28">
        <v>29</v>
      </c>
      <c r="AD5" s="60">
        <v>30</v>
      </c>
      <c r="AE5" s="28">
        <v>31</v>
      </c>
      <c r="AF5" s="60">
        <v>32</v>
      </c>
      <c r="AG5" s="28">
        <v>33</v>
      </c>
      <c r="AH5" s="60">
        <v>34</v>
      </c>
      <c r="AI5" s="28">
        <v>35</v>
      </c>
      <c r="AJ5" s="60">
        <v>36</v>
      </c>
      <c r="AK5" s="28">
        <v>37</v>
      </c>
      <c r="AL5" s="60">
        <v>38</v>
      </c>
      <c r="AM5" s="28">
        <v>39</v>
      </c>
      <c r="AN5" s="60">
        <v>40</v>
      </c>
      <c r="AO5" s="28">
        <v>41</v>
      </c>
      <c r="AP5" s="60">
        <v>42</v>
      </c>
      <c r="AQ5" s="28">
        <v>43</v>
      </c>
      <c r="AR5" s="60">
        <v>44</v>
      </c>
      <c r="AS5" s="28">
        <v>45</v>
      </c>
      <c r="AT5" s="60">
        <v>46</v>
      </c>
    </row>
    <row r="6" spans="1:46" ht="15" customHeight="1">
      <c r="A6" s="29" t="s">
        <v>4</v>
      </c>
      <c r="B6" s="64">
        <f>'Расчет субсидий'!BH6</f>
        <v>50721.099999999919</v>
      </c>
      <c r="C6" s="64"/>
      <c r="D6" s="64"/>
      <c r="E6" s="64">
        <f>SUM(E7:E16)</f>
        <v>8411.7460100495809</v>
      </c>
      <c r="F6" s="64"/>
      <c r="G6" s="64"/>
      <c r="H6" s="64">
        <f>SUM(H7:H16)</f>
        <v>-1986.4126776080523</v>
      </c>
      <c r="I6" s="64"/>
      <c r="J6" s="64"/>
      <c r="K6" s="64">
        <f>SUM(K7:K16)</f>
        <v>25675.240679914681</v>
      </c>
      <c r="L6" s="64"/>
      <c r="M6" s="64"/>
      <c r="N6" s="64">
        <f>SUM(N7:N16)</f>
        <v>-10659.379434152654</v>
      </c>
      <c r="O6" s="64"/>
      <c r="P6" s="64"/>
      <c r="Q6" s="64">
        <f>SUM(Q7:Q16)</f>
        <v>0</v>
      </c>
      <c r="R6" s="64"/>
      <c r="S6" s="64"/>
      <c r="T6" s="64"/>
      <c r="U6" s="64"/>
      <c r="V6" s="64"/>
      <c r="W6" s="64"/>
      <c r="X6" s="64"/>
      <c r="Y6" s="64"/>
      <c r="Z6" s="64">
        <f>SUM(Z7:Z16)</f>
        <v>-1026.0610440203516</v>
      </c>
      <c r="AA6" s="64"/>
      <c r="AB6" s="64"/>
      <c r="AC6" s="64">
        <f>SUM(AC7:AC16)</f>
        <v>-13780.330714061351</v>
      </c>
      <c r="AD6" s="64"/>
      <c r="AE6" s="64"/>
      <c r="AF6" s="64"/>
      <c r="AG6" s="64"/>
      <c r="AH6" s="64"/>
      <c r="AI6" s="64">
        <f>SUM(AI7:AI16)</f>
        <v>260.48106797064833</v>
      </c>
      <c r="AJ6" s="64"/>
      <c r="AK6" s="64"/>
      <c r="AL6" s="64">
        <f>SUM(AL7:AL16)</f>
        <v>3903.9274033608676</v>
      </c>
      <c r="AM6" s="64"/>
      <c r="AN6" s="64"/>
      <c r="AO6" s="64"/>
      <c r="AP6" s="64"/>
      <c r="AQ6" s="64"/>
      <c r="AR6" s="64">
        <f>SUM(AR7:AR16)</f>
        <v>39921.888708546539</v>
      </c>
      <c r="AS6" s="64"/>
      <c r="AT6" s="64"/>
    </row>
    <row r="7" spans="1:46" ht="15" customHeight="1">
      <c r="A7" s="32" t="s">
        <v>5</v>
      </c>
      <c r="B7" s="65">
        <f>'Расчет субсидий'!BH7</f>
        <v>-9588.9000000000233</v>
      </c>
      <c r="C7" s="68">
        <f>'Расчет субсидий'!D7-1</f>
        <v>-5.0602562555269404E-2</v>
      </c>
      <c r="D7" s="68">
        <f>C7*'Расчет субсидий'!E7</f>
        <v>-0.75903843832904105</v>
      </c>
      <c r="E7" s="69">
        <f t="shared" ref="E7:E16" si="0">$B7*D7/$AS7</f>
        <v>-2092.4466982091167</v>
      </c>
      <c r="F7" s="68">
        <f>'Расчет субсидий'!H7-1</f>
        <v>-1.4285714285714235E-2</v>
      </c>
      <c r="G7" s="68">
        <f>F7*'Расчет субсидий'!I7</f>
        <v>-0.14285714285714235</v>
      </c>
      <c r="H7" s="69">
        <f>$B7*G7/$AS7</f>
        <v>-393.81530867536145</v>
      </c>
      <c r="I7" s="68">
        <f>'Расчет субсидий'!L7-1</f>
        <v>0</v>
      </c>
      <c r="J7" s="68">
        <f>I7*'Расчет субсидий'!M7</f>
        <v>0</v>
      </c>
      <c r="K7" s="69">
        <f t="shared" ref="K7:K16" si="1">$B7*J7/$AS7</f>
        <v>0</v>
      </c>
      <c r="L7" s="68">
        <f>'Расчет субсидий'!P7-1</f>
        <v>-4.7553091884309673E-2</v>
      </c>
      <c r="M7" s="68">
        <f>L7*'Расчет субсидий'!Q7</f>
        <v>-0.95106183768619346</v>
      </c>
      <c r="N7" s="69">
        <f t="shared" ref="N7:N16" si="2">$B7*M7/$AS7</f>
        <v>-2621.7989782442228</v>
      </c>
      <c r="O7" s="68">
        <f>'Расчет субсидий'!R7-1</f>
        <v>0</v>
      </c>
      <c r="P7" s="68">
        <f>O7*'Расчет субсидий'!S7</f>
        <v>0</v>
      </c>
      <c r="Q7" s="69">
        <f t="shared" ref="Q7:Q16" si="3">$B7*P7/$AS7</f>
        <v>0</v>
      </c>
      <c r="R7" s="31" t="s">
        <v>376</v>
      </c>
      <c r="S7" s="31" t="s">
        <v>376</v>
      </c>
      <c r="T7" s="31" t="s">
        <v>376</v>
      </c>
      <c r="U7" s="31" t="s">
        <v>376</v>
      </c>
      <c r="V7" s="31" t="s">
        <v>376</v>
      </c>
      <c r="W7" s="31" t="s">
        <v>376</v>
      </c>
      <c r="X7" s="68">
        <f>'Расчет субсидий'!AD7-1</f>
        <v>-4.4698570850482122E-3</v>
      </c>
      <c r="Y7" s="68">
        <f>X7*'Расчет субсидий'!AE7</f>
        <v>-8.9397141700964244E-2</v>
      </c>
      <c r="Z7" s="69">
        <f>$B7*Y7/$AS7</f>
        <v>-246.44174067562273</v>
      </c>
      <c r="AA7" s="68">
        <f>'Расчет субсидий'!AH7-1</f>
        <v>-0.1225806451612903</v>
      </c>
      <c r="AB7" s="68">
        <f>AA7*'Расчет субсидий'!AI7</f>
        <v>-1.225806451612903</v>
      </c>
      <c r="AC7" s="69">
        <f>$B7*AB7/$AS7</f>
        <v>-3379.1894228273068</v>
      </c>
      <c r="AD7" s="31" t="s">
        <v>376</v>
      </c>
      <c r="AE7" s="31" t="s">
        <v>376</v>
      </c>
      <c r="AF7" s="31" t="s">
        <v>376</v>
      </c>
      <c r="AG7" s="68">
        <f>'Расчет субсидий'!AP7-1</f>
        <v>-0.15439663798278969</v>
      </c>
      <c r="AH7" s="68">
        <f>AG7*'Расчет субсидий'!AQ7</f>
        <v>-1.5439663798278969</v>
      </c>
      <c r="AI7" s="69">
        <f>$B7*AH7/$AS7</f>
        <v>-4256.2631751941399</v>
      </c>
      <c r="AJ7" s="68">
        <f>'Расчет субсидий'!AT7-1</f>
        <v>5.0607287449392802E-2</v>
      </c>
      <c r="AK7" s="68">
        <f>AJ7*'Расчет субсидий'!AU7</f>
        <v>0.75910931174089202</v>
      </c>
      <c r="AL7" s="69">
        <f>$B7*AK7/$AS7</f>
        <v>2092.6420754510718</v>
      </c>
      <c r="AM7" s="31" t="s">
        <v>376</v>
      </c>
      <c r="AN7" s="31" t="s">
        <v>376</v>
      </c>
      <c r="AO7" s="31" t="s">
        <v>376</v>
      </c>
      <c r="AP7" s="68">
        <f>'Расчет субсидий'!BB7-1</f>
        <v>3.1641935398253995E-2</v>
      </c>
      <c r="AQ7" s="68">
        <f>AP7*'Расчет субсидий'!BC7</f>
        <v>0.47462903097380993</v>
      </c>
      <c r="AR7" s="69">
        <f>$B7*AQ7/$AS7</f>
        <v>1308.4132483746753</v>
      </c>
      <c r="AS7" s="68">
        <f>D7+G7+J7+M7+P7+Y7+AB7+AH7+AK7+AQ7</f>
        <v>-3.4783890492994387</v>
      </c>
      <c r="AT7" s="30" t="str">
        <f>IF('Расчет субсидий'!BW7="+",'Расчет субсидий'!BW7,"-")</f>
        <v>-</v>
      </c>
    </row>
    <row r="8" spans="1:46" ht="15" customHeight="1">
      <c r="A8" s="32" t="s">
        <v>6</v>
      </c>
      <c r="B8" s="65">
        <f>'Расчет субсидий'!BH8</f>
        <v>10013.199999999953</v>
      </c>
      <c r="C8" s="68">
        <f>'Расчет субсидий'!D8-1</f>
        <v>1.5406065292958626E-2</v>
      </c>
      <c r="D8" s="68">
        <f>C8*'Расчет субсидий'!E8</f>
        <v>0.30812130585917252</v>
      </c>
      <c r="E8" s="69">
        <f t="shared" si="0"/>
        <v>710.26346488379545</v>
      </c>
      <c r="F8" s="68">
        <f>'Расчет субсидий'!H8-1</f>
        <v>-9.0661831368993306E-3</v>
      </c>
      <c r="G8" s="68">
        <f>F8*'Расчет субсидий'!I8</f>
        <v>-9.0661831368993306E-2</v>
      </c>
      <c r="H8" s="69">
        <f t="shared" ref="H8:H16" si="4">$B8*G8/$AS8</f>
        <v>-208.98842519602616</v>
      </c>
      <c r="I8" s="68">
        <f>'Расчет субсидий'!L8-1</f>
        <v>0.16666666666666674</v>
      </c>
      <c r="J8" s="68">
        <f>I8*'Расчет субсидий'!M8</f>
        <v>2.5000000000000009</v>
      </c>
      <c r="K8" s="69">
        <f t="shared" si="1"/>
        <v>5762.8558247804449</v>
      </c>
      <c r="L8" s="68">
        <f>'Расчет субсидий'!P8-1</f>
        <v>-2.388994190762106E-2</v>
      </c>
      <c r="M8" s="68">
        <f>L8*'Расчет субсидий'!Q8</f>
        <v>-0.47779883815242119</v>
      </c>
      <c r="N8" s="69">
        <f t="shared" si="2"/>
        <v>-1101.3943270080035</v>
      </c>
      <c r="O8" s="68">
        <f>'Расчет субсидий'!R8-1</f>
        <v>0</v>
      </c>
      <c r="P8" s="68">
        <f>O8*'Расчет субсидий'!S8</f>
        <v>0</v>
      </c>
      <c r="Q8" s="69">
        <f t="shared" si="3"/>
        <v>0</v>
      </c>
      <c r="R8" s="31" t="s">
        <v>376</v>
      </c>
      <c r="S8" s="31" t="s">
        <v>376</v>
      </c>
      <c r="T8" s="31" t="s">
        <v>376</v>
      </c>
      <c r="U8" s="31" t="s">
        <v>376</v>
      </c>
      <c r="V8" s="31" t="s">
        <v>376</v>
      </c>
      <c r="W8" s="31" t="s">
        <v>376</v>
      </c>
      <c r="X8" s="68">
        <f>'Расчет субсидий'!AD8-1</f>
        <v>-3.1344472643934917E-4</v>
      </c>
      <c r="Y8" s="68">
        <f>X8*'Расчет субсидий'!AE8</f>
        <v>-6.2688945287869835E-3</v>
      </c>
      <c r="Z8" s="69">
        <f t="shared" ref="Z8:Z16" si="5">$B8*Y8/$AS8</f>
        <v>-14.450694140061726</v>
      </c>
      <c r="AA8" s="68">
        <f>'Расчет субсидий'!AH8-1</f>
        <v>-1.8333333333333313E-2</v>
      </c>
      <c r="AB8" s="68">
        <f>AA8*'Расчет субсидий'!AI8</f>
        <v>-0.18333333333333313</v>
      </c>
      <c r="AC8" s="69">
        <f t="shared" ref="AC8:AC16" si="6">$B8*AB8/$AS8</f>
        <v>-422.60942715056535</v>
      </c>
      <c r="AD8" s="31" t="s">
        <v>376</v>
      </c>
      <c r="AE8" s="31" t="s">
        <v>376</v>
      </c>
      <c r="AF8" s="31" t="s">
        <v>376</v>
      </c>
      <c r="AG8" s="68">
        <f>'Расчет субсидий'!AP8-1</f>
        <v>-0.12263636363636365</v>
      </c>
      <c r="AH8" s="68">
        <f>AG8*'Расчет субсидий'!AQ8</f>
        <v>-0.61318181818181827</v>
      </c>
      <c r="AI8" s="69">
        <f t="shared" ref="AI8:AI16" si="7">$B8*AH8/$AS8</f>
        <v>-1413.4713650234214</v>
      </c>
      <c r="AJ8" s="68">
        <f>'Расчет субсидий'!AT8-1</f>
        <v>-5.0999999999999934E-2</v>
      </c>
      <c r="AK8" s="68">
        <f>AJ8*'Расчет субсидий'!AU8</f>
        <v>-0.76499999999999901</v>
      </c>
      <c r="AL8" s="69">
        <f t="shared" ref="AL8:AL16" si="8">$B8*AK8/$AS8</f>
        <v>-1763.4338823828132</v>
      </c>
      <c r="AM8" s="31" t="s">
        <v>376</v>
      </c>
      <c r="AN8" s="31" t="s">
        <v>376</v>
      </c>
      <c r="AO8" s="31" t="s">
        <v>376</v>
      </c>
      <c r="AP8" s="68">
        <f>'Расчет субсидий'!BB8-1</f>
        <v>0.24479844393698347</v>
      </c>
      <c r="AQ8" s="68">
        <f>AP8*'Расчет субсидий'!BC8</f>
        <v>3.671976659054752</v>
      </c>
      <c r="AR8" s="69">
        <f t="shared" ref="AR8:AR16" si="9">$B8*AQ8/$AS8</f>
        <v>8464.4288312366025</v>
      </c>
      <c r="AS8" s="68">
        <f t="shared" ref="AS8:AS16" si="10">D8+G8+J8+M8+P8+Y8+AB8+AH8+AK8+AQ8</f>
        <v>4.343853249348574</v>
      </c>
      <c r="AT8" s="30" t="str">
        <f>IF('Расчет субсидий'!BW8="+",'Расчет субсидий'!BW8,"-")</f>
        <v>-</v>
      </c>
    </row>
    <row r="9" spans="1:46" ht="15" customHeight="1">
      <c r="A9" s="32" t="s">
        <v>7</v>
      </c>
      <c r="B9" s="65">
        <f>'Расчет субсидий'!BH9</f>
        <v>1063.4000000000233</v>
      </c>
      <c r="C9" s="68">
        <f>'Расчет субсидий'!D9-1</f>
        <v>1.5746291148990288E-3</v>
      </c>
      <c r="D9" s="68">
        <f>C9*'Расчет субсидий'!E9</f>
        <v>3.1492582297980576E-2</v>
      </c>
      <c r="E9" s="69">
        <f t="shared" si="0"/>
        <v>104.62862893696256</v>
      </c>
      <c r="F9" s="68">
        <f>'Расчет субсидий'!H9-1</f>
        <v>-2.5505716798592815E-2</v>
      </c>
      <c r="G9" s="68">
        <f>F9*'Расчет субсидий'!I9</f>
        <v>-0.25505716798592815</v>
      </c>
      <c r="H9" s="69">
        <f t="shared" si="4"/>
        <v>-847.38309276795735</v>
      </c>
      <c r="I9" s="68">
        <f>'Расчет субсидий'!L9-1</f>
        <v>0.16666666666666674</v>
      </c>
      <c r="J9" s="68">
        <f>I9*'Расчет субсидий'!M9</f>
        <v>0.8333333333333337</v>
      </c>
      <c r="K9" s="69">
        <f t="shared" si="1"/>
        <v>2768.6051048194449</v>
      </c>
      <c r="L9" s="68">
        <f>'Расчет субсидий'!P9-1</f>
        <v>-5.6206712080957733E-2</v>
      </c>
      <c r="M9" s="68">
        <f>L9*'Расчет субсидий'!Q9</f>
        <v>-1.1241342416191547</v>
      </c>
      <c r="N9" s="69">
        <f t="shared" si="2"/>
        <v>-3734.7405598189507</v>
      </c>
      <c r="O9" s="68">
        <f>'Расчет субсидий'!R9-1</f>
        <v>0</v>
      </c>
      <c r="P9" s="68">
        <f>O9*'Расчет субсидий'!S9</f>
        <v>0</v>
      </c>
      <c r="Q9" s="69">
        <f t="shared" si="3"/>
        <v>0</v>
      </c>
      <c r="R9" s="31" t="s">
        <v>376</v>
      </c>
      <c r="S9" s="31" t="s">
        <v>376</v>
      </c>
      <c r="T9" s="31" t="s">
        <v>376</v>
      </c>
      <c r="U9" s="31" t="s">
        <v>376</v>
      </c>
      <c r="V9" s="31" t="s">
        <v>376</v>
      </c>
      <c r="W9" s="31" t="s">
        <v>376</v>
      </c>
      <c r="X9" s="68">
        <f>'Расчет субсидий'!AD9-1</f>
        <v>-1.1826080202128275E-2</v>
      </c>
      <c r="Y9" s="68">
        <f>X9*'Расчет субсидий'!AE9</f>
        <v>-0.17739120303192413</v>
      </c>
      <c r="Z9" s="69">
        <f t="shared" si="5"/>
        <v>-589.35142831709697</v>
      </c>
      <c r="AA9" s="68">
        <f>'Расчет субсидий'!AH9-1</f>
        <v>-7.2857142857142732E-2</v>
      </c>
      <c r="AB9" s="68">
        <f>AA9*'Расчет субсидий'!AI9</f>
        <v>-0.72857142857142732</v>
      </c>
      <c r="AC9" s="69">
        <f t="shared" si="6"/>
        <v>-2420.5518916421383</v>
      </c>
      <c r="AD9" s="31" t="s">
        <v>376</v>
      </c>
      <c r="AE9" s="31" t="s">
        <v>376</v>
      </c>
      <c r="AF9" s="31" t="s">
        <v>376</v>
      </c>
      <c r="AG9" s="68">
        <f>'Расчет субсидий'!AP9-1</f>
        <v>3.5180722891565708E-3</v>
      </c>
      <c r="AH9" s="68">
        <f>AG9*'Расчет субсидий'!AQ9</f>
        <v>1.7590361445782854E-2</v>
      </c>
      <c r="AI9" s="69">
        <f t="shared" si="7"/>
        <v>58.440917393296246</v>
      </c>
      <c r="AJ9" s="68">
        <f>'Расчет субсидий'!AT9-1</f>
        <v>3.2418952618453734E-2</v>
      </c>
      <c r="AK9" s="68">
        <f>AJ9*'Расчет субсидий'!AU9</f>
        <v>0.32418952618453734</v>
      </c>
      <c r="AL9" s="69">
        <f t="shared" si="8"/>
        <v>1077.0633325482081</v>
      </c>
      <c r="AM9" s="31" t="s">
        <v>376</v>
      </c>
      <c r="AN9" s="31" t="s">
        <v>376</v>
      </c>
      <c r="AO9" s="31" t="s">
        <v>376</v>
      </c>
      <c r="AP9" s="68">
        <f>'Расчет субсидий'!BB9-1</f>
        <v>9.3241678930655159E-2</v>
      </c>
      <c r="AQ9" s="68">
        <f>AP9*'Расчет субсидий'!BC9</f>
        <v>1.3986251839598274</v>
      </c>
      <c r="AR9" s="69">
        <f t="shared" si="9"/>
        <v>4646.6889888482547</v>
      </c>
      <c r="AS9" s="68">
        <f t="shared" si="10"/>
        <v>0.32007694601302772</v>
      </c>
      <c r="AT9" s="30" t="str">
        <f>IF('Расчет субсидий'!BW9="+",'Расчет субсидий'!BW9,"-")</f>
        <v>-</v>
      </c>
    </row>
    <row r="10" spans="1:46" ht="15" customHeight="1">
      <c r="A10" s="32" t="s">
        <v>8</v>
      </c>
      <c r="B10" s="65">
        <f>'Расчет субсидий'!BH10</f>
        <v>5954.2999999999884</v>
      </c>
      <c r="C10" s="68">
        <f>'Расчет субсидий'!D10-1</f>
        <v>5.6755162402545301E-2</v>
      </c>
      <c r="D10" s="68">
        <f>C10*'Расчет субсидий'!E10</f>
        <v>1.135103248050906</v>
      </c>
      <c r="E10" s="69">
        <f t="shared" si="0"/>
        <v>2168.2753868843497</v>
      </c>
      <c r="F10" s="68">
        <f>'Расчет субсидий'!H10-1</f>
        <v>-3.5087719298245723E-3</v>
      </c>
      <c r="G10" s="68">
        <f>F10*'Расчет субсидий'!I10</f>
        <v>-3.5087719298245723E-2</v>
      </c>
      <c r="H10" s="69">
        <f t="shared" si="4"/>
        <v>-67.024597336788915</v>
      </c>
      <c r="I10" s="68">
        <f>'Расчет субсидий'!L10-1</f>
        <v>0.14285714285714302</v>
      </c>
      <c r="J10" s="68">
        <f>I10*'Расчет субсидий'!M10</f>
        <v>1.4285714285714302</v>
      </c>
      <c r="K10" s="69">
        <f t="shared" si="1"/>
        <v>2728.8586058549718</v>
      </c>
      <c r="L10" s="68">
        <f>'Расчет субсидий'!P10-1</f>
        <v>7.0685637761238596E-2</v>
      </c>
      <c r="M10" s="68">
        <f>L10*'Расчет субсидий'!Q10</f>
        <v>1.4137127552247719</v>
      </c>
      <c r="N10" s="69">
        <f>$B10*M10/$AS10</f>
        <v>2700.4755528114406</v>
      </c>
      <c r="O10" s="68">
        <f>'Расчет субсидий'!R10-1</f>
        <v>0</v>
      </c>
      <c r="P10" s="68">
        <f>O10*'Расчет субсидий'!S10</f>
        <v>0</v>
      </c>
      <c r="Q10" s="69">
        <f t="shared" si="3"/>
        <v>0</v>
      </c>
      <c r="R10" s="31" t="s">
        <v>376</v>
      </c>
      <c r="S10" s="31" t="s">
        <v>376</v>
      </c>
      <c r="T10" s="31" t="s">
        <v>376</v>
      </c>
      <c r="U10" s="31" t="s">
        <v>376</v>
      </c>
      <c r="V10" s="31" t="s">
        <v>376</v>
      </c>
      <c r="W10" s="31" t="s">
        <v>376</v>
      </c>
      <c r="X10" s="68">
        <f>'Расчет субсидий'!AD10-1</f>
        <v>4.5220187203898199E-4</v>
      </c>
      <c r="Y10" s="68">
        <f>X10*'Расчет субсидий'!AE10</f>
        <v>6.7830280805847298E-3</v>
      </c>
      <c r="Z10" s="69">
        <f t="shared" si="5"/>
        <v>12.956947186021686</v>
      </c>
      <c r="AA10" s="68">
        <f>'Расчет субсидий'!AH10-1</f>
        <v>-3.4090909090909061E-2</v>
      </c>
      <c r="AB10" s="68">
        <f>AA10*'Расчет субсидий'!AI10</f>
        <v>-0.34090909090909061</v>
      </c>
      <c r="AC10" s="69">
        <f t="shared" si="6"/>
        <v>-651.20489457902613</v>
      </c>
      <c r="AD10" s="31" t="s">
        <v>376</v>
      </c>
      <c r="AE10" s="31" t="s">
        <v>376</v>
      </c>
      <c r="AF10" s="31" t="s">
        <v>376</v>
      </c>
      <c r="AG10" s="68">
        <f>'Расчет субсидий'!AP10-1</f>
        <v>0.33565</v>
      </c>
      <c r="AH10" s="68">
        <f>AG10*'Расчет субсидий'!AQ10</f>
        <v>1.67825</v>
      </c>
      <c r="AI10" s="69">
        <f t="shared" si="7"/>
        <v>3205.7948686932714</v>
      </c>
      <c r="AJ10" s="68">
        <f>'Расчет субсидий'!AT10-1</f>
        <v>-6.5909090909090917E-2</v>
      </c>
      <c r="AK10" s="68">
        <f>AJ10*'Расчет субсидий'!AU10</f>
        <v>-0.98863636363636376</v>
      </c>
      <c r="AL10" s="69">
        <f t="shared" si="8"/>
        <v>-1888.4941942791775</v>
      </c>
      <c r="AM10" s="31" t="s">
        <v>376</v>
      </c>
      <c r="AN10" s="31" t="s">
        <v>376</v>
      </c>
      <c r="AO10" s="31" t="s">
        <v>376</v>
      </c>
      <c r="AP10" s="68">
        <f>'Расчет субсидий'!BB10-1</f>
        <v>-7.8712053401098103E-2</v>
      </c>
      <c r="AQ10" s="68">
        <f>AP10*'Расчет субсидий'!BC10</f>
        <v>-1.1806808010164715</v>
      </c>
      <c r="AR10" s="69">
        <f t="shared" si="9"/>
        <v>-2255.3376752350755</v>
      </c>
      <c r="AS10" s="68">
        <f t="shared" si="10"/>
        <v>3.1171064850675219</v>
      </c>
      <c r="AT10" s="30" t="str">
        <f>IF('Расчет субсидий'!BW10="+",'Расчет субсидий'!BW10,"-")</f>
        <v>-</v>
      </c>
    </row>
    <row r="11" spans="1:46" ht="15" customHeight="1">
      <c r="A11" s="32" t="s">
        <v>9</v>
      </c>
      <c r="B11" s="65">
        <f>'Расчет субсидий'!BH11</f>
        <v>15607.799999999988</v>
      </c>
      <c r="C11" s="68">
        <f>'Расчет субсидий'!D11-1</f>
        <v>1.3046175418194084E-2</v>
      </c>
      <c r="D11" s="68">
        <f>C11*'Расчет субсидий'!E11</f>
        <v>0.26092350836388167</v>
      </c>
      <c r="E11" s="69">
        <f t="shared" si="0"/>
        <v>428.65943793369149</v>
      </c>
      <c r="F11" s="68">
        <f>'Расчет субсидий'!H11-1</f>
        <v>-2.0228671943711474E-2</v>
      </c>
      <c r="G11" s="68">
        <f>F11*'Расчет субсидий'!I11</f>
        <v>-0.20228671943711474</v>
      </c>
      <c r="H11" s="69">
        <f t="shared" si="4"/>
        <v>-332.32770783702631</v>
      </c>
      <c r="I11" s="68">
        <f>'Расчет субсидий'!L11-1</f>
        <v>0.30000000000000004</v>
      </c>
      <c r="J11" s="68">
        <f>I11*'Расчет субсидий'!M11</f>
        <v>3.0000000000000004</v>
      </c>
      <c r="K11" s="69">
        <f t="shared" si="1"/>
        <v>4928.5643975308676</v>
      </c>
      <c r="L11" s="68">
        <f>'Расчет субсидий'!P11-1</f>
        <v>-4.5986155182499933E-2</v>
      </c>
      <c r="M11" s="68">
        <f>L11*'Расчет субсидий'!Q11</f>
        <v>-0.91972310364999865</v>
      </c>
      <c r="N11" s="69">
        <f t="shared" si="2"/>
        <v>-1510.9715147453248</v>
      </c>
      <c r="O11" s="68">
        <f>'Расчет субсидий'!R11-1</f>
        <v>0</v>
      </c>
      <c r="P11" s="68">
        <f>O11*'Расчет субсидий'!S11</f>
        <v>0</v>
      </c>
      <c r="Q11" s="69">
        <f t="shared" si="3"/>
        <v>0</v>
      </c>
      <c r="R11" s="31" t="s">
        <v>376</v>
      </c>
      <c r="S11" s="31" t="s">
        <v>376</v>
      </c>
      <c r="T11" s="31" t="s">
        <v>376</v>
      </c>
      <c r="U11" s="31" t="s">
        <v>376</v>
      </c>
      <c r="V11" s="31" t="s">
        <v>376</v>
      </c>
      <c r="W11" s="31" t="s">
        <v>376</v>
      </c>
      <c r="X11" s="68">
        <f>'Расчет субсидий'!AD11-1</f>
        <v>-1.5927073039051054E-2</v>
      </c>
      <c r="Y11" s="68">
        <f>X11*'Расчет субсидий'!AE11</f>
        <v>-0.23890609558576581</v>
      </c>
      <c r="Z11" s="69">
        <f t="shared" si="5"/>
        <v>-392.48802568570386</v>
      </c>
      <c r="AA11" s="68">
        <f>'Расчет субсидий'!AH11-1</f>
        <v>-0.20545454545454545</v>
      </c>
      <c r="AB11" s="68">
        <f>AA11*'Расчет субсидий'!AI11</f>
        <v>-2.0545454545454547</v>
      </c>
      <c r="AC11" s="69">
        <f t="shared" si="6"/>
        <v>-3375.3198601271997</v>
      </c>
      <c r="AD11" s="31" t="s">
        <v>376</v>
      </c>
      <c r="AE11" s="31" t="s">
        <v>376</v>
      </c>
      <c r="AF11" s="31" t="s">
        <v>376</v>
      </c>
      <c r="AG11" s="68">
        <f>'Расчет субсидий'!AP11-1</f>
        <v>6.1399999999999899E-2</v>
      </c>
      <c r="AH11" s="68">
        <f>AG11*'Расчет субсидий'!AQ11</f>
        <v>0.3069999999999995</v>
      </c>
      <c r="AI11" s="69">
        <f t="shared" si="7"/>
        <v>504.35642334732455</v>
      </c>
      <c r="AJ11" s="68">
        <f>'Расчет субсидий'!AT11-1</f>
        <v>0.173828125</v>
      </c>
      <c r="AK11" s="68">
        <f>AJ11*'Расчет субсидий'!AU11</f>
        <v>1.73828125</v>
      </c>
      <c r="AL11" s="69">
        <f t="shared" si="8"/>
        <v>2855.7436938818173</v>
      </c>
      <c r="AM11" s="31" t="s">
        <v>376</v>
      </c>
      <c r="AN11" s="31" t="s">
        <v>376</v>
      </c>
      <c r="AO11" s="31" t="s">
        <v>376</v>
      </c>
      <c r="AP11" s="68">
        <f>'Расчет субсидий'!BB11-1</f>
        <v>0.50731134453532301</v>
      </c>
      <c r="AQ11" s="68">
        <f>AP11*'Расчет субсидий'!BC11</f>
        <v>7.6096701680298455</v>
      </c>
      <c r="AR11" s="69">
        <f t="shared" si="9"/>
        <v>12501.583155701543</v>
      </c>
      <c r="AS11" s="68">
        <f t="shared" si="10"/>
        <v>9.5004135531753935</v>
      </c>
      <c r="AT11" s="30" t="str">
        <f>IF('Расчет субсидий'!BW11="+",'Расчет субсидий'!BW11,"-")</f>
        <v>-</v>
      </c>
    </row>
    <row r="12" spans="1:46" ht="15" customHeight="1">
      <c r="A12" s="32" t="s">
        <v>10</v>
      </c>
      <c r="B12" s="65">
        <f>'Расчет субсидий'!BH12</f>
        <v>15686.100000000006</v>
      </c>
      <c r="C12" s="68">
        <f>'Расчет субсидий'!D12-1</f>
        <v>2.079990286668032E-2</v>
      </c>
      <c r="D12" s="68">
        <f>C12*'Расчет субсидий'!E12</f>
        <v>0.4159980573336064</v>
      </c>
      <c r="E12" s="69">
        <f t="shared" si="0"/>
        <v>378.01529951189627</v>
      </c>
      <c r="F12" s="68">
        <f>'Расчет субсидий'!H12-1</f>
        <v>1.5370705244122984E-2</v>
      </c>
      <c r="G12" s="68">
        <f>F12*'Расчет субсидий'!I12</f>
        <v>0.15370705244122984</v>
      </c>
      <c r="H12" s="69">
        <f t="shared" si="4"/>
        <v>139.67280962340288</v>
      </c>
      <c r="I12" s="68">
        <f>'Расчет субсидий'!L12-1</f>
        <v>0.36363636363636354</v>
      </c>
      <c r="J12" s="68">
        <f>I12*'Расчет субсидий'!M12</f>
        <v>5.4545454545454533</v>
      </c>
      <c r="K12" s="69">
        <f t="shared" si="1"/>
        <v>4956.5174580796802</v>
      </c>
      <c r="L12" s="68">
        <f>'Расчет субсидий'!P12-1</f>
        <v>-3.1475240005384264E-2</v>
      </c>
      <c r="M12" s="68">
        <f>L12*'Расчет субсидий'!Q12</f>
        <v>-0.62950480010768528</v>
      </c>
      <c r="N12" s="69">
        <f t="shared" si="2"/>
        <v>-572.02778080776204</v>
      </c>
      <c r="O12" s="68">
        <f>'Расчет субсидий'!R12-1</f>
        <v>0</v>
      </c>
      <c r="P12" s="68">
        <f>O12*'Расчет субсидий'!S12</f>
        <v>0</v>
      </c>
      <c r="Q12" s="69">
        <f t="shared" si="3"/>
        <v>0</v>
      </c>
      <c r="R12" s="31" t="s">
        <v>376</v>
      </c>
      <c r="S12" s="31" t="s">
        <v>376</v>
      </c>
      <c r="T12" s="31" t="s">
        <v>376</v>
      </c>
      <c r="U12" s="31" t="s">
        <v>376</v>
      </c>
      <c r="V12" s="31" t="s">
        <v>376</v>
      </c>
      <c r="W12" s="31" t="s">
        <v>376</v>
      </c>
      <c r="X12" s="68">
        <f>'Расчет субсидий'!AD12-1</f>
        <v>1.0002325339948381E-3</v>
      </c>
      <c r="Y12" s="68">
        <f>X12*'Расчет субсидий'!AE12</f>
        <v>1.0002325339948381E-2</v>
      </c>
      <c r="Z12" s="69">
        <f t="shared" si="5"/>
        <v>9.0890616976219381</v>
      </c>
      <c r="AA12" s="68">
        <f>'Расчет субсидий'!AH12-1</f>
        <v>2.4358974358974494E-2</v>
      </c>
      <c r="AB12" s="68">
        <f>AA12*'Расчет субсидий'!AI12</f>
        <v>0.24358974358974494</v>
      </c>
      <c r="AC12" s="69">
        <f t="shared" si="6"/>
        <v>221.34874973048272</v>
      </c>
      <c r="AD12" s="31" t="s">
        <v>376</v>
      </c>
      <c r="AE12" s="31" t="s">
        <v>376</v>
      </c>
      <c r="AF12" s="31" t="s">
        <v>376</v>
      </c>
      <c r="AG12" s="68">
        <f>'Расчет субсидий'!AP12-1</f>
        <v>6.4242424242424434E-3</v>
      </c>
      <c r="AH12" s="68">
        <f>AG12*'Расчет субсидий'!AQ12</f>
        <v>3.2121212121212217E-2</v>
      </c>
      <c r="AI12" s="69">
        <f t="shared" si="7"/>
        <v>29.188380586469322</v>
      </c>
      <c r="AJ12" s="68">
        <f>'Расчет субсидий'!AT12-1</f>
        <v>-1.1267605633802802E-2</v>
      </c>
      <c r="AK12" s="68">
        <f>AJ12*'Расчет субсидий'!AU12</f>
        <v>-0.11267605633802802</v>
      </c>
      <c r="AL12" s="69">
        <f t="shared" si="8"/>
        <v>-102.38815406361769</v>
      </c>
      <c r="AM12" s="31" t="s">
        <v>376</v>
      </c>
      <c r="AN12" s="31" t="s">
        <v>376</v>
      </c>
      <c r="AO12" s="31" t="s">
        <v>376</v>
      </c>
      <c r="AP12" s="68">
        <f>'Расчет субсидий'!BB12-1</f>
        <v>0.77962981545506782</v>
      </c>
      <c r="AQ12" s="68">
        <f>AP12*'Расчет субсидий'!BC12</f>
        <v>11.694447231826018</v>
      </c>
      <c r="AR12" s="69">
        <f t="shared" si="9"/>
        <v>10626.684175641831</v>
      </c>
      <c r="AS12" s="68">
        <f t="shared" si="10"/>
        <v>17.262230220751501</v>
      </c>
      <c r="AT12" s="30" t="str">
        <f>IF('Расчет субсидий'!BW12="+",'Расчет субсидий'!BW12,"-")</f>
        <v>-</v>
      </c>
    </row>
    <row r="13" spans="1:46" ht="15" customHeight="1">
      <c r="A13" s="32" t="s">
        <v>11</v>
      </c>
      <c r="B13" s="65">
        <f>'Расчет субсидий'!BH13</f>
        <v>3498</v>
      </c>
      <c r="C13" s="68">
        <f>'Расчет субсидий'!D13-1</f>
        <v>-1.1775615560037145E-2</v>
      </c>
      <c r="D13" s="68">
        <f>C13*'Расчет субсидий'!E13</f>
        <v>-0.2355123112007429</v>
      </c>
      <c r="E13" s="69">
        <f t="shared" si="0"/>
        <v>-314.36600992442561</v>
      </c>
      <c r="F13" s="68">
        <f>'Расчет субсидий'!H13-1</f>
        <v>1.279707495429605E-2</v>
      </c>
      <c r="G13" s="68">
        <f>F13*'Расчет субсидий'!I13</f>
        <v>0.1279707495429605</v>
      </c>
      <c r="H13" s="69">
        <f t="shared" si="4"/>
        <v>170.81762611793181</v>
      </c>
      <c r="I13" s="68">
        <f>'Расчет субсидий'!L13-1</f>
        <v>-7.6923076923076983E-2</v>
      </c>
      <c r="J13" s="68">
        <f>I13*'Расчет субсидий'!M13</f>
        <v>-0.76923076923076983</v>
      </c>
      <c r="K13" s="69">
        <f t="shared" si="1"/>
        <v>-1026.7828734781272</v>
      </c>
      <c r="L13" s="68">
        <f>'Расчет субсидий'!P13-1</f>
        <v>-3.9927968763699972E-3</v>
      </c>
      <c r="M13" s="68">
        <f>L13*'Расчет субсидий'!Q13</f>
        <v>-7.9855937527399945E-2</v>
      </c>
      <c r="N13" s="69">
        <f t="shared" si="2"/>
        <v>-106.59312169827551</v>
      </c>
      <c r="O13" s="68">
        <f>'Расчет субсидий'!R13-1</f>
        <v>0</v>
      </c>
      <c r="P13" s="68">
        <f>O13*'Расчет субсидий'!S13</f>
        <v>0</v>
      </c>
      <c r="Q13" s="69">
        <f t="shared" si="3"/>
        <v>0</v>
      </c>
      <c r="R13" s="31" t="s">
        <v>376</v>
      </c>
      <c r="S13" s="31" t="s">
        <v>376</v>
      </c>
      <c r="T13" s="31" t="s">
        <v>376</v>
      </c>
      <c r="U13" s="31" t="s">
        <v>376</v>
      </c>
      <c r="V13" s="31" t="s">
        <v>376</v>
      </c>
      <c r="W13" s="31" t="s">
        <v>376</v>
      </c>
      <c r="X13" s="68">
        <f>'Расчет субсидий'!AD13-1</f>
        <v>3.2370064133373511E-3</v>
      </c>
      <c r="Y13" s="68">
        <f>X13*'Расчет субсидий'!AE13</f>
        <v>4.8555096200060266E-2</v>
      </c>
      <c r="Z13" s="69">
        <f t="shared" si="5"/>
        <v>64.812203557796153</v>
      </c>
      <c r="AA13" s="68">
        <f>'Расчет субсидий'!AH13-1</f>
        <v>-6.5384615384615263E-2</v>
      </c>
      <c r="AB13" s="68">
        <f>AA13*'Расчет субсидий'!AI13</f>
        <v>-0.65384615384615263</v>
      </c>
      <c r="AC13" s="69">
        <f t="shared" si="6"/>
        <v>-872.76544245640594</v>
      </c>
      <c r="AD13" s="31" t="s">
        <v>376</v>
      </c>
      <c r="AE13" s="31" t="s">
        <v>376</v>
      </c>
      <c r="AF13" s="31" t="s">
        <v>376</v>
      </c>
      <c r="AG13" s="68">
        <f>'Расчет субсидий'!AP13-1</f>
        <v>0.29455000000000009</v>
      </c>
      <c r="AH13" s="68">
        <f>AG13*'Расчет субсидий'!AQ13</f>
        <v>1.4727500000000004</v>
      </c>
      <c r="AI13" s="69">
        <f t="shared" si="7"/>
        <v>1965.8528199893847</v>
      </c>
      <c r="AJ13" s="68">
        <f>'Расчет субсидий'!AT13-1</f>
        <v>1.0432190760059745E-2</v>
      </c>
      <c r="AK13" s="68">
        <f>AJ13*'Расчет субсидий'!AU13</f>
        <v>0.10432190760059745</v>
      </c>
      <c r="AL13" s="69">
        <f t="shared" si="8"/>
        <v>139.25073246871938</v>
      </c>
      <c r="AM13" s="31" t="s">
        <v>376</v>
      </c>
      <c r="AN13" s="31" t="s">
        <v>376</v>
      </c>
      <c r="AO13" s="31" t="s">
        <v>376</v>
      </c>
      <c r="AP13" s="68">
        <f>'Расчет субсидий'!BB13-1</f>
        <v>0.17369532797746867</v>
      </c>
      <c r="AQ13" s="68">
        <f>AP13*'Расчет субсидий'!BC13</f>
        <v>2.6054299196620301</v>
      </c>
      <c r="AR13" s="69">
        <f t="shared" si="9"/>
        <v>3477.7740654234021</v>
      </c>
      <c r="AS13" s="68">
        <f t="shared" si="10"/>
        <v>2.6205825012005834</v>
      </c>
      <c r="AT13" s="30" t="str">
        <f>IF('Расчет субсидий'!BW13="+",'Расчет субсидий'!BW13,"-")</f>
        <v>-</v>
      </c>
    </row>
    <row r="14" spans="1:46" ht="15" customHeight="1">
      <c r="A14" s="32" t="s">
        <v>12</v>
      </c>
      <c r="B14" s="65">
        <f>'Расчет субсидий'!BH14</f>
        <v>2931.6999999999971</v>
      </c>
      <c r="C14" s="68">
        <f>'Расчет субсидий'!D14-1</f>
        <v>9.3902519397261797E-2</v>
      </c>
      <c r="D14" s="68">
        <f>C14*'Расчет субсидий'!E14</f>
        <v>1.8780503879452359</v>
      </c>
      <c r="E14" s="69">
        <f t="shared" si="0"/>
        <v>1577.6222765354812</v>
      </c>
      <c r="F14" s="68">
        <f>'Расчет субсидий'!H14-1</f>
        <v>-1.834862385321101E-2</v>
      </c>
      <c r="G14" s="68">
        <f>F14*'Расчет субсидий'!I14</f>
        <v>-0.1834862385321101</v>
      </c>
      <c r="H14" s="69">
        <f t="shared" si="4"/>
        <v>-154.13429756944353</v>
      </c>
      <c r="I14" s="68">
        <f>'Расчет субсидий'!L14-1</f>
        <v>0.1333333333333333</v>
      </c>
      <c r="J14" s="68">
        <f>I14*'Расчет субсидий'!M14</f>
        <v>1.9999999999999996</v>
      </c>
      <c r="K14" s="69">
        <f t="shared" si="1"/>
        <v>1680.0638435069343</v>
      </c>
      <c r="L14" s="68">
        <f>'Расчет субсидий'!P14-1</f>
        <v>2.1532606706369251E-3</v>
      </c>
      <c r="M14" s="68">
        <f>L14*'Расчет субсидий'!Q14</f>
        <v>4.3065213412738501E-2</v>
      </c>
      <c r="N14" s="69">
        <f t="shared" si="2"/>
        <v>36.17615398382592</v>
      </c>
      <c r="O14" s="68">
        <f>'Расчет субсидий'!R14-1</f>
        <v>0</v>
      </c>
      <c r="P14" s="68">
        <f>O14*'Расчет субсидий'!S14</f>
        <v>0</v>
      </c>
      <c r="Q14" s="69">
        <f>$B14*P14/$AS14</f>
        <v>0</v>
      </c>
      <c r="R14" s="31" t="s">
        <v>376</v>
      </c>
      <c r="S14" s="31" t="s">
        <v>376</v>
      </c>
      <c r="T14" s="31" t="s">
        <v>376</v>
      </c>
      <c r="U14" s="31" t="s">
        <v>376</v>
      </c>
      <c r="V14" s="31" t="s">
        <v>376</v>
      </c>
      <c r="W14" s="31" t="s">
        <v>376</v>
      </c>
      <c r="X14" s="68">
        <f>'Расчет субсидий'!AD14-1</f>
        <v>4.6916346451171265E-3</v>
      </c>
      <c r="Y14" s="68">
        <f>X14*'Расчет субсидий'!AE14</f>
        <v>4.6916346451171265E-2</v>
      </c>
      <c r="Z14" s="69">
        <f t="shared" si="5"/>
        <v>39.411228671028859</v>
      </c>
      <c r="AA14" s="68">
        <f>'Расчет субсидий'!AH14-1</f>
        <v>4.5454545454544082E-3</v>
      </c>
      <c r="AB14" s="68">
        <f>AA14*'Расчет субсидий'!AI14</f>
        <v>4.5454545454544082E-2</v>
      </c>
      <c r="AC14" s="69">
        <f t="shared" si="6"/>
        <v>38.183269170610991</v>
      </c>
      <c r="AD14" s="31" t="s">
        <v>376</v>
      </c>
      <c r="AE14" s="31" t="s">
        <v>376</v>
      </c>
      <c r="AF14" s="31" t="s">
        <v>376</v>
      </c>
      <c r="AG14" s="68">
        <f>'Расчет субсидий'!AP14-1</f>
        <v>2.8249436513899218E-2</v>
      </c>
      <c r="AH14" s="68">
        <f>AG14*'Расчет субсидий'!AQ14</f>
        <v>0.14124718256949609</v>
      </c>
      <c r="AI14" s="69">
        <f t="shared" si="7"/>
        <v>118.65214221611664</v>
      </c>
      <c r="AJ14" s="68">
        <f>'Расчет субсидий'!AT14-1</f>
        <v>0.13260869565217392</v>
      </c>
      <c r="AK14" s="68">
        <f>AJ14*'Расчет субсидий'!AU14</f>
        <v>1.3260869565217392</v>
      </c>
      <c r="AL14" s="69">
        <f t="shared" si="8"/>
        <v>1113.9553744991633</v>
      </c>
      <c r="AM14" s="31" t="s">
        <v>376</v>
      </c>
      <c r="AN14" s="31" t="s">
        <v>376</v>
      </c>
      <c r="AO14" s="31" t="s">
        <v>376</v>
      </c>
      <c r="AP14" s="68">
        <f>'Расчет субсидий'!BB14-1</f>
        <v>-0.1204898648648649</v>
      </c>
      <c r="AQ14" s="68">
        <f>AP14*'Расчет субсидий'!BC14</f>
        <v>-1.8073479729729736</v>
      </c>
      <c r="AR14" s="69">
        <f t="shared" si="9"/>
        <v>-1518.2299910137206</v>
      </c>
      <c r="AS14" s="68">
        <f t="shared" si="10"/>
        <v>3.4899864208498412</v>
      </c>
      <c r="AT14" s="30" t="str">
        <f>IF('Расчет субсидий'!BW14="+",'Расчет субсидий'!BW14,"-")</f>
        <v>-</v>
      </c>
    </row>
    <row r="15" spans="1:46" ht="15" customHeight="1">
      <c r="A15" s="32" t="s">
        <v>13</v>
      </c>
      <c r="B15" s="65">
        <f>'Расчет субсидий'!BH15</f>
        <v>2928.1999999999825</v>
      </c>
      <c r="C15" s="68">
        <f>'Расчет субсидий'!D15-1</f>
        <v>0.22027626061884931</v>
      </c>
      <c r="D15" s="68">
        <f>C15*'Расчет субсидий'!E15</f>
        <v>4.4055252123769861</v>
      </c>
      <c r="E15" s="69">
        <f t="shared" si="0"/>
        <v>6503.3359133177264</v>
      </c>
      <c r="F15" s="68">
        <f>'Расчет субсидий'!H15-1</f>
        <v>-1.0009099181073733E-2</v>
      </c>
      <c r="G15" s="68">
        <f>F15*'Расчет субсидий'!I15</f>
        <v>-0.10009099181073733</v>
      </c>
      <c r="H15" s="69">
        <f t="shared" si="4"/>
        <v>-147.75204096293297</v>
      </c>
      <c r="I15" s="68">
        <f>'Расчет субсидий'!L15-1</f>
        <v>0.10000000000000009</v>
      </c>
      <c r="J15" s="68">
        <f>I15*'Расчет субсидий'!M15</f>
        <v>1.0000000000000009</v>
      </c>
      <c r="K15" s="69">
        <f t="shared" si="1"/>
        <v>1476.1772092569365</v>
      </c>
      <c r="L15" s="68">
        <f>'Расчет субсидий'!P15-1</f>
        <v>-0.10809070995444925</v>
      </c>
      <c r="M15" s="68">
        <f>L15*'Расчет субсидий'!Q15</f>
        <v>-2.161814199088985</v>
      </c>
      <c r="N15" s="69">
        <f t="shared" si="2"/>
        <v>-3191.2208513431942</v>
      </c>
      <c r="O15" s="68">
        <f>'Расчет субсидий'!R15-1</f>
        <v>0</v>
      </c>
      <c r="P15" s="68">
        <f>O15*'Расчет субсидий'!S15</f>
        <v>0</v>
      </c>
      <c r="Q15" s="69">
        <f t="shared" si="3"/>
        <v>0</v>
      </c>
      <c r="R15" s="31" t="s">
        <v>376</v>
      </c>
      <c r="S15" s="31" t="s">
        <v>376</v>
      </c>
      <c r="T15" s="31" t="s">
        <v>376</v>
      </c>
      <c r="U15" s="31" t="s">
        <v>376</v>
      </c>
      <c r="V15" s="31" t="s">
        <v>376</v>
      </c>
      <c r="W15" s="31" t="s">
        <v>376</v>
      </c>
      <c r="X15" s="68">
        <f>'Расчет субсидий'!AD15-1</f>
        <v>3.3281484215885726E-4</v>
      </c>
      <c r="Y15" s="68">
        <f>X15*'Расчет субсидий'!AE15</f>
        <v>3.3281484215885726E-3</v>
      </c>
      <c r="Z15" s="69">
        <f t="shared" si="5"/>
        <v>4.9129368489734935</v>
      </c>
      <c r="AA15" s="68">
        <f>'Расчет субсидий'!AH15-1</f>
        <v>-0.17261904761904767</v>
      </c>
      <c r="AB15" s="68">
        <f>AA15*'Расчет субсидий'!AI15</f>
        <v>-1.7261904761904767</v>
      </c>
      <c r="AC15" s="69">
        <f t="shared" si="6"/>
        <v>-2548.1630397887579</v>
      </c>
      <c r="AD15" s="31" t="s">
        <v>376</v>
      </c>
      <c r="AE15" s="31" t="s">
        <v>376</v>
      </c>
      <c r="AF15" s="31" t="s">
        <v>376</v>
      </c>
      <c r="AG15" s="68">
        <f>'Расчет субсидий'!AP15-1</f>
        <v>4.409090909090807E-3</v>
      </c>
      <c r="AH15" s="68">
        <f>AG15*'Расчет субсидий'!AQ15</f>
        <v>2.2045454545454035E-2</v>
      </c>
      <c r="AI15" s="69">
        <f t="shared" si="7"/>
        <v>32.542997567708959</v>
      </c>
      <c r="AJ15" s="68">
        <f>'Расчет субсидий'!AT15-1</f>
        <v>2.5714285714285579E-2</v>
      </c>
      <c r="AK15" s="68">
        <f>AJ15*'Расчет субсидий'!AU15</f>
        <v>0.25714285714285579</v>
      </c>
      <c r="AL15" s="69">
        <f t="shared" si="8"/>
        <v>379.58842523749564</v>
      </c>
      <c r="AM15" s="31" t="s">
        <v>376</v>
      </c>
      <c r="AN15" s="31" t="s">
        <v>376</v>
      </c>
      <c r="AO15" s="31" t="s">
        <v>376</v>
      </c>
      <c r="AP15" s="68">
        <f>'Расчет субсидий'!BB15-1</f>
        <v>1.8912745129329833E-2</v>
      </c>
      <c r="AQ15" s="68">
        <f>AP15*'Расчет субсидий'!BC15</f>
        <v>0.2836911769399475</v>
      </c>
      <c r="AR15" s="69">
        <f t="shared" si="9"/>
        <v>418.77844986602713</v>
      </c>
      <c r="AS15" s="68">
        <f t="shared" si="10"/>
        <v>1.9836371823366339</v>
      </c>
      <c r="AT15" s="30" t="str">
        <f>IF('Расчет субсидий'!BW15="+",'Расчет субсидий'!BW15,"-")</f>
        <v>-</v>
      </c>
    </row>
    <row r="16" spans="1:46" ht="15" customHeight="1">
      <c r="A16" s="32" t="s">
        <v>14</v>
      </c>
      <c r="B16" s="65">
        <f>'Расчет субсидий'!BH16</f>
        <v>2627.3000000000029</v>
      </c>
      <c r="C16" s="68">
        <f>'Расчет субсидий'!D16-1</f>
        <v>-6.5754664059082368E-2</v>
      </c>
      <c r="D16" s="68">
        <f>C16*'Расчет субсидий'!E16</f>
        <v>-1.3150932811816474</v>
      </c>
      <c r="E16" s="69">
        <f t="shared" si="0"/>
        <v>-1052.2416898207816</v>
      </c>
      <c r="F16" s="68">
        <f>'Расчет субсидий'!H16-1</f>
        <v>-1.8181818181818188E-2</v>
      </c>
      <c r="G16" s="68">
        <f>F16*'Расчет субсидий'!I16</f>
        <v>-0.18181818181818188</v>
      </c>
      <c r="H16" s="69">
        <f t="shared" si="4"/>
        <v>-145.47764300385029</v>
      </c>
      <c r="I16" s="68">
        <f>'Расчет субсидий'!L16-1</f>
        <v>0.30000000000000004</v>
      </c>
      <c r="J16" s="68">
        <f>I16*'Расчет субсидий'!M16</f>
        <v>3.0000000000000004</v>
      </c>
      <c r="K16" s="69">
        <f t="shared" si="1"/>
        <v>2400.3811095635292</v>
      </c>
      <c r="L16" s="68">
        <f>'Расчет субсидий'!P16-1</f>
        <v>-3.4824720440966961E-2</v>
      </c>
      <c r="M16" s="68">
        <f>L16*'Расчет субсидий'!Q16</f>
        <v>-0.69649440881933922</v>
      </c>
      <c r="N16" s="69">
        <f t="shared" si="2"/>
        <v>-557.28400728218651</v>
      </c>
      <c r="O16" s="68">
        <f>'Расчет субсидий'!R16-1</f>
        <v>0</v>
      </c>
      <c r="P16" s="68">
        <f>O16*'Расчет субсидий'!S16</f>
        <v>0</v>
      </c>
      <c r="Q16" s="69">
        <f t="shared" si="3"/>
        <v>0</v>
      </c>
      <c r="R16" s="31" t="s">
        <v>376</v>
      </c>
      <c r="S16" s="31" t="s">
        <v>376</v>
      </c>
      <c r="T16" s="31" t="s">
        <v>376</v>
      </c>
      <c r="U16" s="31" t="s">
        <v>376</v>
      </c>
      <c r="V16" s="31" t="s">
        <v>376</v>
      </c>
      <c r="W16" s="31" t="s">
        <v>376</v>
      </c>
      <c r="X16" s="68">
        <f>'Расчет субсидий'!AD16-1</f>
        <v>1.06843617244059E-2</v>
      </c>
      <c r="Y16" s="68">
        <f>X16*'Расчет субсидий'!AE16</f>
        <v>0.106843617244059</v>
      </c>
      <c r="Z16" s="69">
        <f t="shared" si="5"/>
        <v>85.488466836691785</v>
      </c>
      <c r="AA16" s="68">
        <f>'Расчет субсидий'!AH16-1</f>
        <v>-4.6250000000000013E-2</v>
      </c>
      <c r="AB16" s="68">
        <f>AA16*'Расчет субсидий'!AI16</f>
        <v>-0.46250000000000013</v>
      </c>
      <c r="AC16" s="69">
        <f t="shared" si="6"/>
        <v>-370.05875439104415</v>
      </c>
      <c r="AD16" s="31" t="s">
        <v>376</v>
      </c>
      <c r="AE16" s="31" t="s">
        <v>376</v>
      </c>
      <c r="AF16" s="31" t="s">
        <v>376</v>
      </c>
      <c r="AG16" s="68">
        <f>'Расчет субсидий'!AP16-1</f>
        <v>3.8461538461538325E-3</v>
      </c>
      <c r="AH16" s="68">
        <f>AG16*'Расчет субсидий'!AQ16</f>
        <v>1.9230769230769162E-2</v>
      </c>
      <c r="AI16" s="69">
        <f t="shared" si="7"/>
        <v>15.387058394637952</v>
      </c>
      <c r="AJ16" s="68">
        <f>'Расчет субсидий'!AT16-1</f>
        <v>0</v>
      </c>
      <c r="AK16" s="68">
        <f>AJ16*'Расчет субсидий'!AU16</f>
        <v>0</v>
      </c>
      <c r="AL16" s="69">
        <f t="shared" si="8"/>
        <v>0</v>
      </c>
      <c r="AM16" s="31" t="s">
        <v>376</v>
      </c>
      <c r="AN16" s="31" t="s">
        <v>376</v>
      </c>
      <c r="AO16" s="31" t="s">
        <v>376</v>
      </c>
      <c r="AP16" s="68">
        <f>'Расчет субсидий'!BB16-1</f>
        <v>0.18756233755833329</v>
      </c>
      <c r="AQ16" s="68">
        <f>AP16*'Расчет субсидий'!BC16</f>
        <v>2.8134350633749996</v>
      </c>
      <c r="AR16" s="69">
        <f t="shared" si="9"/>
        <v>2251.1054597030065</v>
      </c>
      <c r="AS16" s="68">
        <f t="shared" si="10"/>
        <v>3.2836035780306596</v>
      </c>
      <c r="AT16" s="30" t="str">
        <f>IF('Расчет субсидий'!BW16="+",'Расчет субсидий'!BW16,"-")</f>
        <v>-</v>
      </c>
    </row>
    <row r="17" spans="1:46" ht="15" customHeight="1">
      <c r="A17" s="33" t="s">
        <v>21</v>
      </c>
      <c r="B17" s="64">
        <f>'Расчет субсидий'!BH17</f>
        <v>78003.099999999962</v>
      </c>
      <c r="C17" s="64"/>
      <c r="D17" s="64"/>
      <c r="E17" s="64">
        <f>SUM(E18:E44)</f>
        <v>5906.8883819145012</v>
      </c>
      <c r="F17" s="64"/>
      <c r="G17" s="64"/>
      <c r="H17" s="64">
        <f>SUM(H18:H44)</f>
        <v>-178.50111956694889</v>
      </c>
      <c r="I17" s="64"/>
      <c r="J17" s="64"/>
      <c r="K17" s="64">
        <f>SUM(K18:K44)</f>
        <v>9905.5732578444367</v>
      </c>
      <c r="L17" s="64"/>
      <c r="M17" s="64"/>
      <c r="N17" s="64">
        <f>SUM(N18:N44)</f>
        <v>-8758.4490064981419</v>
      </c>
      <c r="O17" s="64"/>
      <c r="P17" s="64"/>
      <c r="Q17" s="64">
        <f>SUM(Q18:Q44)</f>
        <v>0</v>
      </c>
      <c r="R17" s="64"/>
      <c r="S17" s="64"/>
      <c r="T17" s="64">
        <f>SUM(T18:T44)</f>
        <v>9266.5570205839467</v>
      </c>
      <c r="U17" s="64"/>
      <c r="V17" s="64"/>
      <c r="W17" s="64">
        <f>SUM(W18:W44)</f>
        <v>23267.233711360426</v>
      </c>
      <c r="X17" s="64"/>
      <c r="Y17" s="64"/>
      <c r="Z17" s="64">
        <f>SUM(Z18:Z44)</f>
        <v>1544.5181956548947</v>
      </c>
      <c r="AA17" s="64"/>
      <c r="AB17" s="64"/>
      <c r="AC17" s="64">
        <f>SUM(AC18:AC44)</f>
        <v>-7628.1531015074261</v>
      </c>
      <c r="AD17" s="64"/>
      <c r="AE17" s="64"/>
      <c r="AF17" s="64">
        <f>SUM(AF18:AF44)</f>
        <v>3944.5935091752644</v>
      </c>
      <c r="AG17" s="64"/>
      <c r="AH17" s="64"/>
      <c r="AI17" s="64">
        <f>SUM(AI18:AI44)</f>
        <v>3248.0743025667252</v>
      </c>
      <c r="AJ17" s="64"/>
      <c r="AK17" s="64"/>
      <c r="AL17" s="64">
        <f>SUM(AL18:AL44)</f>
        <v>1671.07207551633</v>
      </c>
      <c r="AM17" s="64"/>
      <c r="AN17" s="64"/>
      <c r="AO17" s="64">
        <f>SUM(AO18:AO44)</f>
        <v>16938.948577088559</v>
      </c>
      <c r="AP17" s="64"/>
      <c r="AQ17" s="64"/>
      <c r="AR17" s="64">
        <f>SUM(AR18:AR44)</f>
        <v>18874.744195867414</v>
      </c>
      <c r="AS17" s="64"/>
      <c r="AT17" s="64"/>
    </row>
    <row r="18" spans="1:46" ht="15" customHeight="1">
      <c r="A18" s="34" t="s">
        <v>0</v>
      </c>
      <c r="B18" s="65">
        <f>'Расчет субсидий'!BH18</f>
        <v>631.5</v>
      </c>
      <c r="C18" s="68">
        <f>'Расчет субсидий'!D18-1</f>
        <v>4.2646653392556244E-2</v>
      </c>
      <c r="D18" s="68">
        <f>C18*'Расчет субсидий'!E18</f>
        <v>0.42646653392556244</v>
      </c>
      <c r="E18" s="69">
        <f>$B18*D18/$AS18</f>
        <v>62.100147021594573</v>
      </c>
      <c r="F18" s="68">
        <f>'Расчет субсидий'!H18-1</f>
        <v>8.7796312554866418E-4</v>
      </c>
      <c r="G18" s="68">
        <f>F18*'Расчет субсидий'!I18</f>
        <v>4.3898156277433209E-3</v>
      </c>
      <c r="H18" s="69">
        <f>$B18*G18/$AS18</f>
        <v>0.63922529482263213</v>
      </c>
      <c r="I18" s="68">
        <f>'Расчет субсидий'!L18-1</f>
        <v>8.0000000000000071E-2</v>
      </c>
      <c r="J18" s="68">
        <f>I18*'Расчет субсидий'!M18</f>
        <v>1.2000000000000011</v>
      </c>
      <c r="K18" s="69">
        <f>$B18*J18/$AS18</f>
        <v>174.73862659272737</v>
      </c>
      <c r="L18" s="68">
        <f>'Расчет субсидий'!P18-1</f>
        <v>-8.4352283709399511E-2</v>
      </c>
      <c r="M18" s="68">
        <f>L18*'Расчет субсидий'!Q18</f>
        <v>-1.6870456741879902</v>
      </c>
      <c r="N18" s="69">
        <f>$B18*M18/$AS18</f>
        <v>-245.66003675567583</v>
      </c>
      <c r="O18" s="68">
        <f>'Расчет субсидий'!R18-1</f>
        <v>0</v>
      </c>
      <c r="P18" s="68">
        <f>O18*'Расчет субсидий'!S18</f>
        <v>0</v>
      </c>
      <c r="Q18" s="69">
        <f>$B18*P18/$AS18</f>
        <v>0</v>
      </c>
      <c r="R18" s="68">
        <f>'Расчет субсидий'!V18-1</f>
        <v>0.10343915343915344</v>
      </c>
      <c r="S18" s="68">
        <f>R18*'Расчет субсидий'!W18</f>
        <v>2.0687830687830688</v>
      </c>
      <c r="T18" s="69">
        <f>$B18*S18/$AS18</f>
        <v>301.24692679786745</v>
      </c>
      <c r="U18" s="68">
        <f>'Расчет субсидий'!Z18-1</f>
        <v>3.1358885017421567E-2</v>
      </c>
      <c r="V18" s="68">
        <f>U18*'Расчет субсидий'!AA18</f>
        <v>0.47038327526132351</v>
      </c>
      <c r="W18" s="69">
        <f>$B18*V18/$AS18</f>
        <v>68.495106242793696</v>
      </c>
      <c r="X18" s="68">
        <f>'Расчет субсидий'!AD18-1</f>
        <v>6.854647563702887E-2</v>
      </c>
      <c r="Y18" s="68">
        <f>X18*'Расчет субсидий'!AE18</f>
        <v>0.34273237818514435</v>
      </c>
      <c r="Z18" s="69">
        <f>$B18*Y18/$AS18</f>
        <v>49.907154210776092</v>
      </c>
      <c r="AA18" s="68">
        <f>'Расчет субсидий'!AH18-1</f>
        <v>-0.12077922077922076</v>
      </c>
      <c r="AB18" s="68">
        <f>AA18*'Расчет субсидий'!AI18</f>
        <v>-1.2077922077922076</v>
      </c>
      <c r="AC18" s="69">
        <f>$B18*AB18/$AS18</f>
        <v>-175.87329299917349</v>
      </c>
      <c r="AD18" s="68">
        <f>'Расчет субсидий'!AL18-1</f>
        <v>7.156109196925442E-3</v>
      </c>
      <c r="AE18" s="68">
        <f>AD18*'Расчет субсидий'!AM18</f>
        <v>0.14312218393850884</v>
      </c>
      <c r="AF18" s="69">
        <f>$B18*AE18/$AS18</f>
        <v>20.840811546972262</v>
      </c>
      <c r="AG18" s="68">
        <f>'Расчет субсидий'!AP18-1</f>
        <v>2.2799999999999931E-2</v>
      </c>
      <c r="AH18" s="68">
        <f>AG18*'Расчет субсидий'!AQ18</f>
        <v>0.11399999999999966</v>
      </c>
      <c r="AI18" s="69">
        <f t="shared" ref="AI18:AI44" si="11">$B18*AH18/$AS18</f>
        <v>16.600169526309035</v>
      </c>
      <c r="AJ18" s="68">
        <f>'Расчет субсидий'!AT18-1</f>
        <v>4.5351473922901064E-3</v>
      </c>
      <c r="AK18" s="68">
        <f>AJ18*'Расчет субсидий'!AU18</f>
        <v>9.0702947845802129E-3</v>
      </c>
      <c r="AL18" s="69">
        <f t="shared" ref="AL18:AL44" si="12">$B18*AK18/$AS18</f>
        <v>1.3207757112072691</v>
      </c>
      <c r="AM18" s="68">
        <f>'Расчет субсидий'!AX18-1</f>
        <v>0.12888888888888883</v>
      </c>
      <c r="AN18" s="68">
        <f>AM18*'Расчет субсидий'!AY18</f>
        <v>1.9333333333333325</v>
      </c>
      <c r="AO18" s="69">
        <f>$B18*AN18/$AS18</f>
        <v>281.52334284383812</v>
      </c>
      <c r="AP18" s="68">
        <f>'Расчет субсидий'!BB18-1</f>
        <v>0.10386398763523963</v>
      </c>
      <c r="AQ18" s="68">
        <f>AP18*'Расчет субсидий'!BC18</f>
        <v>0.51931993817619815</v>
      </c>
      <c r="AR18" s="69">
        <f t="shared" ref="AR18:AR44" si="13">$B18*AQ18/$AS18</f>
        <v>75.621043965940729</v>
      </c>
      <c r="AS18" s="68">
        <f>D18+G18+J18+M18+P18+S18+V18+Y18+AB18+AE18+AH18+AK18+AN18+AQ18</f>
        <v>4.336762940035265</v>
      </c>
      <c r="AT18" s="30" t="str">
        <f>IF('Расчет субсидий'!BW18="+",'Расчет субсидий'!BW18,"-")</f>
        <v>-</v>
      </c>
    </row>
    <row r="19" spans="1:46" ht="15" customHeight="1">
      <c r="A19" s="34" t="s">
        <v>22</v>
      </c>
      <c r="B19" s="65">
        <f>'Расчет субсидий'!BH19</f>
        <v>1625</v>
      </c>
      <c r="C19" s="68">
        <f>'Расчет субсидий'!D19-1</f>
        <v>0.28010571715527699</v>
      </c>
      <c r="D19" s="68">
        <f>C19*'Расчет субсидий'!E19</f>
        <v>2.8010571715527699</v>
      </c>
      <c r="E19" s="69">
        <f t="shared" ref="E19:E44" si="14">$B19*D19/$AS19</f>
        <v>678.12610248684575</v>
      </c>
      <c r="F19" s="68">
        <f>'Расчет субсидий'!H19-1</f>
        <v>-9.7431355181577528E-3</v>
      </c>
      <c r="G19" s="68">
        <f>F19*'Расчет субсидий'!I19</f>
        <v>-4.8715677590788764E-2</v>
      </c>
      <c r="H19" s="69">
        <f t="shared" ref="H19:H44" si="15">$B19*G19/$AS19</f>
        <v>-11.793894430342581</v>
      </c>
      <c r="I19" s="68">
        <f>'Расчет субсидий'!L19-1</f>
        <v>0.30000000000000004</v>
      </c>
      <c r="J19" s="68">
        <f>I19*'Расчет субсидий'!M19</f>
        <v>1.5000000000000002</v>
      </c>
      <c r="K19" s="69">
        <f t="shared" ref="K19:K44" si="16">$B19*J19/$AS19</f>
        <v>363.14473123245409</v>
      </c>
      <c r="L19" s="68">
        <f>'Расчет субсидий'!P19-1</f>
        <v>-0.10771739995900276</v>
      </c>
      <c r="M19" s="68">
        <f>L19*'Расчет субсидий'!Q19</f>
        <v>-2.1543479991800552</v>
      </c>
      <c r="N19" s="69">
        <f t="shared" ref="N19:N44" si="17">$B19*M19/$AS19</f>
        <v>-521.56008342894415</v>
      </c>
      <c r="O19" s="68">
        <f>'Расчет субсидий'!R19-1</f>
        <v>0</v>
      </c>
      <c r="P19" s="68">
        <f>O19*'Расчет субсидий'!S19</f>
        <v>0</v>
      </c>
      <c r="Q19" s="69">
        <f t="shared" ref="Q19:Q44" si="18">$B19*P19/$AS19</f>
        <v>0</v>
      </c>
      <c r="R19" s="68">
        <f>'Расчет субсидий'!V19-1</f>
        <v>-0.10254444444444444</v>
      </c>
      <c r="S19" s="68">
        <f>R19*'Расчет субсидий'!W19</f>
        <v>-2.0508888888888888</v>
      </c>
      <c r="T19" s="69">
        <f t="shared" ref="T19:T44" si="19">$B19*S19/$AS19</f>
        <v>-496.51299622878793</v>
      </c>
      <c r="U19" s="68">
        <f>'Расчет субсидий'!Z19-1</f>
        <v>6.5285714285714391E-2</v>
      </c>
      <c r="V19" s="68">
        <f>U19*'Расчет субсидий'!AA19</f>
        <v>0.65285714285714391</v>
      </c>
      <c r="W19" s="69">
        <f>$B19*V19/$AS19</f>
        <v>158.0544211173636</v>
      </c>
      <c r="X19" s="68">
        <f>'Расчет субсидий'!AD19-1</f>
        <v>3.1280624813362801E-2</v>
      </c>
      <c r="Y19" s="68">
        <f>X19*'Расчет субсидий'!AE19</f>
        <v>0.156403124066814</v>
      </c>
      <c r="Z19" s="69">
        <f t="shared" ref="Z19:Z44" si="20">$B19*Y19/$AS19</f>
        <v>37.864646968772888</v>
      </c>
      <c r="AA19" s="68">
        <f>'Расчет субсидий'!AH19-1</f>
        <v>-0.22686567164179106</v>
      </c>
      <c r="AB19" s="68">
        <f>AA19*'Расчет субсидий'!AI19</f>
        <v>-2.2686567164179108</v>
      </c>
      <c r="AC19" s="69">
        <f t="shared" ref="AC19:AC44" si="21">$B19*AB19/$AS19</f>
        <v>-549.23382236152258</v>
      </c>
      <c r="AD19" s="68">
        <f>'Расчет субсидий'!AL19-1</f>
        <v>3.7241379310344769E-2</v>
      </c>
      <c r="AE19" s="68">
        <f>AD19*'Расчет субсидий'!AM19</f>
        <v>0.74482758620689538</v>
      </c>
      <c r="AF19" s="69">
        <f t="shared" ref="AF19:AF44" si="22">$B19*AE19/$AS19</f>
        <v>180.32014240508033</v>
      </c>
      <c r="AG19" s="68">
        <f>'Расчет субсидий'!AP19-1</f>
        <v>4.3182828475265111E-2</v>
      </c>
      <c r="AH19" s="68">
        <f>AG19*'Расчет субсидий'!AQ19</f>
        <v>0.21591414237632556</v>
      </c>
      <c r="AI19" s="69">
        <f t="shared" si="11"/>
        <v>52.272055468357706</v>
      </c>
      <c r="AJ19" s="68">
        <f>'Расчет субсидий'!AT19-1</f>
        <v>1.7193548387096773</v>
      </c>
      <c r="AK19" s="68">
        <f>AJ19*'Расчет субсидий'!AU19</f>
        <v>3.4387096774193546</v>
      </c>
      <c r="AL19" s="69">
        <f t="shared" si="12"/>
        <v>832.4995343952603</v>
      </c>
      <c r="AM19" s="68">
        <f>'Расчет субсидий'!AX19-1</f>
        <v>0.10882352941176476</v>
      </c>
      <c r="AN19" s="68">
        <f>AM19*'Расчет субсидий'!AY19</f>
        <v>2.1764705882352953</v>
      </c>
      <c r="AO19" s="69">
        <f t="shared" ref="AO19:AO44" si="23">$B19*AN19/$AS19</f>
        <v>526.91588453336499</v>
      </c>
      <c r="AP19" s="68">
        <f>'Расчет субсидий'!BB19-1</f>
        <v>0.30971393408606307</v>
      </c>
      <c r="AQ19" s="68">
        <f>AP19*'Расчет субсидий'!BC19</f>
        <v>1.5485696704303153</v>
      </c>
      <c r="AR19" s="69">
        <f t="shared" si="13"/>
        <v>374.90327784209791</v>
      </c>
      <c r="AS19" s="68">
        <f t="shared" ref="AS19:AS44" si="24">D19+G19+J19+M19+P19+S19+V19+Y19+AB19+AE19+AH19+AK19+AN19+AQ19</f>
        <v>6.7121998210672702</v>
      </c>
      <c r="AT19" s="30" t="str">
        <f>IF('Расчет субсидий'!BW19="+",'Расчет субсидий'!BW19,"-")</f>
        <v>-</v>
      </c>
    </row>
    <row r="20" spans="1:46" ht="15" customHeight="1">
      <c r="A20" s="34" t="s">
        <v>23</v>
      </c>
      <c r="B20" s="65">
        <f>'Расчет субсидий'!BH20</f>
        <v>4409.0999999999985</v>
      </c>
      <c r="C20" s="68">
        <f>'Расчет субсидий'!D20-1</f>
        <v>0.15810313590467873</v>
      </c>
      <c r="D20" s="68">
        <f>C20*'Расчет субсидий'!E20</f>
        <v>1.5810313590467873</v>
      </c>
      <c r="E20" s="69">
        <f t="shared" si="14"/>
        <v>338.68953070493723</v>
      </c>
      <c r="F20" s="68">
        <f>'Расчет субсидий'!H20-1</f>
        <v>-6.260434056761266E-2</v>
      </c>
      <c r="G20" s="68">
        <f>F20*'Расчет субсидий'!I20</f>
        <v>-0.3130217028380633</v>
      </c>
      <c r="H20" s="69">
        <f t="shared" si="15"/>
        <v>-67.055705775881833</v>
      </c>
      <c r="I20" s="68">
        <f>'Расчет субсидий'!L20-1</f>
        <v>0.125</v>
      </c>
      <c r="J20" s="68">
        <f>I20*'Расчет субсидий'!M20</f>
        <v>1.25</v>
      </c>
      <c r="K20" s="69">
        <f t="shared" si="16"/>
        <v>267.77578506502158</v>
      </c>
      <c r="L20" s="68">
        <f>'Расчет субсидий'!P20-1</f>
        <v>0.13852361241142663</v>
      </c>
      <c r="M20" s="68">
        <f>L20*'Расчет субсидий'!Q20</f>
        <v>2.7704722482285327</v>
      </c>
      <c r="N20" s="69">
        <f t="shared" si="17"/>
        <v>593.49230501620059</v>
      </c>
      <c r="O20" s="68">
        <f>'Расчет субсидий'!R20-1</f>
        <v>0</v>
      </c>
      <c r="P20" s="68">
        <f>O20*'Расчет субсидий'!S20</f>
        <v>0</v>
      </c>
      <c r="Q20" s="69">
        <f t="shared" si="18"/>
        <v>0</v>
      </c>
      <c r="R20" s="68">
        <f>'Расчет субсидий'!V20-1</f>
        <v>0.29683098591549295</v>
      </c>
      <c r="S20" s="68">
        <f>R20*'Расчет субсидий'!W20</f>
        <v>5.936619718309859</v>
      </c>
      <c r="T20" s="69">
        <f t="shared" si="19"/>
        <v>1271.7464045623278</v>
      </c>
      <c r="U20" s="68">
        <f>'Расчет субсидий'!Z20-1</f>
        <v>0.27585519098434208</v>
      </c>
      <c r="V20" s="68">
        <f>U20*'Расчет субсидий'!AA20</f>
        <v>5.5171038196868416</v>
      </c>
      <c r="W20" s="69">
        <f t="shared" ref="W20:W44" si="25">$B20*V20/$AS20</f>
        <v>1181.8774452814987</v>
      </c>
      <c r="X20" s="68">
        <f>'Расчет субсидий'!AD20-1</f>
        <v>-1.2972508780721426E-2</v>
      </c>
      <c r="Y20" s="68">
        <f>X20*'Расчет субсидий'!AE20</f>
        <v>-6.4862543903607128E-2</v>
      </c>
      <c r="Z20" s="69">
        <f t="shared" si="20"/>
        <v>-13.894894892082263</v>
      </c>
      <c r="AA20" s="68">
        <f>'Расчет субсидий'!AH20-1</f>
        <v>-0.11265822784810131</v>
      </c>
      <c r="AB20" s="68">
        <f>AA20*'Расчет субсидий'!AI20</f>
        <v>-1.1265822784810131</v>
      </c>
      <c r="AC20" s="69">
        <f t="shared" si="21"/>
        <v>-241.33716324847524</v>
      </c>
      <c r="AD20" s="68">
        <f>'Расчет субсидий'!AL20-1</f>
        <v>5.8571428571428497E-2</v>
      </c>
      <c r="AE20" s="68">
        <f>AD20*'Расчет субсидий'!AM20</f>
        <v>1.1714285714285699</v>
      </c>
      <c r="AF20" s="69">
        <f t="shared" si="22"/>
        <v>250.94416428950564</v>
      </c>
      <c r="AG20" s="68">
        <f>'Расчет субсидий'!AP20-1</f>
        <v>0.19138461538461549</v>
      </c>
      <c r="AH20" s="68">
        <f>AG20*'Расчет субсидий'!AQ20</f>
        <v>0.95692307692307743</v>
      </c>
      <c r="AI20" s="69">
        <f t="shared" si="11"/>
        <v>204.99266253593049</v>
      </c>
      <c r="AJ20" s="68">
        <f>'Расчет субсидий'!AT20-1</f>
        <v>9.4466936572199511E-3</v>
      </c>
      <c r="AK20" s="68">
        <f>AJ20*'Расчет субсидий'!AU20</f>
        <v>1.8893387314439902E-2</v>
      </c>
      <c r="AL20" s="69">
        <f t="shared" si="12"/>
        <v>4.047353296529332</v>
      </c>
      <c r="AM20" s="68">
        <f>'Расчет субсидий'!AX20-1</f>
        <v>0.10499999999999998</v>
      </c>
      <c r="AN20" s="68">
        <f>AM20*'Расчет субсидий'!AY20</f>
        <v>1.0499999999999998</v>
      </c>
      <c r="AO20" s="69">
        <f t="shared" si="23"/>
        <v>224.93165945461809</v>
      </c>
      <c r="AP20" s="68">
        <f>'Расчет субсидий'!BB20-1</f>
        <v>0.1834045849284256</v>
      </c>
      <c r="AQ20" s="68">
        <f>AP20*'Расчет субсидий'!BC20</f>
        <v>1.834045849284256</v>
      </c>
      <c r="AR20" s="69">
        <f t="shared" si="13"/>
        <v>392.89045370986872</v>
      </c>
      <c r="AS20" s="68">
        <f t="shared" si="24"/>
        <v>20.582051504999679</v>
      </c>
      <c r="AT20" s="30" t="str">
        <f>IF('Расчет субсидий'!BW20="+",'Расчет субсидий'!BW20,"-")</f>
        <v>-</v>
      </c>
    </row>
    <row r="21" spans="1:46" ht="15" customHeight="1">
      <c r="A21" s="34" t="s">
        <v>24</v>
      </c>
      <c r="B21" s="65">
        <f>'Расчет субсидий'!BH21</f>
        <v>1632.0999999999985</v>
      </c>
      <c r="C21" s="68">
        <f>'Расчет субсидий'!D21-1</f>
        <v>0.11883178208133249</v>
      </c>
      <c r="D21" s="68">
        <f>C21*'Расчет субсидий'!E21</f>
        <v>1.1883178208133249</v>
      </c>
      <c r="E21" s="69">
        <f t="shared" si="14"/>
        <v>215.8314858184327</v>
      </c>
      <c r="F21" s="68">
        <f>'Расчет субсидий'!H21-1</f>
        <v>1.7383348581884839E-2</v>
      </c>
      <c r="G21" s="68">
        <f>F21*'Расчет субсидий'!I21</f>
        <v>8.6916742909424194E-2</v>
      </c>
      <c r="H21" s="69">
        <f t="shared" si="15"/>
        <v>15.786491994035906</v>
      </c>
      <c r="I21" s="68">
        <f>'Расчет субсидий'!L21-1</f>
        <v>0</v>
      </c>
      <c r="J21" s="68">
        <f>I21*'Расчет субсидий'!M21</f>
        <v>0</v>
      </c>
      <c r="K21" s="69">
        <f t="shared" si="16"/>
        <v>0</v>
      </c>
      <c r="L21" s="68">
        <f>'Расчет субсидий'!P21-1</f>
        <v>-4.2534993221600259E-2</v>
      </c>
      <c r="M21" s="68">
        <f>L21*'Расчет субсидий'!Q21</f>
        <v>-0.85069986443200518</v>
      </c>
      <c r="N21" s="69">
        <f t="shared" si="17"/>
        <v>-154.51069782007608</v>
      </c>
      <c r="O21" s="68">
        <f>'Расчет субсидий'!R21-1</f>
        <v>0</v>
      </c>
      <c r="P21" s="68">
        <f>O21*'Расчет субсидий'!S21</f>
        <v>0</v>
      </c>
      <c r="Q21" s="69">
        <f t="shared" si="18"/>
        <v>0</v>
      </c>
      <c r="R21" s="68">
        <f>'Расчет субсидий'!V21-1</f>
        <v>-0.13731417244796829</v>
      </c>
      <c r="S21" s="68">
        <f>R21*'Расчет субсидий'!W21</f>
        <v>-1.3731417244796829</v>
      </c>
      <c r="T21" s="69">
        <f>$B21*S21/$AS21</f>
        <v>-249.40063461380316</v>
      </c>
      <c r="U21" s="68">
        <f>'Расчет субсидий'!Z21-1</f>
        <v>0.11985714285714288</v>
      </c>
      <c r="V21" s="68">
        <f>U21*'Расчет субсидий'!AA21</f>
        <v>1.7978571428571433</v>
      </c>
      <c r="W21" s="69">
        <f t="shared" si="25"/>
        <v>326.54073820634596</v>
      </c>
      <c r="X21" s="68">
        <f>'Расчет субсидий'!AD21-1</f>
        <v>5.0748904184623855E-2</v>
      </c>
      <c r="Y21" s="68">
        <f>X21*'Расчет субсидий'!AE21</f>
        <v>0.25374452092311928</v>
      </c>
      <c r="Z21" s="69">
        <f t="shared" si="20"/>
        <v>46.087045073210696</v>
      </c>
      <c r="AA21" s="68">
        <f>'Расчет субсидий'!AH21-1</f>
        <v>-0.11153846153846159</v>
      </c>
      <c r="AB21" s="68">
        <f>AA21*'Расчет субсидий'!AI21</f>
        <v>-1.1153846153846159</v>
      </c>
      <c r="AC21" s="69">
        <f t="shared" si="21"/>
        <v>-202.58479220038581</v>
      </c>
      <c r="AD21" s="68">
        <f>'Расчет субсидий'!AL21-1</f>
        <v>-7.4004153294317532E-2</v>
      </c>
      <c r="AE21" s="68">
        <f>AD21*'Расчет субсидий'!AM21</f>
        <v>-1.4800830658863506</v>
      </c>
      <c r="AF21" s="69">
        <f t="shared" si="22"/>
        <v>-268.82414927204485</v>
      </c>
      <c r="AG21" s="68">
        <f>'Расчет субсидий'!AP21-1</f>
        <v>7.4545454545453804E-3</v>
      </c>
      <c r="AH21" s="68">
        <f>AG21*'Расчет субсидий'!AQ21</f>
        <v>3.7272727272726902E-2</v>
      </c>
      <c r="AI21" s="69">
        <f t="shared" si="11"/>
        <v>6.769761394533198</v>
      </c>
      <c r="AJ21" s="68">
        <f>'Расчет субсидий'!AT21-1</f>
        <v>0.13771517996870108</v>
      </c>
      <c r="AK21" s="68">
        <f>AJ21*'Расчет субсидий'!AU21</f>
        <v>0.27543035993740217</v>
      </c>
      <c r="AL21" s="69">
        <f t="shared" si="12"/>
        <v>50.025795105982674</v>
      </c>
      <c r="AM21" s="68">
        <f>'Расчет субсидий'!AX21-1</f>
        <v>0.26521739130434785</v>
      </c>
      <c r="AN21" s="68">
        <f>AM21*'Расчет субсидий'!AY21</f>
        <v>6.6304347826086962</v>
      </c>
      <c r="AO21" s="69">
        <f t="shared" si="23"/>
        <v>1204.2709161537173</v>
      </c>
      <c r="AP21" s="68">
        <f>'Расчет субсидий'!BB21-1</f>
        <v>0.70705942102590158</v>
      </c>
      <c r="AQ21" s="68">
        <f>AP21*'Расчет субсидий'!BC21</f>
        <v>3.5352971051295077</v>
      </c>
      <c r="AR21" s="69">
        <f t="shared" si="13"/>
        <v>642.10804016005</v>
      </c>
      <c r="AS21" s="68">
        <f t="shared" si="24"/>
        <v>8.9859619322686903</v>
      </c>
      <c r="AT21" s="30" t="str">
        <f>IF('Расчет субсидий'!BW21="+",'Расчет субсидий'!BW21,"-")</f>
        <v>-</v>
      </c>
    </row>
    <row r="22" spans="1:46" ht="15" customHeight="1">
      <c r="A22" s="34" t="s">
        <v>25</v>
      </c>
      <c r="B22" s="65">
        <f>'Расчет субсидий'!BH22</f>
        <v>1154.3000000000029</v>
      </c>
      <c r="C22" s="68">
        <f>'Расчет субсидий'!D22-1</f>
        <v>1.8525169090800153E-2</v>
      </c>
      <c r="D22" s="68">
        <f>C22*'Расчет субсидий'!E22</f>
        <v>0.18525169090800153</v>
      </c>
      <c r="E22" s="69">
        <f t="shared" si="14"/>
        <v>55.467827711796616</v>
      </c>
      <c r="F22" s="68">
        <f>'Расчет субсидий'!H22-1</f>
        <v>-6.9264069264068917E-3</v>
      </c>
      <c r="G22" s="68">
        <f>F22*'Расчет субсидий'!I22</f>
        <v>-3.4632034632034459E-2</v>
      </c>
      <c r="H22" s="69">
        <f t="shared" si="15"/>
        <v>-10.369480142735307</v>
      </c>
      <c r="I22" s="68">
        <f>'Расчет субсидий'!L22-1</f>
        <v>-2.8571428571428581E-2</v>
      </c>
      <c r="J22" s="68">
        <f>I22*'Расчет субсидий'!M22</f>
        <v>-0.28571428571428581</v>
      </c>
      <c r="K22" s="69">
        <f t="shared" si="16"/>
        <v>-85.548211177566742</v>
      </c>
      <c r="L22" s="68">
        <f>'Расчет субсидий'!P22-1</f>
        <v>-0.22788672224058371</v>
      </c>
      <c r="M22" s="68">
        <f>L22*'Расчет субсидий'!Q22</f>
        <v>-4.5577344448116737</v>
      </c>
      <c r="N22" s="69">
        <f t="shared" si="17"/>
        <v>-1364.6711007160661</v>
      </c>
      <c r="O22" s="68">
        <f>'Расчет субсидий'!R22-1</f>
        <v>0</v>
      </c>
      <c r="P22" s="68">
        <f>O22*'Расчет субсидий'!S22</f>
        <v>0</v>
      </c>
      <c r="Q22" s="69">
        <f t="shared" si="18"/>
        <v>0</v>
      </c>
      <c r="R22" s="68">
        <f>'Расчет субсидий'!V22-1</f>
        <v>0.19819672131147548</v>
      </c>
      <c r="S22" s="68">
        <f>R22*'Расчет субсидий'!W22</f>
        <v>2.9729508196721319</v>
      </c>
      <c r="T22" s="69">
        <f t="shared" si="19"/>
        <v>890.15718589641062</v>
      </c>
      <c r="U22" s="68">
        <f>'Расчет субсидий'!Z22-1</f>
        <v>0.21124260355029589</v>
      </c>
      <c r="V22" s="68">
        <f>U22*'Расчет субсидий'!AA22</f>
        <v>3.1686390532544384</v>
      </c>
      <c r="W22" s="69">
        <f t="shared" si="25"/>
        <v>948.74991005653521</v>
      </c>
      <c r="X22" s="68">
        <f>'Расчет субсидий'!AD22-1</f>
        <v>3.2690611706689188E-2</v>
      </c>
      <c r="Y22" s="68">
        <f>X22*'Расчет субсидий'!AE22</f>
        <v>0.16345305853344594</v>
      </c>
      <c r="Z22" s="69">
        <f t="shared" si="20"/>
        <v>48.940908691634426</v>
      </c>
      <c r="AA22" s="68">
        <f>'Расчет субсидий'!AH22-1</f>
        <v>-0.10000000000000009</v>
      </c>
      <c r="AB22" s="68">
        <f>AA22*'Расчет субсидий'!AI22</f>
        <v>-1.0000000000000009</v>
      </c>
      <c r="AC22" s="69">
        <f t="shared" si="21"/>
        <v>-299.41873912148384</v>
      </c>
      <c r="AD22" s="68">
        <f>'Расчет субсидий'!AL22-1</f>
        <v>4.0193236714975766E-2</v>
      </c>
      <c r="AE22" s="68">
        <f>AD22*'Расчет субсидий'!AM22</f>
        <v>0.80386473429951533</v>
      </c>
      <c r="AF22" s="69">
        <f t="shared" si="22"/>
        <v>240.69216516818724</v>
      </c>
      <c r="AG22" s="68">
        <f>'Расчет субсидий'!AP22-1</f>
        <v>8.1833333333333425E-2</v>
      </c>
      <c r="AH22" s="68">
        <f>AG22*'Расчет субсидий'!AQ22</f>
        <v>0.40916666666666712</v>
      </c>
      <c r="AI22" s="69">
        <f t="shared" si="11"/>
        <v>122.51216742387381</v>
      </c>
      <c r="AJ22" s="68">
        <f>'Расчет субсидий'!AT22-1</f>
        <v>0.3248031496062993</v>
      </c>
      <c r="AK22" s="68">
        <f>AJ22*'Расчет субсидий'!AU22</f>
        <v>0.6496062992125986</v>
      </c>
      <c r="AL22" s="69">
        <f t="shared" si="12"/>
        <v>194.50429903560945</v>
      </c>
      <c r="AM22" s="68">
        <f>'Расчет субсидий'!AX22-1</f>
        <v>1.6949152542373724E-3</v>
      </c>
      <c r="AN22" s="68">
        <f>AM22*'Расчет субсидий'!AY22</f>
        <v>3.3898305084747449E-2</v>
      </c>
      <c r="AO22" s="69">
        <f t="shared" si="23"/>
        <v>10.149787766830455</v>
      </c>
      <c r="AP22" s="68">
        <f>'Расчет субсидий'!BB22-1</f>
        <v>0.26927725404882774</v>
      </c>
      <c r="AQ22" s="68">
        <f>AP22*'Расчет субсидий'!BC22</f>
        <v>1.3463862702441387</v>
      </c>
      <c r="AR22" s="69">
        <f t="shared" si="13"/>
        <v>403.13327940697701</v>
      </c>
      <c r="AS22" s="68">
        <f t="shared" si="24"/>
        <v>3.8551361327176901</v>
      </c>
      <c r="AT22" s="30" t="str">
        <f>IF('Расчет субсидий'!BW22="+",'Расчет субсидий'!BW22,"-")</f>
        <v>-</v>
      </c>
    </row>
    <row r="23" spans="1:46" ht="15" customHeight="1">
      <c r="A23" s="34" t="s">
        <v>26</v>
      </c>
      <c r="B23" s="65">
        <f>'Расчет субсидий'!BH23</f>
        <v>7273.8000000000029</v>
      </c>
      <c r="C23" s="68">
        <f>'Расчет субсидий'!D23-1</f>
        <v>3.4628274876060683E-2</v>
      </c>
      <c r="D23" s="68">
        <f>C23*'Расчет субсидий'!E23</f>
        <v>0.34628274876060683</v>
      </c>
      <c r="E23" s="69">
        <f t="shared" si="14"/>
        <v>99.182821314701698</v>
      </c>
      <c r="F23" s="68">
        <f>'Расчет субсидий'!H23-1</f>
        <v>-6.9686411149825211E-3</v>
      </c>
      <c r="G23" s="68">
        <f>F23*'Расчет субсидий'!I23</f>
        <v>-3.4843205574912606E-2</v>
      </c>
      <c r="H23" s="69">
        <f t="shared" si="15"/>
        <v>-9.9798429027634903</v>
      </c>
      <c r="I23" s="68">
        <f>'Расчет субсидий'!L23-1</f>
        <v>0.19999999999999996</v>
      </c>
      <c r="J23" s="68">
        <f>I23*'Расчет субсидий'!M23</f>
        <v>2.9999999999999991</v>
      </c>
      <c r="K23" s="69">
        <f t="shared" si="16"/>
        <v>859.2644739279433</v>
      </c>
      <c r="L23" s="68">
        <f>'Расчет субсидий'!P23-1</f>
        <v>-2.7212421788352481E-2</v>
      </c>
      <c r="M23" s="68">
        <f>L23*'Расчет субсидий'!Q23</f>
        <v>-0.54424843576704962</v>
      </c>
      <c r="N23" s="69">
        <f t="shared" si="17"/>
        <v>-155.88444861516004</v>
      </c>
      <c r="O23" s="68">
        <f>'Расчет субсидий'!R23-1</f>
        <v>0</v>
      </c>
      <c r="P23" s="68">
        <f>O23*'Расчет субсидий'!S23</f>
        <v>0</v>
      </c>
      <c r="Q23" s="69">
        <f t="shared" si="18"/>
        <v>0</v>
      </c>
      <c r="R23" s="68">
        <f>'Расчет субсидий'!V23-1</f>
        <v>0.17147279964617423</v>
      </c>
      <c r="S23" s="68">
        <f>R23*'Расчет субсидий'!W23</f>
        <v>2.5720919946926135</v>
      </c>
      <c r="T23" s="69">
        <f t="shared" si="19"/>
        <v>736.70242490460794</v>
      </c>
      <c r="U23" s="68">
        <f>'Расчет субсидий'!Z23-1</f>
        <v>0.26</v>
      </c>
      <c r="V23" s="68">
        <f>U23*'Расчет субсидий'!AA23</f>
        <v>3.9000000000000004</v>
      </c>
      <c r="W23" s="69">
        <f t="shared" si="25"/>
        <v>1117.0438161063269</v>
      </c>
      <c r="X23" s="68">
        <f>'Расчет субсидий'!AD23-1</f>
        <v>1.9014693171996999E-3</v>
      </c>
      <c r="Y23" s="68">
        <f>X23*'Расчет субсидий'!AE23</f>
        <v>9.5073465859984996E-3</v>
      </c>
      <c r="Z23" s="69">
        <f t="shared" si="20"/>
        <v>2.7231083875562105</v>
      </c>
      <c r="AA23" s="68">
        <f>'Расчет субсидий'!AH23-1</f>
        <v>-2.2535211267605604E-2</v>
      </c>
      <c r="AB23" s="68">
        <f>AA23*'Расчет субсидий'!AI23</f>
        <v>-0.22535211267605604</v>
      </c>
      <c r="AC23" s="69">
        <f t="shared" si="21"/>
        <v>-64.545688182380644</v>
      </c>
      <c r="AD23" s="68">
        <f>'Расчет субсидий'!AL23-1</f>
        <v>-1.9704433497537144E-3</v>
      </c>
      <c r="AE23" s="68">
        <f>AD23*'Расчет субсидий'!AM23</f>
        <v>-3.9408866995074288E-2</v>
      </c>
      <c r="AF23" s="69">
        <f>$B23*AE23/$AS23</f>
        <v>-11.287546455539603</v>
      </c>
      <c r="AG23" s="68">
        <f>'Расчет субсидий'!AP23-1</f>
        <v>6.8689655172413877E-2</v>
      </c>
      <c r="AH23" s="68">
        <f>AG23*'Расчет субсидий'!AQ23</f>
        <v>0.34344827586206939</v>
      </c>
      <c r="AI23" s="69">
        <f t="shared" si="11"/>
        <v>98.370967360026768</v>
      </c>
      <c r="AJ23" s="68">
        <f>'Расчет субсидий'!AT23-1</f>
        <v>1.4814814814814836E-2</v>
      </c>
      <c r="AK23" s="68">
        <f>AJ23*'Расчет субсидий'!AU23</f>
        <v>2.9629629629629672E-2</v>
      </c>
      <c r="AL23" s="69">
        <f t="shared" si="12"/>
        <v>8.4865627054611839</v>
      </c>
      <c r="AM23" s="68">
        <f>'Расчет субсидий'!AX23-1</f>
        <v>0.26400000000000001</v>
      </c>
      <c r="AN23" s="68">
        <f>AM23*'Расчет субсидий'!AY23</f>
        <v>5.28</v>
      </c>
      <c r="AO23" s="69">
        <f t="shared" si="23"/>
        <v>1512.3054741131809</v>
      </c>
      <c r="AP23" s="68">
        <f>'Расчет субсидий'!BB23-1</f>
        <v>2.1516666666666668</v>
      </c>
      <c r="AQ23" s="68">
        <f>AP23*'Расчет субсидий'!BC23</f>
        <v>10.758333333333335</v>
      </c>
      <c r="AR23" s="69">
        <f t="shared" si="13"/>
        <v>3081.4178773360427</v>
      </c>
      <c r="AS23" s="68">
        <f t="shared" si="24"/>
        <v>25.395440707851158</v>
      </c>
      <c r="AT23" s="30" t="str">
        <f>IF('Расчет субсидий'!BW23="+",'Расчет субсидий'!BW23,"-")</f>
        <v>-</v>
      </c>
    </row>
    <row r="24" spans="1:46" ht="15" customHeight="1">
      <c r="A24" s="34" t="s">
        <v>27</v>
      </c>
      <c r="B24" s="65">
        <f>'Расчет субсидий'!BH24</f>
        <v>2924.0999999999985</v>
      </c>
      <c r="C24" s="68">
        <f>'Расчет субсидий'!D24-1</f>
        <v>7.7177070499165223E-2</v>
      </c>
      <c r="D24" s="68">
        <f>C24*'Расчет субсидий'!E24</f>
        <v>0.77177070499165223</v>
      </c>
      <c r="E24" s="69">
        <f t="shared" si="14"/>
        <v>194.49847889761992</v>
      </c>
      <c r="F24" s="68">
        <f>'Расчет субсидий'!H24-1</f>
        <v>-9.6069868995632968E-3</v>
      </c>
      <c r="G24" s="68">
        <f>F24*'Расчет субсидий'!I24</f>
        <v>-4.8034934497816484E-2</v>
      </c>
      <c r="H24" s="69">
        <f t="shared" si="15"/>
        <v>-12.105566631831623</v>
      </c>
      <c r="I24" s="68">
        <f>'Расчет субсидий'!L24-1</f>
        <v>0.66666666666666674</v>
      </c>
      <c r="J24" s="68">
        <f>I24*'Расчет субсидий'!M24</f>
        <v>3.3333333333333339</v>
      </c>
      <c r="K24" s="69">
        <f t="shared" si="16"/>
        <v>840.05295717862089</v>
      </c>
      <c r="L24" s="68">
        <f>'Расчет субсидий'!P24-1</f>
        <v>-0.31317717096322273</v>
      </c>
      <c r="M24" s="68">
        <f>L24*'Расчет субсидий'!Q24</f>
        <v>-6.2635434192644546</v>
      </c>
      <c r="N24" s="69">
        <f t="shared" si="17"/>
        <v>-1578.5124515309383</v>
      </c>
      <c r="O24" s="68">
        <f>'Расчет субсидий'!R24-1</f>
        <v>0</v>
      </c>
      <c r="P24" s="68">
        <f>O24*'Расчет субсидий'!S24</f>
        <v>0</v>
      </c>
      <c r="Q24" s="69">
        <f t="shared" si="18"/>
        <v>0</v>
      </c>
      <c r="R24" s="68">
        <f>'Расчет субсидий'!V24-1</f>
        <v>3.9313725490196072E-2</v>
      </c>
      <c r="S24" s="68">
        <f>R24*'Расчет субсидий'!W24</f>
        <v>0.58970588235294108</v>
      </c>
      <c r="T24" s="69">
        <f t="shared" si="19"/>
        <v>148.61525110086478</v>
      </c>
      <c r="U24" s="68">
        <f>'Расчет субсидий'!Z24-1</f>
        <v>0.23071795213652435</v>
      </c>
      <c r="V24" s="68">
        <f>U24*'Расчет субсидий'!AA24</f>
        <v>4.614359042730487</v>
      </c>
      <c r="W24" s="69">
        <f t="shared" si="25"/>
        <v>1162.8917877988965</v>
      </c>
      <c r="X24" s="68">
        <f>'Расчет субсидий'!AD24-1</f>
        <v>1.2813271185071473E-2</v>
      </c>
      <c r="Y24" s="68">
        <f>X24*'Расчет субсидий'!AE24</f>
        <v>0.12813271185071473</v>
      </c>
      <c r="Z24" s="69">
        <f t="shared" si="20"/>
        <v>32.291479050452708</v>
      </c>
      <c r="AA24" s="68">
        <f>'Расчет субсидий'!AH24-1</f>
        <v>-8.1666666666666665E-2</v>
      </c>
      <c r="AB24" s="68">
        <f>AA24*'Расчет субсидий'!AI24</f>
        <v>-0.81666666666666665</v>
      </c>
      <c r="AC24" s="69">
        <f t="shared" si="21"/>
        <v>-205.8129745087621</v>
      </c>
      <c r="AD24" s="68">
        <f>'Расчет субсидий'!AL24-1</f>
        <v>5.8298890580813501E-2</v>
      </c>
      <c r="AE24" s="68">
        <f>AD24*'Расчет субсидий'!AM24</f>
        <v>1.16597781161627</v>
      </c>
      <c r="AF24" s="69">
        <f t="shared" si="22"/>
        <v>293.84493259587134</v>
      </c>
      <c r="AG24" s="68">
        <f>'Расчет субсидий'!AP24-1</f>
        <v>0.39956906077348076</v>
      </c>
      <c r="AH24" s="68">
        <f>AG24*'Расчет субсидий'!AQ24</f>
        <v>1.9978453038674038</v>
      </c>
      <c r="AI24" s="69">
        <f t="shared" si="11"/>
        <v>503.48875664976981</v>
      </c>
      <c r="AJ24" s="68">
        <f>'Расчет субсидий'!AT24-1</f>
        <v>0</v>
      </c>
      <c r="AK24" s="68">
        <f>AJ24*'Расчет субсидий'!AU24</f>
        <v>0</v>
      </c>
      <c r="AL24" s="69">
        <f t="shared" si="12"/>
        <v>0</v>
      </c>
      <c r="AM24" s="68">
        <f>'Расчет субсидий'!AX24-1</f>
        <v>0.22222222222222232</v>
      </c>
      <c r="AN24" s="68">
        <f>AM24*'Расчет субсидий'!AY24</f>
        <v>3.3333333333333348</v>
      </c>
      <c r="AO24" s="69">
        <f t="shared" si="23"/>
        <v>840.05295717862111</v>
      </c>
      <c r="AP24" s="68">
        <f>'Расчет субсидий'!BB24-1</f>
        <v>0.27966268324635046</v>
      </c>
      <c r="AQ24" s="68">
        <f>AP24*'Расчет субсидий'!BC24</f>
        <v>2.7966268324635046</v>
      </c>
      <c r="AR24" s="69">
        <f t="shared" si="13"/>
        <v>704.79439222081385</v>
      </c>
      <c r="AS24" s="68">
        <f t="shared" si="24"/>
        <v>11.602839936110703</v>
      </c>
      <c r="AT24" s="30" t="str">
        <f>IF('Расчет субсидий'!BW24="+",'Расчет субсидий'!BW24,"-")</f>
        <v>-</v>
      </c>
    </row>
    <row r="25" spans="1:46" ht="15" customHeight="1">
      <c r="A25" s="34" t="s">
        <v>28</v>
      </c>
      <c r="B25" s="65">
        <f>'Расчет субсидий'!BH25</f>
        <v>1121.8999999999996</v>
      </c>
      <c r="C25" s="68">
        <f>'Расчет субсидий'!D25-1</f>
        <v>3.0776119402984303E-3</v>
      </c>
      <c r="D25" s="68">
        <f>C25*'Расчет субсидий'!E25</f>
        <v>3.0776119402984303E-2</v>
      </c>
      <c r="E25" s="69">
        <f t="shared" si="14"/>
        <v>2.6979100935826157</v>
      </c>
      <c r="F25" s="68">
        <f>'Расчет субсидий'!H25-1</f>
        <v>-5.4102795311091745E-3</v>
      </c>
      <c r="G25" s="68">
        <f>F25*'Расчет субсидий'!I25</f>
        <v>-2.7051397655545872E-2</v>
      </c>
      <c r="H25" s="69">
        <f t="shared" si="15"/>
        <v>-2.3713918517400008</v>
      </c>
      <c r="I25" s="68">
        <f>'Расчет субсидий'!L25-1</f>
        <v>0.14285714285714302</v>
      </c>
      <c r="J25" s="68">
        <f>I25*'Расчет субсидий'!M25</f>
        <v>1.4285714285714302</v>
      </c>
      <c r="K25" s="69">
        <f t="shared" si="16"/>
        <v>125.2320744561729</v>
      </c>
      <c r="L25" s="68">
        <f>'Расчет субсидий'!P25-1</f>
        <v>-1.5031978184841699E-2</v>
      </c>
      <c r="M25" s="68">
        <f>L25*'Расчет субсидий'!Q25</f>
        <v>-0.30063956369683398</v>
      </c>
      <c r="N25" s="69">
        <f t="shared" si="17"/>
        <v>-26.354801357747245</v>
      </c>
      <c r="O25" s="68">
        <f>'Расчет субсидий'!R25-1</f>
        <v>0</v>
      </c>
      <c r="P25" s="68">
        <f>O25*'Расчет субсидий'!S25</f>
        <v>0</v>
      </c>
      <c r="Q25" s="69">
        <f t="shared" si="18"/>
        <v>0</v>
      </c>
      <c r="R25" s="68">
        <f>'Расчет субсидий'!V25-1</f>
        <v>0.12677419354838704</v>
      </c>
      <c r="S25" s="68">
        <f>R25*'Расчет субсидий'!W25</f>
        <v>1.9016129032258056</v>
      </c>
      <c r="T25" s="69">
        <f t="shared" si="19"/>
        <v>166.70005007851503</v>
      </c>
      <c r="U25" s="68">
        <f>'Расчет субсидий'!Z25-1</f>
        <v>0.29436619718309864</v>
      </c>
      <c r="V25" s="68">
        <f>U25*'Расчет субсидий'!AA25</f>
        <v>2.9436619718309864</v>
      </c>
      <c r="W25" s="69">
        <f t="shared" si="25"/>
        <v>258.04862666109966</v>
      </c>
      <c r="X25" s="68">
        <f>'Расчет субсидий'!AD25-1</f>
        <v>-1.5728449078383888E-2</v>
      </c>
      <c r="Y25" s="68">
        <f>X25*'Расчет субсидий'!AE25</f>
        <v>-7.8642245391919441E-2</v>
      </c>
      <c r="Z25" s="69">
        <f t="shared" si="20"/>
        <v>-6.8939720712250248</v>
      </c>
      <c r="AA25" s="68">
        <f>'Расчет субсидий'!AH25-1</f>
        <v>-0.11857142857142855</v>
      </c>
      <c r="AB25" s="68">
        <f>AA25*'Расчет субсидий'!AI25</f>
        <v>-1.1857142857142855</v>
      </c>
      <c r="AC25" s="69">
        <f t="shared" si="21"/>
        <v>-103.94262179862338</v>
      </c>
      <c r="AD25" s="68">
        <f>'Расчет субсидий'!AL25-1</f>
        <v>0.1528571428571428</v>
      </c>
      <c r="AE25" s="68">
        <f>AD25*'Расчет субсидий'!AM25</f>
        <v>3.0571428571428561</v>
      </c>
      <c r="AF25" s="69">
        <f t="shared" si="22"/>
        <v>267.99663933620963</v>
      </c>
      <c r="AG25" s="68">
        <f>'Расчет субсидий'!AP25-1</f>
        <v>0.14533333333333331</v>
      </c>
      <c r="AH25" s="68">
        <f>AG25*'Расчет субсидий'!AQ25</f>
        <v>0.72666666666666657</v>
      </c>
      <c r="AI25" s="69">
        <f t="shared" si="11"/>
        <v>63.701381873373208</v>
      </c>
      <c r="AJ25" s="68">
        <f>'Расчет субсидий'!AT25-1</f>
        <v>-0.48748510131108469</v>
      </c>
      <c r="AK25" s="68">
        <f>AJ25*'Расчет субсидий'!AU25</f>
        <v>-0.97497020262216938</v>
      </c>
      <c r="AL25" s="69">
        <f t="shared" si="12"/>
        <v>-85.468278705130558</v>
      </c>
      <c r="AM25" s="68">
        <f>'Расчет субсидий'!AX25-1</f>
        <v>0.20599999999999996</v>
      </c>
      <c r="AN25" s="68">
        <f>AM25*'Расчет субсидий'!AY25</f>
        <v>5.1499999999999986</v>
      </c>
      <c r="AO25" s="69">
        <f t="shared" si="23"/>
        <v>451.46162841450263</v>
      </c>
      <c r="AP25" s="68">
        <f>'Расчет субсидий'!BB25-1</f>
        <v>2.5307881773398933E-2</v>
      </c>
      <c r="AQ25" s="68">
        <f>AP25*'Расчет субсидий'!BC25</f>
        <v>0.12653940886699466</v>
      </c>
      <c r="AR25" s="69">
        <f t="shared" si="13"/>
        <v>11.092754871010094</v>
      </c>
      <c r="AS25" s="68">
        <f t="shared" si="24"/>
        <v>12.797953660626968</v>
      </c>
      <c r="AT25" s="30" t="str">
        <f>IF('Расчет субсидий'!BW25="+",'Расчет субсидий'!BW25,"-")</f>
        <v>-</v>
      </c>
    </row>
    <row r="26" spans="1:46" ht="15" customHeight="1">
      <c r="A26" s="34" t="s">
        <v>29</v>
      </c>
      <c r="B26" s="65">
        <f>'Расчет субсидий'!BH26</f>
        <v>2344.4000000000015</v>
      </c>
      <c r="C26" s="68">
        <f>'Расчет субсидий'!D26-1</f>
        <v>7.7905675000717656E-2</v>
      </c>
      <c r="D26" s="68">
        <f>C26*'Расчет субсидий'!E26</f>
        <v>0.77905675000717656</v>
      </c>
      <c r="E26" s="69">
        <f t="shared" si="14"/>
        <v>208.03900189725476</v>
      </c>
      <c r="F26" s="68">
        <f>'Расчет субсидий'!H26-1</f>
        <v>-1.5845070422535135E-2</v>
      </c>
      <c r="G26" s="68">
        <f>F26*'Расчет субсидий'!I26</f>
        <v>-7.9225352112675673E-2</v>
      </c>
      <c r="H26" s="69">
        <f t="shared" si="15"/>
        <v>-21.156306236134636</v>
      </c>
      <c r="I26" s="68">
        <f>'Расчет субсидий'!L26-1</f>
        <v>0.11999999999999988</v>
      </c>
      <c r="J26" s="68">
        <f>I26*'Расчет субсидий'!M26</f>
        <v>1.7999999999999983</v>
      </c>
      <c r="K26" s="69">
        <f t="shared" si="16"/>
        <v>480.67127768498074</v>
      </c>
      <c r="L26" s="68">
        <f>'Расчет субсидий'!P26-1</f>
        <v>1.3596921280683683E-2</v>
      </c>
      <c r="M26" s="68">
        <f>L26*'Расчет субсидий'!Q26</f>
        <v>0.27193842561367365</v>
      </c>
      <c r="N26" s="69">
        <f t="shared" si="17"/>
        <v>72.618328050759303</v>
      </c>
      <c r="O26" s="68">
        <f>'Расчет субсидий'!R26-1</f>
        <v>0</v>
      </c>
      <c r="P26" s="68">
        <f>O26*'Расчет субсидий'!S26</f>
        <v>0</v>
      </c>
      <c r="Q26" s="69">
        <f t="shared" si="18"/>
        <v>0</v>
      </c>
      <c r="R26" s="68">
        <f>'Расчет субсидий'!V26-1</f>
        <v>-5.9987707437000659E-2</v>
      </c>
      <c r="S26" s="68">
        <f>R26*'Расчет субсидий'!W26</f>
        <v>-1.1997541487400132</v>
      </c>
      <c r="T26" s="69">
        <f t="shared" si="19"/>
        <v>-320.38186643484397</v>
      </c>
      <c r="U26" s="68">
        <f>'Расчет субсидий'!Z26-1</f>
        <v>9.9857549857549799E-2</v>
      </c>
      <c r="V26" s="68">
        <f>U26*'Расчет субсидий'!AA26</f>
        <v>0.99857549857549799</v>
      </c>
      <c r="W26" s="69">
        <f t="shared" si="25"/>
        <v>266.65920042511209</v>
      </c>
      <c r="X26" s="68">
        <f>'Расчет субсидий'!AD26-1</f>
        <v>2.4198085341243791E-2</v>
      </c>
      <c r="Y26" s="68">
        <f>X26*'Расчет субсидий'!AE26</f>
        <v>0.12099042670621896</v>
      </c>
      <c r="Z26" s="69">
        <f t="shared" si="20"/>
        <v>32.309234995849636</v>
      </c>
      <c r="AA26" s="68">
        <f>'Расчет субсидий'!AH26-1</f>
        <v>-0.22982456140350882</v>
      </c>
      <c r="AB26" s="68">
        <f>AA26*'Расчет субсидий'!AI26</f>
        <v>-2.2982456140350882</v>
      </c>
      <c r="AC26" s="69">
        <f t="shared" si="21"/>
        <v>-613.72258651786115</v>
      </c>
      <c r="AD26" s="68">
        <f>'Расчет субсидий'!AL26-1</f>
        <v>-2.9862174578866751E-2</v>
      </c>
      <c r="AE26" s="68">
        <f>AD26*'Расчет субсидий'!AM26</f>
        <v>-0.59724349157733503</v>
      </c>
      <c r="AF26" s="69">
        <f t="shared" si="22"/>
        <v>-159.4876623252872</v>
      </c>
      <c r="AG26" s="68">
        <f>'Расчет субсидий'!AP26-1</f>
        <v>6.0606060606049894E-4</v>
      </c>
      <c r="AH26" s="68">
        <f>AG26*'Расчет субсидий'!AQ26</f>
        <v>3.0303030303024947E-3</v>
      </c>
      <c r="AI26" s="69">
        <f t="shared" si="11"/>
        <v>0.80921090519342809</v>
      </c>
      <c r="AJ26" s="68">
        <f>'Расчет субсидий'!AT26-1</f>
        <v>0.17462686567164187</v>
      </c>
      <c r="AK26" s="68">
        <f>AJ26*'Расчет субсидий'!AU26</f>
        <v>0.34925373134328375</v>
      </c>
      <c r="AL26" s="69">
        <f t="shared" si="12"/>
        <v>93.264576267235213</v>
      </c>
      <c r="AM26" s="68">
        <f>'Расчет субсидий'!AX26-1</f>
        <v>-0.10999999999999999</v>
      </c>
      <c r="AN26" s="68">
        <f>AM26*'Расчет субсидий'!AY26</f>
        <v>-2.1999999999999997</v>
      </c>
      <c r="AO26" s="69">
        <f t="shared" si="23"/>
        <v>-587.48711717053266</v>
      </c>
      <c r="AP26" s="68">
        <f>'Расчет субсидий'!BB26-1</f>
        <v>2.1661691542288559</v>
      </c>
      <c r="AQ26" s="68">
        <f>AP26*'Расчет субсидий'!BC26</f>
        <v>10.830845771144279</v>
      </c>
      <c r="AR26" s="69">
        <f t="shared" si="13"/>
        <v>2892.2647084582759</v>
      </c>
      <c r="AS26" s="68">
        <f t="shared" si="24"/>
        <v>8.7792222999553182</v>
      </c>
      <c r="AT26" s="30" t="str">
        <f>IF('Расчет субсидий'!BW26="+",'Расчет субсидий'!BW26,"-")</f>
        <v>-</v>
      </c>
    </row>
    <row r="27" spans="1:46" ht="15" customHeight="1">
      <c r="A27" s="34" t="s">
        <v>30</v>
      </c>
      <c r="B27" s="65">
        <f>'Расчет субсидий'!BH27</f>
        <v>1946.6000000000004</v>
      </c>
      <c r="C27" s="68">
        <f>'Расчет субсидий'!D27-1</f>
        <v>9.204650875131426E-2</v>
      </c>
      <c r="D27" s="68">
        <f>C27*'Расчет субсидий'!E27</f>
        <v>0.9204650875131426</v>
      </c>
      <c r="E27" s="69">
        <f t="shared" si="14"/>
        <v>60.605709248908873</v>
      </c>
      <c r="F27" s="68">
        <f>'Расчет субсидий'!H27-1</f>
        <v>0</v>
      </c>
      <c r="G27" s="68">
        <f>F27*'Расчет субсидий'!I27</f>
        <v>0</v>
      </c>
      <c r="H27" s="69">
        <f t="shared" si="15"/>
        <v>0</v>
      </c>
      <c r="I27" s="68">
        <f>'Расчет субсидий'!L27-1</f>
        <v>0.31578947368421062</v>
      </c>
      <c r="J27" s="68">
        <f>I27*'Расчет субсидий'!M27</f>
        <v>4.7368421052631593</v>
      </c>
      <c r="K27" s="69">
        <f t="shared" si="16"/>
        <v>311.8854579973077</v>
      </c>
      <c r="L27" s="68">
        <f>'Расчет субсидий'!P27-1</f>
        <v>-3.9283880655368697E-2</v>
      </c>
      <c r="M27" s="68">
        <f>L27*'Расчет субсидий'!Q27</f>
        <v>-0.78567761310737394</v>
      </c>
      <c r="N27" s="69">
        <f t="shared" si="17"/>
        <v>-51.730966909358571</v>
      </c>
      <c r="O27" s="68">
        <f>'Расчет субсидий'!R27-1</f>
        <v>0</v>
      </c>
      <c r="P27" s="68">
        <f>O27*'Расчет субсидий'!S27</f>
        <v>0</v>
      </c>
      <c r="Q27" s="69">
        <f t="shared" si="18"/>
        <v>0</v>
      </c>
      <c r="R27" s="68">
        <f>'Расчет субсидий'!V27-1</f>
        <v>0.13273684210526304</v>
      </c>
      <c r="S27" s="68">
        <f>R27*'Расчет субсидий'!W27</f>
        <v>2.6547368421052608</v>
      </c>
      <c r="T27" s="69">
        <f t="shared" si="19"/>
        <v>174.79447223760204</v>
      </c>
      <c r="U27" s="68">
        <f>'Расчет субсидий'!Z27-1</f>
        <v>1.0287500000000001</v>
      </c>
      <c r="V27" s="68">
        <f>U27*'Расчет субсидий'!AA27</f>
        <v>20.575000000000003</v>
      </c>
      <c r="W27" s="69">
        <f t="shared" si="25"/>
        <v>1354.7091407510834</v>
      </c>
      <c r="X27" s="68">
        <f>'Расчет субсидий'!AD27-1</f>
        <v>3.5386113373986339E-2</v>
      </c>
      <c r="Y27" s="68">
        <f>X27*'Расчет субсидий'!AE27</f>
        <v>0.17693056686993169</v>
      </c>
      <c r="Z27" s="69">
        <f t="shared" si="20"/>
        <v>11.649548297300958</v>
      </c>
      <c r="AA27" s="68">
        <f>'Расчет субсидий'!AH27-1</f>
        <v>-2.4285714285714355E-2</v>
      </c>
      <c r="AB27" s="68">
        <f>AA27*'Расчет субсидий'!AI27</f>
        <v>-0.24285714285714355</v>
      </c>
      <c r="AC27" s="69">
        <f t="shared" si="21"/>
        <v>-15.990317925893754</v>
      </c>
      <c r="AD27" s="68">
        <f>'Расчет субсидий'!AL27-1</f>
        <v>-0.24012158054711241</v>
      </c>
      <c r="AE27" s="68">
        <f>AD27*'Расчет субсидий'!AM27</f>
        <v>-4.8024316109422482</v>
      </c>
      <c r="AF27" s="69">
        <f t="shared" si="22"/>
        <v>-316.20403407899937</v>
      </c>
      <c r="AG27" s="68">
        <f>'Расчет субсидий'!AP27-1</f>
        <v>1.6750000000000043E-2</v>
      </c>
      <c r="AH27" s="68">
        <f>AG27*'Расчет субсидий'!AQ27</f>
        <v>8.3750000000000213E-2</v>
      </c>
      <c r="AI27" s="69">
        <f t="shared" si="11"/>
        <v>5.5143081670913006</v>
      </c>
      <c r="AJ27" s="68">
        <f>'Расчет субсидий'!AT27-1</f>
        <v>0</v>
      </c>
      <c r="AK27" s="68">
        <f>AJ27*'Расчет субсидий'!AU27</f>
        <v>0</v>
      </c>
      <c r="AL27" s="69">
        <f t="shared" si="12"/>
        <v>0</v>
      </c>
      <c r="AM27" s="68">
        <f>'Расчет субсидий'!AX27-1</f>
        <v>0.15000000000000013</v>
      </c>
      <c r="AN27" s="68">
        <f>AM27*'Расчет субсидий'!AY27</f>
        <v>2.2500000000000018</v>
      </c>
      <c r="AO27" s="69">
        <f t="shared" si="23"/>
        <v>148.14559254872123</v>
      </c>
      <c r="AP27" s="68">
        <f>'Расчет субсидий'!BB27-1</f>
        <v>0.39977392614920881</v>
      </c>
      <c r="AQ27" s="68">
        <f>AP27*'Расчет субсидий'!BC27</f>
        <v>3.9977392614920881</v>
      </c>
      <c r="AR27" s="69">
        <f t="shared" si="13"/>
        <v>263.22108966623654</v>
      </c>
      <c r="AS27" s="68">
        <f t="shared" si="24"/>
        <v>29.564497496336823</v>
      </c>
      <c r="AT27" s="30" t="str">
        <f>IF('Расчет субсидий'!BW27="+",'Расчет субсидий'!BW27,"-")</f>
        <v>-</v>
      </c>
    </row>
    <row r="28" spans="1:46" ht="15" customHeight="1">
      <c r="A28" s="34" t="s">
        <v>31</v>
      </c>
      <c r="B28" s="65">
        <f>'Расчет субсидий'!BH28</f>
        <v>4940.5999999999985</v>
      </c>
      <c r="C28" s="68">
        <f>'Расчет субсидий'!D28-1</f>
        <v>0.10740924872284308</v>
      </c>
      <c r="D28" s="68">
        <f>C28*'Расчет субсидий'!E28</f>
        <v>1.0740924872284308</v>
      </c>
      <c r="E28" s="69">
        <f t="shared" si="14"/>
        <v>355.12010237893651</v>
      </c>
      <c r="F28" s="68">
        <f>'Расчет субсидий'!H28-1</f>
        <v>-1.0232558139534831E-2</v>
      </c>
      <c r="G28" s="68">
        <f>F28*'Расчет субсидий'!I28</f>
        <v>-5.1162790697674154E-2</v>
      </c>
      <c r="H28" s="69">
        <f t="shared" si="15"/>
        <v>-16.915615448938613</v>
      </c>
      <c r="I28" s="68">
        <f>'Расчет субсидий'!L28-1</f>
        <v>0.22222222222222232</v>
      </c>
      <c r="J28" s="68">
        <f>I28*'Расчет субсидий'!M28</f>
        <v>2.2222222222222232</v>
      </c>
      <c r="K28" s="69">
        <f t="shared" si="16"/>
        <v>734.7186508124895</v>
      </c>
      <c r="L28" s="68">
        <f>'Расчет субсидий'!P28-1</f>
        <v>-5.1361797356292316E-2</v>
      </c>
      <c r="M28" s="68">
        <f>L28*'Расчет субсидий'!Q28</f>
        <v>-1.0272359471258463</v>
      </c>
      <c r="N28" s="69">
        <f t="shared" si="17"/>
        <v>-339.62823411227606</v>
      </c>
      <c r="O28" s="68">
        <f>'Расчет субсидий'!R28-1</f>
        <v>0</v>
      </c>
      <c r="P28" s="68">
        <f>O28*'Расчет субсидий'!S28</f>
        <v>0</v>
      </c>
      <c r="Q28" s="69">
        <f t="shared" si="18"/>
        <v>0</v>
      </c>
      <c r="R28" s="68">
        <f>'Расчет субсидий'!V28-1</f>
        <v>0.23122689075630265</v>
      </c>
      <c r="S28" s="68">
        <f>R28*'Расчет субсидий'!W28</f>
        <v>4.624537815126053</v>
      </c>
      <c r="T28" s="69">
        <f t="shared" si="19"/>
        <v>1528.9803828723375</v>
      </c>
      <c r="U28" s="68">
        <f>'Расчет субсидий'!Z28-1</f>
        <v>0.13434666666666661</v>
      </c>
      <c r="V28" s="68">
        <f>U28*'Расчет субсидий'!AA28</f>
        <v>2.0151999999999992</v>
      </c>
      <c r="W28" s="69">
        <f t="shared" si="25"/>
        <v>666.27226130279746</v>
      </c>
      <c r="X28" s="68">
        <f>'Расчет субсидий'!AD28-1</f>
        <v>6.0529684113324045E-2</v>
      </c>
      <c r="Y28" s="68">
        <f>X28*'Расчет субсидий'!AE28</f>
        <v>0.30264842056662022</v>
      </c>
      <c r="Z28" s="69">
        <f t="shared" si="20"/>
        <v>100.0626476531571</v>
      </c>
      <c r="AA28" s="68">
        <f>'Расчет субсидий'!AH28-1</f>
        <v>-8.5483870967741904E-2</v>
      </c>
      <c r="AB28" s="68">
        <f>AA28*'Расчет субсидий'!AI28</f>
        <v>-0.85483870967741904</v>
      </c>
      <c r="AC28" s="69">
        <f t="shared" si="21"/>
        <v>-282.62967454641711</v>
      </c>
      <c r="AD28" s="68">
        <f>'Расчет субсидий'!AL28-1</f>
        <v>0.16317767042404729</v>
      </c>
      <c r="AE28" s="68">
        <f>AD28*'Расчет субсидий'!AM28</f>
        <v>3.2635534084809459</v>
      </c>
      <c r="AF28" s="69">
        <f t="shared" si="22"/>
        <v>1079.0071007101294</v>
      </c>
      <c r="AG28" s="68">
        <f>'Расчет субсидий'!AP28-1</f>
        <v>2.1333333333333204E-3</v>
      </c>
      <c r="AH28" s="68">
        <f>AG28*'Расчет субсидий'!AQ28</f>
        <v>1.0666666666666602E-2</v>
      </c>
      <c r="AI28" s="69">
        <f t="shared" si="11"/>
        <v>3.5266495238999265</v>
      </c>
      <c r="AJ28" s="68">
        <f>'Расчет субсидий'!AT28-1</f>
        <v>-0.11900000000000011</v>
      </c>
      <c r="AK28" s="68">
        <f>AJ28*'Расчет субсидий'!AU28</f>
        <v>-0.23800000000000021</v>
      </c>
      <c r="AL28" s="69">
        <f t="shared" si="12"/>
        <v>-78.688367502017655</v>
      </c>
      <c r="AM28" s="68">
        <f>'Расчет субсидий'!AX28-1</f>
        <v>0.15538461538461523</v>
      </c>
      <c r="AN28" s="68">
        <f>AM28*'Расчет субсидий'!AY28</f>
        <v>1.5538461538461523</v>
      </c>
      <c r="AO28" s="69">
        <f t="shared" si="23"/>
        <v>513.73788737580924</v>
      </c>
      <c r="AP28" s="68">
        <f>'Расчет субсидий'!BB28-1</f>
        <v>0.40955130434782605</v>
      </c>
      <c r="AQ28" s="68">
        <f>AP28*'Расчет субсидий'!BC28</f>
        <v>2.0477565217391303</v>
      </c>
      <c r="AR28" s="69">
        <f t="shared" si="13"/>
        <v>677.03620898009228</v>
      </c>
      <c r="AS28" s="68">
        <f t="shared" si="24"/>
        <v>14.94328624837528</v>
      </c>
      <c r="AT28" s="30" t="str">
        <f>IF('Расчет субсидий'!BW28="+",'Расчет субсидий'!BW28,"-")</f>
        <v>-</v>
      </c>
    </row>
    <row r="29" spans="1:46" ht="15" customHeight="1">
      <c r="A29" s="34" t="s">
        <v>32</v>
      </c>
      <c r="B29" s="65">
        <f>'Расчет субсидий'!BH29</f>
        <v>11261.399999999994</v>
      </c>
      <c r="C29" s="68">
        <f>'Расчет субсидий'!D29-1</f>
        <v>0.19398078643982286</v>
      </c>
      <c r="D29" s="68">
        <f>C29*'Расчет субсидий'!E29</f>
        <v>1.9398078643982286</v>
      </c>
      <c r="E29" s="69">
        <f t="shared" si="14"/>
        <v>1331.2787830334407</v>
      </c>
      <c r="F29" s="68">
        <f>'Расчет субсидий'!H29-1</f>
        <v>-9.1911764705876475E-4</v>
      </c>
      <c r="G29" s="68">
        <f>F29*'Расчет субсидий'!I29</f>
        <v>-4.5955882352938238E-3</v>
      </c>
      <c r="H29" s="69">
        <f t="shared" si="15"/>
        <v>-3.1539253064646697</v>
      </c>
      <c r="I29" s="68">
        <f>'Расчет субсидий'!L29-1</f>
        <v>0.33333333333333326</v>
      </c>
      <c r="J29" s="68">
        <f>I29*'Расчет субсидий'!M29</f>
        <v>1.6666666666666663</v>
      </c>
      <c r="K29" s="69">
        <f t="shared" si="16"/>
        <v>1143.8235778112596</v>
      </c>
      <c r="L29" s="68">
        <f>'Расчет субсидий'!P29-1</f>
        <v>-2.7981747172040494E-2</v>
      </c>
      <c r="M29" s="68">
        <f>L29*'Расчет субсидий'!Q29</f>
        <v>-0.55963494344080988</v>
      </c>
      <c r="N29" s="69">
        <f t="shared" si="17"/>
        <v>-384.07418596480159</v>
      </c>
      <c r="O29" s="68">
        <f>'Расчет субсидий'!R29-1</f>
        <v>0</v>
      </c>
      <c r="P29" s="68">
        <f>O29*'Расчет субсидий'!S29</f>
        <v>0</v>
      </c>
      <c r="Q29" s="69">
        <f t="shared" si="18"/>
        <v>0</v>
      </c>
      <c r="R29" s="68">
        <f>'Расчет субсидий'!V29-1</f>
        <v>3.6833333333333274E-2</v>
      </c>
      <c r="S29" s="68">
        <f>R29*'Расчет субсидий'!W29</f>
        <v>0.5524999999999991</v>
      </c>
      <c r="T29" s="69">
        <f t="shared" si="19"/>
        <v>379.17751604443202</v>
      </c>
      <c r="U29" s="68">
        <f>'Расчет субсидий'!Z29-1</f>
        <v>0.41542235304611541</v>
      </c>
      <c r="V29" s="68">
        <f>U29*'Расчет субсидий'!AA29</f>
        <v>10.385558826152884</v>
      </c>
      <c r="W29" s="69">
        <f t="shared" si="25"/>
        <v>7127.5482324597006</v>
      </c>
      <c r="X29" s="68">
        <f>'Расчет субсидий'!AD29-1</f>
        <v>3.4465664654808048E-3</v>
      </c>
      <c r="Y29" s="68">
        <f>X29*'Расчет субсидий'!AE29</f>
        <v>1.7232832327404024E-2</v>
      </c>
      <c r="Z29" s="69">
        <f t="shared" si="20"/>
        <v>11.826791957131688</v>
      </c>
      <c r="AA29" s="68">
        <f>'Расчет субсидий'!AH29-1</f>
        <v>-7.2289156626506035E-2</v>
      </c>
      <c r="AB29" s="68">
        <f>AA29*'Расчет субсидий'!AI29</f>
        <v>-0.72289156626506035</v>
      </c>
      <c r="AC29" s="69">
        <f t="shared" si="21"/>
        <v>-496.11625061693206</v>
      </c>
      <c r="AD29" s="68">
        <f>'Расчет субсидий'!AL29-1</f>
        <v>0</v>
      </c>
      <c r="AE29" s="68">
        <f>AD29*'Расчет субсидий'!AM29</f>
        <v>0</v>
      </c>
      <c r="AF29" s="69">
        <f t="shared" si="22"/>
        <v>0</v>
      </c>
      <c r="AG29" s="68">
        <f>'Расчет субсидий'!AP29-1</f>
        <v>2.1875000000000089E-3</v>
      </c>
      <c r="AH29" s="68">
        <f>AG29*'Расчет субсидий'!AQ29</f>
        <v>1.0937500000000044E-2</v>
      </c>
      <c r="AI29" s="69">
        <f t="shared" si="11"/>
        <v>7.5063422293864237</v>
      </c>
      <c r="AJ29" s="68">
        <f>'Расчет субсидий'!AT29-1</f>
        <v>-1.2944983818770184E-2</v>
      </c>
      <c r="AK29" s="68">
        <f>AJ29*'Расчет субсидий'!AU29</f>
        <v>-2.5889967637540368E-2</v>
      </c>
      <c r="AL29" s="69">
        <f t="shared" si="12"/>
        <v>-17.768133247553493</v>
      </c>
      <c r="AM29" s="68">
        <f>'Расчет субсидий'!AX29-1</f>
        <v>0.20857142857142863</v>
      </c>
      <c r="AN29" s="68">
        <f>AM29*'Расчет субсидий'!AY29</f>
        <v>2.0857142857142863</v>
      </c>
      <c r="AO29" s="69">
        <f t="shared" si="23"/>
        <v>1431.413505946663</v>
      </c>
      <c r="AP29" s="68">
        <f>'Расчет субсидий'!BB29-1</f>
        <v>0.21271862777139372</v>
      </c>
      <c r="AQ29" s="68">
        <f>AP29*'Расчет субсидий'!BC29</f>
        <v>1.0635931388569686</v>
      </c>
      <c r="AR29" s="69">
        <f t="shared" si="13"/>
        <v>729.93774565373155</v>
      </c>
      <c r="AS29" s="68">
        <f t="shared" si="24"/>
        <v>16.408999048537734</v>
      </c>
      <c r="AT29" s="30" t="str">
        <f>IF('Расчет субсидий'!BW29="+",'Расчет субсидий'!BW29,"-")</f>
        <v>-</v>
      </c>
    </row>
    <row r="30" spans="1:46" ht="15" customHeight="1">
      <c r="A30" s="34" t="s">
        <v>33</v>
      </c>
      <c r="B30" s="65">
        <f>'Расчет субсидий'!BH30</f>
        <v>244.20000000000073</v>
      </c>
      <c r="C30" s="68">
        <f>'Расчет субсидий'!D30-1</f>
        <v>1.3910320320030367E-2</v>
      </c>
      <c r="D30" s="68">
        <f>C30*'Расчет субсидий'!E30</f>
        <v>0.13910320320030367</v>
      </c>
      <c r="E30" s="69">
        <f t="shared" si="14"/>
        <v>15.97717390345978</v>
      </c>
      <c r="F30" s="68">
        <f>'Расчет субсидий'!H30-1</f>
        <v>4.3936731107205862E-3</v>
      </c>
      <c r="G30" s="68">
        <f>F30*'Расчет субсидий'!I30</f>
        <v>2.1968365553602931E-2</v>
      </c>
      <c r="H30" s="69">
        <f t="shared" si="15"/>
        <v>2.5232517206614782</v>
      </c>
      <c r="I30" s="68">
        <f>'Расчет субсидий'!L30-1</f>
        <v>0</v>
      </c>
      <c r="J30" s="68">
        <f>I30*'Расчет субсидий'!M30</f>
        <v>0</v>
      </c>
      <c r="K30" s="69">
        <f t="shared" si="16"/>
        <v>0</v>
      </c>
      <c r="L30" s="68">
        <f>'Расчет субсидий'!P30-1</f>
        <v>-1.5566242050757073E-2</v>
      </c>
      <c r="M30" s="68">
        <f>L30*'Расчет субсидий'!Q30</f>
        <v>-0.31132484101514146</v>
      </c>
      <c r="N30" s="69">
        <f t="shared" si="17"/>
        <v>-35.758278824128645</v>
      </c>
      <c r="O30" s="68">
        <f>'Расчет субсидий'!R30-1</f>
        <v>0</v>
      </c>
      <c r="P30" s="68">
        <f>O30*'Расчет субсидий'!S30</f>
        <v>0</v>
      </c>
      <c r="Q30" s="69">
        <f t="shared" si="18"/>
        <v>0</v>
      </c>
      <c r="R30" s="68">
        <f>'Расчет субсидий'!V30-1</f>
        <v>7.1858288770052514E-3</v>
      </c>
      <c r="S30" s="68">
        <f>R30*'Расчет субсидий'!W30</f>
        <v>0.10778743315507877</v>
      </c>
      <c r="T30" s="69">
        <f t="shared" si="19"/>
        <v>12.380294087451182</v>
      </c>
      <c r="U30" s="68">
        <f>'Расчет субсидий'!Z30-1</f>
        <v>4.7732696897373472E-3</v>
      </c>
      <c r="V30" s="68">
        <f>U30*'Расчет субсидий'!AA30</f>
        <v>0.11933174224343368</v>
      </c>
      <c r="W30" s="69">
        <f t="shared" si="25"/>
        <v>13.706255169988891</v>
      </c>
      <c r="X30" s="68">
        <f>'Расчет субсидий'!AD30-1</f>
        <v>1.9470023821161142E-2</v>
      </c>
      <c r="Y30" s="68">
        <f>X30*'Расчет субсидий'!AE30</f>
        <v>9.735011910580571E-2</v>
      </c>
      <c r="Z30" s="69">
        <f t="shared" si="20"/>
        <v>11.181480704195492</v>
      </c>
      <c r="AA30" s="68">
        <f>'Расчет субсидий'!AH30-1</f>
        <v>-0.1796610169491526</v>
      </c>
      <c r="AB30" s="68">
        <f>AA30*'Расчет субсидий'!AI30</f>
        <v>-1.796610169491526</v>
      </c>
      <c r="AC30" s="69">
        <f t="shared" si="21"/>
        <v>-206.35580241352628</v>
      </c>
      <c r="AD30" s="68">
        <f>'Расчет субсидий'!AL30-1</f>
        <v>7.3574494175352445E-3</v>
      </c>
      <c r="AE30" s="68">
        <f>AD30*'Расчет субсидий'!AM30</f>
        <v>0.14714898835070489</v>
      </c>
      <c r="AF30" s="69">
        <f t="shared" si="22"/>
        <v>16.901300060013693</v>
      </c>
      <c r="AG30" s="68">
        <f>'Расчет субсидий'!AP30-1</f>
        <v>6.1578947368420955E-2</v>
      </c>
      <c r="AH30" s="68">
        <f>AG30*'Расчет субсидий'!AQ30</f>
        <v>0.30789473684210478</v>
      </c>
      <c r="AI30" s="69">
        <f t="shared" si="11"/>
        <v>35.364302484125353</v>
      </c>
      <c r="AJ30" s="68">
        <f>'Расчет субсидий'!AT30-1</f>
        <v>2.4999999999999467E-3</v>
      </c>
      <c r="AK30" s="68">
        <f>AJ30*'Расчет субсидий'!AU30</f>
        <v>4.9999999999998934E-3</v>
      </c>
      <c r="AL30" s="69">
        <f t="shared" si="12"/>
        <v>0.57429209162253714</v>
      </c>
      <c r="AM30" s="68">
        <f>'Расчет субсидий'!AX30-1</f>
        <v>0</v>
      </c>
      <c r="AN30" s="68">
        <f>AM30*'Расчет субсидий'!AY30</f>
        <v>0</v>
      </c>
      <c r="AO30" s="69">
        <f t="shared" si="23"/>
        <v>0</v>
      </c>
      <c r="AP30" s="68">
        <f>'Расчет субсидий'!BB30-1</f>
        <v>0.32884462151394422</v>
      </c>
      <c r="AQ30" s="68">
        <f>AP30*'Расчет субсидий'!BC30</f>
        <v>3.2884462151394422</v>
      </c>
      <c r="AR30" s="69">
        <f t="shared" si="13"/>
        <v>377.70573101613724</v>
      </c>
      <c r="AS30" s="68">
        <f t="shared" si="24"/>
        <v>2.1260957930838091</v>
      </c>
      <c r="AT30" s="30" t="str">
        <f>IF('Расчет субсидий'!BW30="+",'Расчет субсидий'!BW30,"-")</f>
        <v>-</v>
      </c>
    </row>
    <row r="31" spans="1:46" ht="15" customHeight="1">
      <c r="A31" s="34" t="s">
        <v>34</v>
      </c>
      <c r="B31" s="65">
        <f>'Расчет субсидий'!BH31</f>
        <v>5838.0999999999985</v>
      </c>
      <c r="C31" s="68">
        <f>'Расчет субсидий'!D31-1</f>
        <v>0.24185134681460418</v>
      </c>
      <c r="D31" s="68">
        <f>C31*'Расчет субсидий'!E31</f>
        <v>2.4185134681460418</v>
      </c>
      <c r="E31" s="69">
        <f t="shared" si="14"/>
        <v>659.2676392911053</v>
      </c>
      <c r="F31" s="68">
        <f>'Расчет субсидий'!H31-1</f>
        <v>2.4007386888273308E-2</v>
      </c>
      <c r="G31" s="68">
        <f>F31*'Расчет субсидий'!I31</f>
        <v>0.12003693444136654</v>
      </c>
      <c r="H31" s="69">
        <f t="shared" si="15"/>
        <v>32.721118752985262</v>
      </c>
      <c r="I31" s="68">
        <f>'Расчет субсидий'!L31-1</f>
        <v>0.125</v>
      </c>
      <c r="J31" s="68">
        <f>I31*'Расчет субсидий'!M31</f>
        <v>1.25</v>
      </c>
      <c r="K31" s="69">
        <f t="shared" si="16"/>
        <v>340.74011162964473</v>
      </c>
      <c r="L31" s="68">
        <f>'Расчет субсидий'!P31-1</f>
        <v>0.2644586520983232</v>
      </c>
      <c r="M31" s="68">
        <f>L31*'Расчет субсидий'!Q31</f>
        <v>5.289173041966464</v>
      </c>
      <c r="N31" s="69">
        <f t="shared" si="17"/>
        <v>1441.7867301985284</v>
      </c>
      <c r="O31" s="68">
        <f>'Расчет субсидий'!R31-1</f>
        <v>0</v>
      </c>
      <c r="P31" s="68">
        <f>O31*'Расчет субсидий'!S31</f>
        <v>0</v>
      </c>
      <c r="Q31" s="69">
        <f t="shared" si="18"/>
        <v>0</v>
      </c>
      <c r="R31" s="68">
        <f>'Расчет субсидий'!V31-1</f>
        <v>0.18426785714285709</v>
      </c>
      <c r="S31" s="68">
        <f>R31*'Расчет субсидий'!W31</f>
        <v>2.7640178571428562</v>
      </c>
      <c r="T31" s="69">
        <f t="shared" si="19"/>
        <v>753.44940255135054</v>
      </c>
      <c r="U31" s="68">
        <f>'Расчет субсидий'!Z31-1</f>
        <v>0.34385964912280698</v>
      </c>
      <c r="V31" s="68">
        <f>U31*'Расчет субсидий'!AA31</f>
        <v>5.1578947368421044</v>
      </c>
      <c r="W31" s="69">
        <f t="shared" si="25"/>
        <v>1406.0013027244286</v>
      </c>
      <c r="X31" s="68">
        <f>'Расчет субсидий'!AD31-1</f>
        <v>-2.5982633706010838E-2</v>
      </c>
      <c r="Y31" s="68">
        <f>X31*'Расчет субсидий'!AE31</f>
        <v>-0.12991316853005419</v>
      </c>
      <c r="Z31" s="69">
        <f t="shared" si="20"/>
        <v>-35.413302037673212</v>
      </c>
      <c r="AA31" s="68">
        <f>'Расчет субсидий'!AH31-1</f>
        <v>-6.4285714285714279E-2</v>
      </c>
      <c r="AB31" s="68">
        <f>AA31*'Расчет субсидий'!AI31</f>
        <v>-0.64285714285714279</v>
      </c>
      <c r="AC31" s="69">
        <f t="shared" si="21"/>
        <v>-175.23777169524584</v>
      </c>
      <c r="AD31" s="68">
        <f>'Расчет субсидий'!AL31-1</f>
        <v>3.59905288082083E-2</v>
      </c>
      <c r="AE31" s="68">
        <f>AD31*'Расчет субсидий'!AM31</f>
        <v>0.71981057616416599</v>
      </c>
      <c r="AF31" s="69">
        <f t="shared" si="22"/>
        <v>196.21466885950144</v>
      </c>
      <c r="AG31" s="68">
        <f>'Расчет субсидий'!AP31-1</f>
        <v>2.3111111111111082E-2</v>
      </c>
      <c r="AH31" s="68">
        <f>AG31*'Расчет субсидий'!AQ31</f>
        <v>0.11555555555555541</v>
      </c>
      <c r="AI31" s="69">
        <f t="shared" si="11"/>
        <v>31.499530319540451</v>
      </c>
      <c r="AJ31" s="68">
        <f>'Расчет субсидий'!AT31-1</f>
        <v>4.6025104602510414E-2</v>
      </c>
      <c r="AK31" s="68">
        <f>AJ31*'Расчет субсидий'!AU31</f>
        <v>9.2050209205020828E-2</v>
      </c>
      <c r="AL31" s="69">
        <f t="shared" si="12"/>
        <v>25.092158848040757</v>
      </c>
      <c r="AM31" s="68">
        <f>'Расчет субсидий'!AX31-1</f>
        <v>7.333333333333325E-2</v>
      </c>
      <c r="AN31" s="68">
        <f>AM31*'Расчет субсидий'!AY31</f>
        <v>1.466666666666665</v>
      </c>
      <c r="AO31" s="69">
        <f t="shared" si="23"/>
        <v>399.8017309787827</v>
      </c>
      <c r="AP31" s="68">
        <f>'Расчет субсидий'!BB31-1</f>
        <v>0.55920674846129592</v>
      </c>
      <c r="AQ31" s="68">
        <f>AP31*'Расчет субсидий'!BC31</f>
        <v>2.7960337423064798</v>
      </c>
      <c r="AR31" s="69">
        <f t="shared" si="13"/>
        <v>762.17667957901062</v>
      </c>
      <c r="AS31" s="68">
        <f t="shared" si="24"/>
        <v>21.416982477049519</v>
      </c>
      <c r="AT31" s="30" t="str">
        <f>IF('Расчет субсидий'!BW31="+",'Расчет субсидий'!BW31,"-")</f>
        <v>-</v>
      </c>
    </row>
    <row r="32" spans="1:46" ht="15" customHeight="1">
      <c r="A32" s="34" t="s">
        <v>35</v>
      </c>
      <c r="B32" s="65">
        <f>'Расчет субсидий'!BH32</f>
        <v>1023.0999999999985</v>
      </c>
      <c r="C32" s="68">
        <f>'Расчет субсидий'!D32-1</f>
        <v>2.4508395581944731E-2</v>
      </c>
      <c r="D32" s="68">
        <f>C32*'Расчет субсидий'!E32</f>
        <v>0.24508395581944731</v>
      </c>
      <c r="E32" s="69">
        <f t="shared" si="14"/>
        <v>53.823402601659538</v>
      </c>
      <c r="F32" s="68">
        <f>'Расчет субсидий'!H32-1</f>
        <v>2.8472821397756753E-2</v>
      </c>
      <c r="G32" s="68">
        <f>F32*'Расчет субсидий'!I32</f>
        <v>0.14236410698878377</v>
      </c>
      <c r="H32" s="69">
        <f t="shared" si="15"/>
        <v>31.264880725721593</v>
      </c>
      <c r="I32" s="68">
        <f>'Расчет субсидий'!L32-1</f>
        <v>9.5238095238095122E-2</v>
      </c>
      <c r="J32" s="68">
        <f>I32*'Расчет субсидий'!M32</f>
        <v>1.4285714285714268</v>
      </c>
      <c r="K32" s="69">
        <f t="shared" si="16"/>
        <v>313.73157368927446</v>
      </c>
      <c r="L32" s="68">
        <f>'Расчет субсидий'!P32-1</f>
        <v>-9.6270271462633561E-2</v>
      </c>
      <c r="M32" s="68">
        <f>L32*'Расчет субсидий'!Q32</f>
        <v>-1.9254054292526712</v>
      </c>
      <c r="N32" s="69">
        <f t="shared" si="17"/>
        <v>-422.84233271651993</v>
      </c>
      <c r="O32" s="68">
        <f>'Расчет субсидий'!R32-1</f>
        <v>0</v>
      </c>
      <c r="P32" s="68">
        <f>O32*'Расчет субсидий'!S32</f>
        <v>0</v>
      </c>
      <c r="Q32" s="69">
        <f t="shared" si="18"/>
        <v>0</v>
      </c>
      <c r="R32" s="68">
        <f>'Расчет субсидий'!V32-1</f>
        <v>5.263333333333331E-2</v>
      </c>
      <c r="S32" s="68">
        <f>R32*'Расчет субсидий'!W32</f>
        <v>1.0526666666666662</v>
      </c>
      <c r="T32" s="69">
        <f t="shared" si="19"/>
        <v>231.17833893250352</v>
      </c>
      <c r="U32" s="68">
        <f>'Расчет субсидий'!Z32-1</f>
        <v>-0.11771428571428566</v>
      </c>
      <c r="V32" s="68">
        <f>U32*'Расчет субсидий'!AA32</f>
        <v>-1.1771428571428566</v>
      </c>
      <c r="W32" s="69">
        <f t="shared" si="25"/>
        <v>-258.51481671996231</v>
      </c>
      <c r="X32" s="68">
        <f>'Расчет субсидий'!AD32-1</f>
        <v>4.6984645430668825E-2</v>
      </c>
      <c r="Y32" s="68">
        <f>X32*'Расчет субсидий'!AE32</f>
        <v>0.23492322715334413</v>
      </c>
      <c r="Z32" s="69">
        <f t="shared" si="20"/>
        <v>51.591983625687142</v>
      </c>
      <c r="AA32" s="68">
        <f>'Расчет субсидий'!AH32-1</f>
        <v>-0.22075471698113214</v>
      </c>
      <c r="AB32" s="68">
        <f>AA32*'Расчет субсидий'!AI32</f>
        <v>-2.2075471698113214</v>
      </c>
      <c r="AC32" s="69">
        <f t="shared" si="21"/>
        <v>-484.80407330474742</v>
      </c>
      <c r="AD32" s="68">
        <f>'Расчет субсидий'!AL32-1</f>
        <v>1.8154761904761951E-2</v>
      </c>
      <c r="AE32" s="68">
        <f>AD32*'Расчет субсидий'!AM32</f>
        <v>0.36309523809523903</v>
      </c>
      <c r="AF32" s="69">
        <f t="shared" si="22"/>
        <v>79.740108312690879</v>
      </c>
      <c r="AG32" s="68">
        <f>'Расчет субсидий'!AP32-1</f>
        <v>2.5316455696202667E-3</v>
      </c>
      <c r="AH32" s="68">
        <f>AG32*'Расчет субсидий'!AQ32</f>
        <v>1.2658227848101333E-2</v>
      </c>
      <c r="AI32" s="69">
        <f t="shared" si="11"/>
        <v>2.7799000200315636</v>
      </c>
      <c r="AJ32" s="68">
        <f>'Расчет субсидий'!AT32-1</f>
        <v>0.14418604651162781</v>
      </c>
      <c r="AK32" s="68">
        <f>AJ32*'Расчет субсидий'!AU32</f>
        <v>0.28837209302325562</v>
      </c>
      <c r="AL32" s="69">
        <f t="shared" si="12"/>
        <v>63.330001386579148</v>
      </c>
      <c r="AM32" s="68">
        <f>'Расчет субсидий'!AX32-1</f>
        <v>0.10526315789473695</v>
      </c>
      <c r="AN32" s="68">
        <f>AM32*'Расчет субсидий'!AY32</f>
        <v>2.1052631578947389</v>
      </c>
      <c r="AO32" s="69">
        <f t="shared" si="23"/>
        <v>462.34126648945812</v>
      </c>
      <c r="AP32" s="68">
        <f>'Расчет субсидий'!BB32-1</f>
        <v>0.81915318916954383</v>
      </c>
      <c r="AQ32" s="68">
        <f>AP32*'Расчет субсидий'!BC32</f>
        <v>4.0957659458477194</v>
      </c>
      <c r="AR32" s="69">
        <f t="shared" si="13"/>
        <v>899.47976695762236</v>
      </c>
      <c r="AS32" s="68">
        <f t="shared" si="24"/>
        <v>4.6586685917018738</v>
      </c>
      <c r="AT32" s="30" t="str">
        <f>IF('Расчет субсидий'!BW32="+",'Расчет субсидий'!BW32,"-")</f>
        <v>-</v>
      </c>
    </row>
    <row r="33" spans="1:46" ht="15" customHeight="1">
      <c r="A33" s="34" t="s">
        <v>1</v>
      </c>
      <c r="B33" s="65">
        <f>'Расчет субсидий'!BH33</f>
        <v>3496.1000000000058</v>
      </c>
      <c r="C33" s="68">
        <f>'Расчет субсидий'!D33-1</f>
        <v>-6.2434614079861173E-2</v>
      </c>
      <c r="D33" s="68">
        <f>C33*'Расчет субсидий'!E33</f>
        <v>-0.62434614079861173</v>
      </c>
      <c r="E33" s="69">
        <f t="shared" si="14"/>
        <v>-261.44004674138949</v>
      </c>
      <c r="F33" s="68">
        <f>'Расчет субсидий'!H33-1</f>
        <v>-7.1620411817368002E-3</v>
      </c>
      <c r="G33" s="68">
        <f>F33*'Расчет субсидий'!I33</f>
        <v>-3.5810205908684001E-2</v>
      </c>
      <c r="H33" s="69">
        <f t="shared" si="15"/>
        <v>-14.995242694396653</v>
      </c>
      <c r="I33" s="68">
        <f>'Расчет субсидий'!L33-1</f>
        <v>0.375</v>
      </c>
      <c r="J33" s="68">
        <f>I33*'Расчет субсидий'!M33</f>
        <v>3.75</v>
      </c>
      <c r="K33" s="69">
        <f t="shared" si="16"/>
        <v>1570.2830709038483</v>
      </c>
      <c r="L33" s="68">
        <f>'Расчет субсидий'!P33-1</f>
        <v>-0.14397940291452394</v>
      </c>
      <c r="M33" s="68">
        <f>L33*'Расчет субсидий'!Q33</f>
        <v>-2.8795880582904787</v>
      </c>
      <c r="N33" s="69">
        <f t="shared" si="17"/>
        <v>-1205.8049010961126</v>
      </c>
      <c r="O33" s="68">
        <f>'Расчет субсидий'!R33-1</f>
        <v>0</v>
      </c>
      <c r="P33" s="68">
        <f>O33*'Расчет субсидий'!S33</f>
        <v>0</v>
      </c>
      <c r="Q33" s="69">
        <f t="shared" si="18"/>
        <v>0</v>
      </c>
      <c r="R33" s="68">
        <f>'Расчет субсидий'!V33-1</f>
        <v>0.15627334347765953</v>
      </c>
      <c r="S33" s="68">
        <f>R33*'Расчет субсидий'!W33</f>
        <v>2.3441001521648932</v>
      </c>
      <c r="T33" s="69">
        <f t="shared" si="19"/>
        <v>981.57354278604453</v>
      </c>
      <c r="U33" s="68">
        <f>'Расчет субсидий'!Z33-1</f>
        <v>0.18813333333333349</v>
      </c>
      <c r="V33" s="68">
        <f>U33*'Расчет субсидий'!AA33</f>
        <v>2.8220000000000023</v>
      </c>
      <c r="W33" s="69">
        <f t="shared" si="25"/>
        <v>1181.6903536241771</v>
      </c>
      <c r="X33" s="68">
        <f>'Расчет субсидий'!AD33-1</f>
        <v>0.20976096483661566</v>
      </c>
      <c r="Y33" s="68">
        <f>X33*'Расчет субсидий'!AE33</f>
        <v>1.0488048241830783</v>
      </c>
      <c r="Z33" s="69">
        <f t="shared" si="20"/>
        <v>439.17878935919333</v>
      </c>
      <c r="AA33" s="68">
        <f>'Расчет субсидий'!AH33-1</f>
        <v>-9.152542372881356E-2</v>
      </c>
      <c r="AB33" s="68">
        <f>AA33*'Расчет субсидий'!AI33</f>
        <v>-0.9152542372881356</v>
      </c>
      <c r="AC33" s="69">
        <f t="shared" si="21"/>
        <v>-383.25552916975283</v>
      </c>
      <c r="AD33" s="68">
        <f>'Расчет субсидий'!AL33-1</f>
        <v>-4.0555555555555567E-2</v>
      </c>
      <c r="AE33" s="68">
        <f>AD33*'Расчет субсидий'!AM33</f>
        <v>-0.81111111111111134</v>
      </c>
      <c r="AF33" s="69">
        <f t="shared" si="22"/>
        <v>-339.64641237327697</v>
      </c>
      <c r="AG33" s="68">
        <f>'Расчет субсидий'!AP33-1</f>
        <v>3.4416666666666762E-2</v>
      </c>
      <c r="AH33" s="68">
        <f>AG33*'Расчет субсидий'!AQ33</f>
        <v>0.17208333333333381</v>
      </c>
      <c r="AI33" s="69">
        <f t="shared" si="11"/>
        <v>72.058545364810129</v>
      </c>
      <c r="AJ33" s="68">
        <f>'Расчет субсидий'!AT33-1</f>
        <v>-6.2189054726368154E-2</v>
      </c>
      <c r="AK33" s="68">
        <f>AJ33*'Расчет субсидий'!AU33</f>
        <v>-0.12437810945273631</v>
      </c>
      <c r="AL33" s="69">
        <f t="shared" si="12"/>
        <v>-52.082357243908731</v>
      </c>
      <c r="AM33" s="68">
        <f>'Расчет субсидий'!AX33-1</f>
        <v>0.14166666666666661</v>
      </c>
      <c r="AN33" s="68">
        <f>AM33*'Расчет субсидий'!AY33</f>
        <v>1.4166666666666661</v>
      </c>
      <c r="AO33" s="69">
        <f t="shared" si="23"/>
        <v>593.21804900812026</v>
      </c>
      <c r="AP33" s="68">
        <f>'Расчет субсидий'!BB33-1</f>
        <v>0.21858848777798556</v>
      </c>
      <c r="AQ33" s="68">
        <f>AP33*'Расчет субсидий'!BC33</f>
        <v>2.1858848777798556</v>
      </c>
      <c r="AR33" s="69">
        <f t="shared" si="13"/>
        <v>915.32213827264934</v>
      </c>
      <c r="AS33" s="68">
        <f t="shared" si="24"/>
        <v>8.3490519912780723</v>
      </c>
      <c r="AT33" s="30" t="str">
        <f>IF('Расчет субсидий'!BW33="+",'Расчет субсидий'!BW33,"-")</f>
        <v>-</v>
      </c>
    </row>
    <row r="34" spans="1:46" ht="15" customHeight="1">
      <c r="A34" s="34" t="s">
        <v>36</v>
      </c>
      <c r="B34" s="65">
        <f>'Расчет субсидий'!BH34</f>
        <v>2320.5</v>
      </c>
      <c r="C34" s="68">
        <f>'Расчет субсидий'!D34-1</f>
        <v>0.32845384693203106</v>
      </c>
      <c r="D34" s="68">
        <f>C34*'Расчет субсидий'!E34</f>
        <v>3.2845384693203106</v>
      </c>
      <c r="E34" s="69">
        <f t="shared" si="14"/>
        <v>536.5416138349085</v>
      </c>
      <c r="F34" s="68">
        <f>'Расчет субсидий'!H34-1</f>
        <v>6.2555853440571241E-3</v>
      </c>
      <c r="G34" s="68">
        <f>F34*'Расчет субсидий'!I34</f>
        <v>3.127792672028562E-2</v>
      </c>
      <c r="H34" s="69">
        <f t="shared" si="15"/>
        <v>5.1093660301639989</v>
      </c>
      <c r="I34" s="68">
        <f>'Расчет субсидий'!L34-1</f>
        <v>0.16666666666666674</v>
      </c>
      <c r="J34" s="68">
        <f>I34*'Расчет субсидий'!M34</f>
        <v>1.6666666666666674</v>
      </c>
      <c r="K34" s="69">
        <f t="shared" si="16"/>
        <v>272.25621846445625</v>
      </c>
      <c r="L34" s="68">
        <f>'Расчет субсидий'!P34-1</f>
        <v>5.2520774140596416E-4</v>
      </c>
      <c r="M34" s="68">
        <f>L34*'Расчет субсидий'!Q34</f>
        <v>1.0504154828119283E-2</v>
      </c>
      <c r="N34" s="69">
        <f t="shared" si="17"/>
        <v>1.7158928830013491</v>
      </c>
      <c r="O34" s="68">
        <f>'Расчет субсидий'!R34-1</f>
        <v>0</v>
      </c>
      <c r="P34" s="68">
        <f>O34*'Расчет субсидий'!S34</f>
        <v>0</v>
      </c>
      <c r="Q34" s="69">
        <f t="shared" si="18"/>
        <v>0</v>
      </c>
      <c r="R34" s="68">
        <f>'Расчет субсидий'!V34-1</f>
        <v>0.12243176178660042</v>
      </c>
      <c r="S34" s="68">
        <f>R34*'Расчет субсидий'!W34</f>
        <v>1.2243176178660042</v>
      </c>
      <c r="T34" s="69">
        <f t="shared" si="19"/>
        <v>199.99685090376559</v>
      </c>
      <c r="U34" s="68">
        <f>'Расчет субсидий'!Z34-1</f>
        <v>0.16826086956521724</v>
      </c>
      <c r="V34" s="68">
        <f>U34*'Расчет субсидий'!AA34</f>
        <v>2.5239130434782586</v>
      </c>
      <c r="W34" s="69">
        <f t="shared" si="25"/>
        <v>412.29061257030423</v>
      </c>
      <c r="X34" s="68">
        <f>'Расчет субсидий'!AD34-1</f>
        <v>5.1311794881297557E-2</v>
      </c>
      <c r="Y34" s="68">
        <f>X34*'Расчет субсидий'!AE34</f>
        <v>0.25655897440648778</v>
      </c>
      <c r="Z34" s="69">
        <f t="shared" si="20"/>
        <v>41.909865711017723</v>
      </c>
      <c r="AA34" s="68">
        <f>'Расчет субсидий'!AH34-1</f>
        <v>-0.12321428571428572</v>
      </c>
      <c r="AB34" s="68">
        <f>AA34*'Расчет субсидий'!AI34</f>
        <v>-1.2321428571428572</v>
      </c>
      <c r="AC34" s="69">
        <f t="shared" si="21"/>
        <v>-201.27513293622292</v>
      </c>
      <c r="AD34" s="68">
        <f>'Расчет субсидий'!AL34-1</f>
        <v>-4.1988950276243053E-2</v>
      </c>
      <c r="AE34" s="68">
        <f>AD34*'Расчет субсидий'!AM34</f>
        <v>-0.83977900552486107</v>
      </c>
      <c r="AF34" s="69">
        <f t="shared" si="22"/>
        <v>-137.18103383402416</v>
      </c>
      <c r="AG34" s="68">
        <f>'Расчет субсидий'!AP34-1</f>
        <v>-0.20447619047619048</v>
      </c>
      <c r="AH34" s="68">
        <f>AG34*'Расчет субсидий'!AQ34</f>
        <v>-1.0223809523809524</v>
      </c>
      <c r="AI34" s="69">
        <f t="shared" si="11"/>
        <v>-167.00974315519636</v>
      </c>
      <c r="AJ34" s="68">
        <f>'Расчет субсидий'!AT34-1</f>
        <v>4.6818727490996359E-2</v>
      </c>
      <c r="AK34" s="68">
        <f>AJ34*'Расчет субсидий'!AU34</f>
        <v>9.3637454981992718E-2</v>
      </c>
      <c r="AL34" s="69">
        <f t="shared" si="12"/>
        <v>15.296027640019851</v>
      </c>
      <c r="AM34" s="68">
        <f>'Расчет субсидий'!AX34-1</f>
        <v>0.32277526395173473</v>
      </c>
      <c r="AN34" s="68">
        <f>AM34*'Расчет субсидий'!AY34</f>
        <v>8.0693815987933686</v>
      </c>
      <c r="AO34" s="69">
        <f t="shared" si="23"/>
        <v>1318.1635916604896</v>
      </c>
      <c r="AP34" s="68">
        <f>'Расчет субсидий'!BB34-1</f>
        <v>2.7775147928994048E-2</v>
      </c>
      <c r="AQ34" s="68">
        <f>AP34*'Расчет субсидий'!BC34</f>
        <v>0.13887573964497024</v>
      </c>
      <c r="AR34" s="69">
        <f t="shared" si="13"/>
        <v>22.685870227316368</v>
      </c>
      <c r="AS34" s="68">
        <f t="shared" si="24"/>
        <v>14.205368831657793</v>
      </c>
      <c r="AT34" s="30" t="str">
        <f>IF('Расчет субсидий'!BW34="+",'Расчет субсидий'!BW34,"-")</f>
        <v>-</v>
      </c>
    </row>
    <row r="35" spans="1:46" ht="15" customHeight="1">
      <c r="A35" s="34" t="s">
        <v>37</v>
      </c>
      <c r="B35" s="65">
        <f>'Расчет субсидий'!BH35</f>
        <v>2281.0999999999985</v>
      </c>
      <c r="C35" s="68">
        <f>'Расчет субсидий'!D35-1</f>
        <v>0.36842439354084444</v>
      </c>
      <c r="D35" s="68">
        <f>C35*'Расчет субсидий'!E35</f>
        <v>3.6842439354084444</v>
      </c>
      <c r="E35" s="69">
        <f t="shared" si="14"/>
        <v>581.34401656239743</v>
      </c>
      <c r="F35" s="68">
        <f>'Расчет субсидий'!H35-1</f>
        <v>-1.7241379310345417E-3</v>
      </c>
      <c r="G35" s="68">
        <f>F35*'Расчет субсидий'!I35</f>
        <v>-8.6206896551727086E-3</v>
      </c>
      <c r="H35" s="69">
        <f t="shared" si="15"/>
        <v>-1.3602753882583005</v>
      </c>
      <c r="I35" s="68">
        <f>'Расчет субсидий'!L35-1</f>
        <v>0.11538461538461542</v>
      </c>
      <c r="J35" s="68">
        <f>I35*'Расчет субсидий'!M35</f>
        <v>1.7307692307692313</v>
      </c>
      <c r="K35" s="69">
        <f t="shared" si="16"/>
        <v>273.1014433349265</v>
      </c>
      <c r="L35" s="68">
        <f>'Расчет субсидий'!P35-1</f>
        <v>-8.3014201334979609E-2</v>
      </c>
      <c r="M35" s="68">
        <f>L35*'Расчет субсидий'!Q35</f>
        <v>-1.6602840266995922</v>
      </c>
      <c r="N35" s="69">
        <f t="shared" si="17"/>
        <v>-261.97944588838078</v>
      </c>
      <c r="O35" s="68">
        <f>'Расчет субсидий'!R35-1</f>
        <v>0</v>
      </c>
      <c r="P35" s="68">
        <f>O35*'Расчет субсидий'!S35</f>
        <v>0</v>
      </c>
      <c r="Q35" s="69">
        <f t="shared" si="18"/>
        <v>0</v>
      </c>
      <c r="R35" s="68">
        <f>'Расчет субсидий'!V35-1</f>
        <v>0.21776038531005426</v>
      </c>
      <c r="S35" s="68">
        <f>R35*'Расчет субсидий'!W35</f>
        <v>3.2664057796508139</v>
      </c>
      <c r="T35" s="69">
        <f t="shared" si="19"/>
        <v>515.41252125432788</v>
      </c>
      <c r="U35" s="68">
        <f>'Расчет субсидий'!Z35-1</f>
        <v>0.22542857142857131</v>
      </c>
      <c r="V35" s="68">
        <f>U35*'Расчет субсидий'!AA35</f>
        <v>3.3814285714285699</v>
      </c>
      <c r="W35" s="69">
        <f t="shared" si="25"/>
        <v>533.56219129263604</v>
      </c>
      <c r="X35" s="68">
        <f>'Расчет субсидий'!AD35-1</f>
        <v>-5.020789451016805E-4</v>
      </c>
      <c r="Y35" s="68">
        <f>X35*'Расчет субсидий'!AE35</f>
        <v>-2.5103947255084025E-3</v>
      </c>
      <c r="Z35" s="69">
        <f t="shared" si="20"/>
        <v>-0.39612006655100024</v>
      </c>
      <c r="AA35" s="68">
        <f>'Расчет субсидий'!AH35-1</f>
        <v>-0.11153846153846159</v>
      </c>
      <c r="AB35" s="68">
        <f>AA35*'Расчет субсидий'!AI35</f>
        <v>-1.1153846153846159</v>
      </c>
      <c r="AC35" s="69">
        <f t="shared" si="21"/>
        <v>-175.99870792695268</v>
      </c>
      <c r="AD35" s="68">
        <f>'Расчет субсидий'!AL35-1</f>
        <v>1.9117647058823461E-2</v>
      </c>
      <c r="AE35" s="68">
        <f>AD35*'Расчет субсидий'!AM35</f>
        <v>0.38235294117646923</v>
      </c>
      <c r="AF35" s="69">
        <f t="shared" si="22"/>
        <v>60.332214279218817</v>
      </c>
      <c r="AG35" s="68">
        <f>'Расчет субсидий'!AP35-1</f>
        <v>-0.41313432835820896</v>
      </c>
      <c r="AH35" s="68">
        <f>AG35*'Расчет субсидий'!AQ35</f>
        <v>-2.0656716417910448</v>
      </c>
      <c r="AI35" s="69">
        <f t="shared" si="11"/>
        <v>-325.94634616795992</v>
      </c>
      <c r="AJ35" s="68">
        <f>'Расчет субсидий'!AT35-1</f>
        <v>7.7205882352941124E-2</v>
      </c>
      <c r="AK35" s="68">
        <f>AJ35*'Расчет субсидий'!AU35</f>
        <v>0.15441176470588225</v>
      </c>
      <c r="AL35" s="69">
        <f t="shared" si="12"/>
        <v>24.364932689684597</v>
      </c>
      <c r="AM35" s="68">
        <f>'Расчет субсидий'!AX35-1</f>
        <v>0.31499999999999995</v>
      </c>
      <c r="AN35" s="68">
        <f>AM35*'Расчет субсидий'!AY35</f>
        <v>6.2999999999999989</v>
      </c>
      <c r="AO35" s="69">
        <f t="shared" si="23"/>
        <v>994.08925373913189</v>
      </c>
      <c r="AP35" s="68">
        <f>'Расчет субсидий'!BB35-1</f>
        <v>8.1847425443985156E-2</v>
      </c>
      <c r="AQ35" s="68">
        <f>AP35*'Расчет субсидий'!BC35</f>
        <v>0.40923712721992578</v>
      </c>
      <c r="AR35" s="69">
        <f t="shared" si="13"/>
        <v>64.574322285778138</v>
      </c>
      <c r="AS35" s="68">
        <f t="shared" si="24"/>
        <v>14.456377982103401</v>
      </c>
      <c r="AT35" s="30" t="str">
        <f>IF('Расчет субсидий'!BW35="+",'Расчет субсидий'!BW35,"-")</f>
        <v>-</v>
      </c>
    </row>
    <row r="36" spans="1:46" ht="15" customHeight="1">
      <c r="A36" s="34" t="s">
        <v>38</v>
      </c>
      <c r="B36" s="65">
        <f>'Расчет субсидий'!BH36</f>
        <v>3683.3999999999942</v>
      </c>
      <c r="C36" s="68">
        <f>'Расчет субсидий'!D36-1</f>
        <v>-8.1460163193181057E-3</v>
      </c>
      <c r="D36" s="68">
        <f>C36*'Расчет субсидий'!E36</f>
        <v>-8.1460163193181057E-2</v>
      </c>
      <c r="E36" s="69">
        <f t="shared" si="14"/>
        <v>-38.770062969942785</v>
      </c>
      <c r="F36" s="68">
        <f>'Расчет субсидий'!H36-1</f>
        <v>-4.344048653344923E-3</v>
      </c>
      <c r="G36" s="68">
        <f>F36*'Расчет субсидий'!I36</f>
        <v>-2.1720243266724615E-2</v>
      </c>
      <c r="H36" s="69">
        <f t="shared" si="15"/>
        <v>-10.337509356277351</v>
      </c>
      <c r="I36" s="68">
        <f>'Расчет субсидий'!L36-1</f>
        <v>0</v>
      </c>
      <c r="J36" s="68">
        <f>I36*'Расчет субсидий'!M36</f>
        <v>0</v>
      </c>
      <c r="K36" s="69">
        <f t="shared" si="16"/>
        <v>0</v>
      </c>
      <c r="L36" s="68">
        <f>'Расчет субсидий'!P36-1</f>
        <v>-3.0899413731998338E-2</v>
      </c>
      <c r="M36" s="68">
        <f>L36*'Расчет субсидий'!Q36</f>
        <v>-0.61798827463996675</v>
      </c>
      <c r="N36" s="69">
        <f t="shared" si="17"/>
        <v>-294.12467865622227</v>
      </c>
      <c r="O36" s="68">
        <f>'Расчет субсидий'!R36-1</f>
        <v>0</v>
      </c>
      <c r="P36" s="68">
        <f>O36*'Расчет субсидий'!S36</f>
        <v>0</v>
      </c>
      <c r="Q36" s="69">
        <f t="shared" si="18"/>
        <v>0</v>
      </c>
      <c r="R36" s="68">
        <f>'Расчет субсидий'!V36-1</f>
        <v>6.6400000000000015E-2</v>
      </c>
      <c r="S36" s="68">
        <f>R36*'Расчет субсидий'!W36</f>
        <v>1.3280000000000003</v>
      </c>
      <c r="T36" s="69">
        <f t="shared" si="19"/>
        <v>632.04690005327564</v>
      </c>
      <c r="U36" s="68">
        <f>'Расчет субсидий'!Z36-1</f>
        <v>7.5529411764705845E-2</v>
      </c>
      <c r="V36" s="68">
        <f>U36*'Расчет субсидий'!AA36</f>
        <v>1.5105882352941169</v>
      </c>
      <c r="W36" s="69">
        <f t="shared" si="25"/>
        <v>718.94774952906209</v>
      </c>
      <c r="X36" s="68">
        <f>'Расчет субсидий'!AD36-1</f>
        <v>-8.4513204286322141E-2</v>
      </c>
      <c r="Y36" s="68">
        <f>X36*'Расчет субсидий'!AE36</f>
        <v>-0.42256602143161071</v>
      </c>
      <c r="Z36" s="69">
        <f t="shared" si="20"/>
        <v>-201.11562041693938</v>
      </c>
      <c r="AA36" s="68">
        <f>'Расчет субсидий'!AH36-1</f>
        <v>-7.4683544303797533E-2</v>
      </c>
      <c r="AB36" s="68">
        <f>AA36*'Расчет субсидий'!AI36</f>
        <v>-0.74683544303797533</v>
      </c>
      <c r="AC36" s="69">
        <f t="shared" si="21"/>
        <v>-355.44806221541177</v>
      </c>
      <c r="AD36" s="68">
        <f>'Расчет субсидий'!AL36-1</f>
        <v>3.9682539682539542E-4</v>
      </c>
      <c r="AE36" s="68">
        <f>AD36*'Расчет субсидий'!AM36</f>
        <v>7.9365079365079083E-3</v>
      </c>
      <c r="AF36" s="69">
        <f t="shared" si="22"/>
        <v>3.7772931012937057</v>
      </c>
      <c r="AG36" s="68">
        <f>'Расчет субсидий'!AP36-1</f>
        <v>6.369047619047663E-3</v>
      </c>
      <c r="AH36" s="68">
        <f>AG36*'Расчет субсидий'!AQ36</f>
        <v>3.1845238095238315E-2</v>
      </c>
      <c r="AI36" s="69">
        <f t="shared" si="11"/>
        <v>15.156388568941153</v>
      </c>
      <c r="AJ36" s="68">
        <f>'Расчет субсидий'!AT36-1</f>
        <v>1.0119047619047619</v>
      </c>
      <c r="AK36" s="68">
        <f>AJ36*'Расчет субсидий'!AU36</f>
        <v>2.0238095238095237</v>
      </c>
      <c r="AL36" s="69">
        <f t="shared" si="12"/>
        <v>963.20974082989835</v>
      </c>
      <c r="AM36" s="68">
        <f>'Расчет субсидий'!AX36-1</f>
        <v>0.21428571428571419</v>
      </c>
      <c r="AN36" s="68">
        <f>AM36*'Расчет субсидий'!AY36</f>
        <v>2.1428571428571419</v>
      </c>
      <c r="AO36" s="69">
        <f t="shared" si="23"/>
        <v>1019.8691373493036</v>
      </c>
      <c r="AP36" s="68">
        <f>'Расчет субсидий'!BB36-1</f>
        <v>0.5169523418522699</v>
      </c>
      <c r="AQ36" s="68">
        <f>AP36*'Расчет субсидий'!BC36</f>
        <v>2.5847617092613495</v>
      </c>
      <c r="AR36" s="69">
        <f t="shared" si="13"/>
        <v>1230.1887241830132</v>
      </c>
      <c r="AS36" s="68">
        <f t="shared" si="24"/>
        <v>7.73922821168442</v>
      </c>
      <c r="AT36" s="30" t="str">
        <f>IF('Расчет субсидий'!BW36="+",'Расчет субсидий'!BW36,"-")</f>
        <v>-</v>
      </c>
    </row>
    <row r="37" spans="1:46" ht="15" customHeight="1">
      <c r="A37" s="34" t="s">
        <v>39</v>
      </c>
      <c r="B37" s="65">
        <f>'Расчет субсидий'!BH37</f>
        <v>5665.3999999999942</v>
      </c>
      <c r="C37" s="68">
        <f>'Расчет субсидий'!D37-1</f>
        <v>0.16490685099772384</v>
      </c>
      <c r="D37" s="68">
        <f>C37*'Расчет субсидий'!E37</f>
        <v>1.6490685099772384</v>
      </c>
      <c r="E37" s="69">
        <f t="shared" si="14"/>
        <v>734.69519139713725</v>
      </c>
      <c r="F37" s="68">
        <f>'Расчет субсидий'!H37-1</f>
        <v>1.5215553677092153E-2</v>
      </c>
      <c r="G37" s="68">
        <f>F37*'Расчет субсидий'!I37</f>
        <v>7.6077768385460764E-2</v>
      </c>
      <c r="H37" s="69">
        <f t="shared" si="15"/>
        <v>33.894268350194046</v>
      </c>
      <c r="I37" s="68">
        <f>'Расчет субсидий'!L37-1</f>
        <v>5.7692307692307709E-2</v>
      </c>
      <c r="J37" s="68">
        <f>I37*'Расчет субсидий'!M37</f>
        <v>0.86538461538461564</v>
      </c>
      <c r="K37" s="69">
        <f t="shared" si="16"/>
        <v>385.54730248345703</v>
      </c>
      <c r="L37" s="68">
        <f>'Расчет субсидий'!P37-1</f>
        <v>1.3312190677625235E-2</v>
      </c>
      <c r="M37" s="68">
        <f>L37*'Расчет субсидий'!Q37</f>
        <v>0.2662438135525047</v>
      </c>
      <c r="N37" s="69">
        <f t="shared" si="17"/>
        <v>118.61729720311079</v>
      </c>
      <c r="O37" s="68">
        <f>'Расчет субсидий'!R37-1</f>
        <v>0</v>
      </c>
      <c r="P37" s="68">
        <f>O37*'Расчет субсидий'!S37</f>
        <v>0</v>
      </c>
      <c r="Q37" s="69">
        <f t="shared" si="18"/>
        <v>0</v>
      </c>
      <c r="R37" s="68">
        <f>'Расчет субсидий'!V37-1</f>
        <v>4.9709090909090925E-2</v>
      </c>
      <c r="S37" s="68">
        <f>R37*'Расчет субсидий'!W37</f>
        <v>0.49709090909090925</v>
      </c>
      <c r="T37" s="69">
        <f t="shared" si="19"/>
        <v>221.46460161401259</v>
      </c>
      <c r="U37" s="68">
        <f>'Расчет субсидий'!Z37-1</f>
        <v>7.0781893004115082E-2</v>
      </c>
      <c r="V37" s="68">
        <f>U37*'Расчет субсидий'!AA37</f>
        <v>2.4773662551440276</v>
      </c>
      <c r="W37" s="69">
        <f t="shared" si="25"/>
        <v>1103.7195022352182</v>
      </c>
      <c r="X37" s="68">
        <f>'Расчет субсидий'!AD37-1</f>
        <v>0.19256665256249361</v>
      </c>
      <c r="Y37" s="68">
        <f>X37*'Расчет субсидий'!AE37</f>
        <v>0.96283326281246806</v>
      </c>
      <c r="Z37" s="69">
        <f t="shared" si="20"/>
        <v>428.96275323048906</v>
      </c>
      <c r="AA37" s="68">
        <f>'Расчет субсидий'!AH37-1</f>
        <v>-6.7088607594936622E-2</v>
      </c>
      <c r="AB37" s="68">
        <f>AA37*'Расчет субсидий'!AI37</f>
        <v>-0.67088607594936622</v>
      </c>
      <c r="AC37" s="69">
        <f t="shared" si="21"/>
        <v>-298.89405503358813</v>
      </c>
      <c r="AD37" s="68">
        <f>'Расчет субсидий'!AL37-1</f>
        <v>0.12923177083333326</v>
      </c>
      <c r="AE37" s="68">
        <f>AD37*'Расчет субсидий'!AM37</f>
        <v>2.5846354166666652</v>
      </c>
      <c r="AF37" s="69">
        <f t="shared" si="22"/>
        <v>1151.5102014566667</v>
      </c>
      <c r="AG37" s="68">
        <f>'Расчет субсидий'!AP37-1</f>
        <v>4.9999999999994493E-4</v>
      </c>
      <c r="AH37" s="68">
        <f>AG37*'Расчет субсидий'!AQ37</f>
        <v>2.4999999999997247E-3</v>
      </c>
      <c r="AI37" s="69">
        <f t="shared" si="11"/>
        <v>1.1138033182854197</v>
      </c>
      <c r="AJ37" s="68">
        <f>'Расчет субсидий'!AT37-1</f>
        <v>5.6179775280900124E-3</v>
      </c>
      <c r="AK37" s="68">
        <f>AJ37*'Расчет субсидий'!AU37</f>
        <v>1.1235955056180025E-2</v>
      </c>
      <c r="AL37" s="69">
        <f t="shared" si="12"/>
        <v>5.0058576102722112</v>
      </c>
      <c r="AM37" s="68">
        <f>'Расчет субсидий'!AX37-1</f>
        <v>0.14833333333333343</v>
      </c>
      <c r="AN37" s="68">
        <f>AM37*'Расчет субсидий'!AY37</f>
        <v>0.74166666666666714</v>
      </c>
      <c r="AO37" s="69">
        <f t="shared" si="23"/>
        <v>330.42831775804439</v>
      </c>
      <c r="AP37" s="68">
        <f>'Расчет субсидий'!BB37-1</f>
        <v>0.6506242774566473</v>
      </c>
      <c r="AQ37" s="68">
        <f>AP37*'Расчет субсидий'!BC37</f>
        <v>3.2531213872832367</v>
      </c>
      <c r="AR37" s="69">
        <f t="shared" si="13"/>
        <v>1449.3349583766942</v>
      </c>
      <c r="AS37" s="68">
        <f t="shared" si="24"/>
        <v>12.716338484070608</v>
      </c>
      <c r="AT37" s="30" t="str">
        <f>IF('Расчет субсидий'!BW37="+",'Расчет субсидий'!BW37,"-")</f>
        <v>-</v>
      </c>
    </row>
    <row r="38" spans="1:46" ht="15" customHeight="1">
      <c r="A38" s="34" t="s">
        <v>40</v>
      </c>
      <c r="B38" s="65">
        <f>'Расчет субсидий'!BH38</f>
        <v>1743.4000000000015</v>
      </c>
      <c r="C38" s="68">
        <f>'Расчет субсидий'!D38-1</f>
        <v>-3.2772072251252005E-2</v>
      </c>
      <c r="D38" s="68">
        <f>C38*'Расчет субсидий'!E38</f>
        <v>-0.32772072251252005</v>
      </c>
      <c r="E38" s="69">
        <f t="shared" si="14"/>
        <v>-50.496733788516963</v>
      </c>
      <c r="F38" s="68">
        <f>'Расчет субсидий'!H38-1</f>
        <v>1.7211703958692759E-3</v>
      </c>
      <c r="G38" s="68">
        <f>F38*'Расчет субсидий'!I38</f>
        <v>8.6058519793463795E-3</v>
      </c>
      <c r="H38" s="69">
        <f t="shared" si="15"/>
        <v>1.3260297154624818</v>
      </c>
      <c r="I38" s="68">
        <f>'Расчет субсидий'!L38-1</f>
        <v>0.25</v>
      </c>
      <c r="J38" s="68">
        <f>I38*'Расчет субсидий'!M38</f>
        <v>2.5</v>
      </c>
      <c r="K38" s="69">
        <f t="shared" si="16"/>
        <v>385.211632341832</v>
      </c>
      <c r="L38" s="68">
        <f>'Расчет субсидий'!P38-1</f>
        <v>-1.3195298702880387E-2</v>
      </c>
      <c r="M38" s="68">
        <f>L38*'Расчет субсидий'!Q38</f>
        <v>-0.26390597405760774</v>
      </c>
      <c r="N38" s="69">
        <f t="shared" si="17"/>
        <v>-40.663860420596897</v>
      </c>
      <c r="O38" s="68">
        <f>'Расчет субсидий'!R38-1</f>
        <v>0</v>
      </c>
      <c r="P38" s="68">
        <f>O38*'Расчет субсидий'!S38</f>
        <v>0</v>
      </c>
      <c r="Q38" s="69">
        <f t="shared" si="18"/>
        <v>0</v>
      </c>
      <c r="R38" s="68">
        <f>'Расчет субсидий'!V38-1</f>
        <v>3.1552795031055902E-2</v>
      </c>
      <c r="S38" s="68">
        <f>R38*'Расчет субсидий'!W38</f>
        <v>0.15776397515527951</v>
      </c>
      <c r="T38" s="69">
        <f t="shared" si="19"/>
        <v>24.309007357720581</v>
      </c>
      <c r="U38" s="68">
        <f>'Расчет субсидий'!Z38-1</f>
        <v>2.5398406374501858E-2</v>
      </c>
      <c r="V38" s="68">
        <f>U38*'Расчет субсидий'!AA38</f>
        <v>0.38097609561752788</v>
      </c>
      <c r="W38" s="69">
        <f t="shared" si="25"/>
        <v>58.702569470418304</v>
      </c>
      <c r="X38" s="68">
        <f>'Расчет субсидий'!AD38-1</f>
        <v>2.171256053288495E-3</v>
      </c>
      <c r="Y38" s="68">
        <f>X38*'Расчет субсидий'!AE38</f>
        <v>1.0856280266442475E-2</v>
      </c>
      <c r="Z38" s="69">
        <f t="shared" si="20"/>
        <v>1.6727861770386898</v>
      </c>
      <c r="AA38" s="68">
        <f>'Расчет субсидий'!AH38-1</f>
        <v>-0.15762711864406775</v>
      </c>
      <c r="AB38" s="68">
        <f>AA38*'Расчет субсидий'!AI38</f>
        <v>-1.5762711864406775</v>
      </c>
      <c r="AC38" s="69">
        <f t="shared" si="21"/>
        <v>-242.8791986968838</v>
      </c>
      <c r="AD38" s="68">
        <f>'Расчет субсидий'!AL38-1</f>
        <v>6.5337293169283051E-2</v>
      </c>
      <c r="AE38" s="68">
        <f>AD38*'Расчет субсидий'!AM38</f>
        <v>1.306745863385661</v>
      </c>
      <c r="AF38" s="69">
        <f t="shared" si="22"/>
        <v>201.34948283629083</v>
      </c>
      <c r="AG38" s="68">
        <f>'Расчет субсидий'!AP38-1</f>
        <v>7.5297619047619113E-2</v>
      </c>
      <c r="AH38" s="68">
        <f>AG38*'Расчет субсидий'!AQ38</f>
        <v>0.37648809523809557</v>
      </c>
      <c r="AI38" s="69">
        <f t="shared" si="11"/>
        <v>58.011037489573553</v>
      </c>
      <c r="AJ38" s="68">
        <f>'Расчет субсидий'!AT38-1</f>
        <v>0.40319361277445109</v>
      </c>
      <c r="AK38" s="68">
        <f>AJ38*'Расчет субсидий'!AU38</f>
        <v>0.80638722554890219</v>
      </c>
      <c r="AL38" s="69">
        <f t="shared" si="12"/>
        <v>124.25189578131746</v>
      </c>
      <c r="AM38" s="68">
        <f>'Расчет субсидий'!AX38-1</f>
        <v>0.23166666666666669</v>
      </c>
      <c r="AN38" s="68">
        <f>AM38*'Расчет субсидий'!AY38</f>
        <v>4.6333333333333337</v>
      </c>
      <c r="AO38" s="69">
        <f t="shared" si="23"/>
        <v>713.92555860686196</v>
      </c>
      <c r="AP38" s="68">
        <f>'Расчет субсидий'!BB38-1</f>
        <v>0.66026016664793619</v>
      </c>
      <c r="AQ38" s="68">
        <f>AP38*'Расчет субсидий'!BC38</f>
        <v>3.3013008332396812</v>
      </c>
      <c r="AR38" s="69">
        <f t="shared" si="13"/>
        <v>508.67979312948307</v>
      </c>
      <c r="AS38" s="68">
        <f t="shared" si="24"/>
        <v>11.314559670753466</v>
      </c>
      <c r="AT38" s="30" t="str">
        <f>IF('Расчет субсидий'!BW38="+",'Расчет субсидий'!BW38,"-")</f>
        <v>-</v>
      </c>
    </row>
    <row r="39" spans="1:46" ht="15" customHeight="1">
      <c r="A39" s="34" t="s">
        <v>41</v>
      </c>
      <c r="B39" s="65">
        <f>'Расчет субсидий'!BH39</f>
        <v>2950.8999999999942</v>
      </c>
      <c r="C39" s="68">
        <f>'Расчет субсидий'!D39-1</f>
        <v>-7.2186849151610888E-3</v>
      </c>
      <c r="D39" s="68">
        <f>C39*'Расчет субсидий'!E39</f>
        <v>-7.2186849151610888E-2</v>
      </c>
      <c r="E39" s="69">
        <f t="shared" si="14"/>
        <v>-37.266701401093613</v>
      </c>
      <c r="F39" s="68">
        <f>'Расчет субсидий'!H39-1</f>
        <v>-1.7969451931716063E-2</v>
      </c>
      <c r="G39" s="68">
        <f>F39*'Расчет субсидий'!I39</f>
        <v>-8.9847259658580314E-2</v>
      </c>
      <c r="H39" s="69">
        <f t="shared" si="15"/>
        <v>-46.38394716980271</v>
      </c>
      <c r="I39" s="68">
        <f>'Расчет субсидий'!L39-1</f>
        <v>0</v>
      </c>
      <c r="J39" s="68">
        <f>I39*'Расчет субсидий'!M39</f>
        <v>0</v>
      </c>
      <c r="K39" s="69">
        <f t="shared" si="16"/>
        <v>0</v>
      </c>
      <c r="L39" s="68">
        <f>'Расчет субсидий'!P39-1</f>
        <v>-0.2738486420535734</v>
      </c>
      <c r="M39" s="68">
        <f>L39*'Расчет субсидий'!Q39</f>
        <v>-5.4769728410714684</v>
      </c>
      <c r="N39" s="69">
        <f t="shared" si="17"/>
        <v>-2827.5054784761301</v>
      </c>
      <c r="O39" s="68">
        <f>'Расчет субсидий'!R39-1</f>
        <v>0</v>
      </c>
      <c r="P39" s="68">
        <f>O39*'Расчет субсидий'!S39</f>
        <v>0</v>
      </c>
      <c r="Q39" s="69">
        <f t="shared" si="18"/>
        <v>0</v>
      </c>
      <c r="R39" s="68">
        <f>'Расчет субсидий'!V39-1</f>
        <v>7.4162337662337485E-2</v>
      </c>
      <c r="S39" s="68">
        <f>R39*'Расчет субсидий'!W39</f>
        <v>1.1124350649350623</v>
      </c>
      <c r="T39" s="69">
        <f t="shared" si="19"/>
        <v>574.29830890625624</v>
      </c>
      <c r="U39" s="68">
        <f>'Расчет субсидий'!Z39-1</f>
        <v>6.6260059296908258E-2</v>
      </c>
      <c r="V39" s="68">
        <f>U39*'Расчет субсидий'!AA39</f>
        <v>1.6565014824227065</v>
      </c>
      <c r="W39" s="69">
        <f t="shared" si="25"/>
        <v>855.17440976350383</v>
      </c>
      <c r="X39" s="68">
        <f>'Расчет субсидий'!AD39-1</f>
        <v>5.7025477361802634E-2</v>
      </c>
      <c r="Y39" s="68">
        <f>X39*'Расчет субсидий'!AE39</f>
        <v>0.57025477361802634</v>
      </c>
      <c r="Z39" s="69">
        <f t="shared" si="20"/>
        <v>294.39592696915747</v>
      </c>
      <c r="AA39" s="68">
        <f>'Расчет субсидий'!AH39-1</f>
        <v>-0.11392405063291144</v>
      </c>
      <c r="AB39" s="68">
        <f>AA39*'Расчет субсидий'!AI39</f>
        <v>-1.1392405063291144</v>
      </c>
      <c r="AC39" s="69">
        <f t="shared" si="21"/>
        <v>-588.13670734166385</v>
      </c>
      <c r="AD39" s="68">
        <f>'Расчет субсидий'!AL39-1</f>
        <v>5.6799999999999962E-2</v>
      </c>
      <c r="AE39" s="68">
        <f>AD39*'Расчет субсидий'!AM39</f>
        <v>1.1359999999999992</v>
      </c>
      <c r="AF39" s="69">
        <f t="shared" si="22"/>
        <v>586.46378515189133</v>
      </c>
      <c r="AG39" s="68">
        <f>'Расчет субсидий'!AP39-1</f>
        <v>0.85827999999999993</v>
      </c>
      <c r="AH39" s="68">
        <f>AG39*'Расчет субсидий'!AQ39</f>
        <v>4.2913999999999994</v>
      </c>
      <c r="AI39" s="69">
        <f t="shared" si="11"/>
        <v>2215.4495489443907</v>
      </c>
      <c r="AJ39" s="68">
        <f>'Расчет субсидий'!AT39-1</f>
        <v>-5.1724137931034475E-2</v>
      </c>
      <c r="AK39" s="68">
        <f>AJ39*'Расчет субсидий'!AU39</f>
        <v>-0.10344827586206895</v>
      </c>
      <c r="AL39" s="69">
        <f t="shared" si="12"/>
        <v>-53.405517103438413</v>
      </c>
      <c r="AM39" s="68">
        <f>'Расчет субсидий'!AX39-1</f>
        <v>0.33363636363636351</v>
      </c>
      <c r="AN39" s="68">
        <f>AM39*'Расчет субсидий'!AY39</f>
        <v>3.3363636363636351</v>
      </c>
      <c r="AO39" s="69">
        <f t="shared" si="23"/>
        <v>1722.4088440360451</v>
      </c>
      <c r="AP39" s="68">
        <f>'Расчет субсидий'!BB39-1</f>
        <v>4.9473293805477159E-2</v>
      </c>
      <c r="AQ39" s="68">
        <f>AP39*'Расчет субсидий'!BC39</f>
        <v>0.49473293805477159</v>
      </c>
      <c r="AR39" s="69">
        <f t="shared" si="13"/>
        <v>255.40752772087828</v>
      </c>
      <c r="AS39" s="68">
        <f t="shared" si="24"/>
        <v>5.7159921633213573</v>
      </c>
      <c r="AT39" s="30" t="str">
        <f>IF('Расчет субсидий'!BW39="+",'Расчет субсидий'!BW39,"-")</f>
        <v>-</v>
      </c>
    </row>
    <row r="40" spans="1:46" ht="15" customHeight="1">
      <c r="A40" s="34" t="s">
        <v>42</v>
      </c>
      <c r="B40" s="65">
        <f>'Расчет субсидий'!BH40</f>
        <v>791</v>
      </c>
      <c r="C40" s="68">
        <f>'Расчет субсидий'!D40-1</f>
        <v>8.0554725720471954E-2</v>
      </c>
      <c r="D40" s="68">
        <f>C40*'Расчет субсидий'!E40</f>
        <v>0.80554725720471954</v>
      </c>
      <c r="E40" s="69">
        <f t="shared" si="14"/>
        <v>200.08332011934027</v>
      </c>
      <c r="F40" s="68">
        <f>'Расчет субсидий'!H40-1</f>
        <v>-2.1258503401360596E-2</v>
      </c>
      <c r="G40" s="68">
        <f>F40*'Расчет субсидий'!I40</f>
        <v>-0.10629251700680298</v>
      </c>
      <c r="H40" s="69">
        <f t="shared" si="15"/>
        <v>-26.401132294039648</v>
      </c>
      <c r="I40" s="68">
        <f>'Расчет субсидий'!L40-1</f>
        <v>0.28571428571428581</v>
      </c>
      <c r="J40" s="68">
        <f>I40*'Расчет субсидий'!M40</f>
        <v>1.428571428571429</v>
      </c>
      <c r="K40" s="69">
        <f t="shared" si="16"/>
        <v>354.83121803189209</v>
      </c>
      <c r="L40" s="68">
        <f>'Расчет субсидий'!P40-1</f>
        <v>-0.15059593308902586</v>
      </c>
      <c r="M40" s="68">
        <f>L40*'Расчет субсидий'!Q40</f>
        <v>-3.0119186617805171</v>
      </c>
      <c r="N40" s="69">
        <f t="shared" si="17"/>
        <v>-748.10593716079688</v>
      </c>
      <c r="O40" s="68">
        <f>'Расчет субсидий'!R40-1</f>
        <v>0</v>
      </c>
      <c r="P40" s="68">
        <f>O40*'Расчет субсидий'!S40</f>
        <v>0</v>
      </c>
      <c r="Q40" s="69">
        <f t="shared" si="18"/>
        <v>0</v>
      </c>
      <c r="R40" s="68">
        <f>'Расчет субсидий'!V40-1</f>
        <v>3.4447632711621212E-2</v>
      </c>
      <c r="S40" s="68">
        <f>R40*'Расчет субсидий'!W40</f>
        <v>0.68895265423242424</v>
      </c>
      <c r="T40" s="69">
        <f t="shared" si="19"/>
        <v>171.12333662731723</v>
      </c>
      <c r="U40" s="68">
        <f>'Расчет субсидий'!Z40-1</f>
        <v>0.19350000000000001</v>
      </c>
      <c r="V40" s="68">
        <f>U40*'Расчет субсидий'!AA40</f>
        <v>2.9024999999999999</v>
      </c>
      <c r="W40" s="69">
        <f t="shared" si="25"/>
        <v>720.92832723629658</v>
      </c>
      <c r="X40" s="68">
        <f>'Расчет субсидий'!AD40-1</f>
        <v>-1.4734346160583112E-3</v>
      </c>
      <c r="Y40" s="68">
        <f>X40*'Расчет субсидий'!AE40</f>
        <v>-7.3671730802915558E-3</v>
      </c>
      <c r="Z40" s="69">
        <f t="shared" si="20"/>
        <v>-1.8298720982721326</v>
      </c>
      <c r="AA40" s="68">
        <f>'Расчет субсидий'!AH40-1</f>
        <v>-0.20847457627118637</v>
      </c>
      <c r="AB40" s="68">
        <f>AA40*'Расчет субсидий'!AI40</f>
        <v>-2.0847457627118637</v>
      </c>
      <c r="AC40" s="69">
        <f t="shared" si="21"/>
        <v>-517.81301478891339</v>
      </c>
      <c r="AD40" s="68">
        <f>'Расчет субсидий'!AL40-1</f>
        <v>-7.4501992031872466E-2</v>
      </c>
      <c r="AE40" s="68">
        <f>AD40*'Расчет субсидий'!AM40</f>
        <v>-1.4900398406374493</v>
      </c>
      <c r="AF40" s="69">
        <f t="shared" si="22"/>
        <v>-370.09885609860265</v>
      </c>
      <c r="AG40" s="68">
        <f>'Расчет субсидий'!AP40-1</f>
        <v>0.14769230769230779</v>
      </c>
      <c r="AH40" s="68">
        <f>AG40*'Расчет субсидий'!AQ40</f>
        <v>0.73846153846153895</v>
      </c>
      <c r="AI40" s="69">
        <f t="shared" si="11"/>
        <v>183.42044501340888</v>
      </c>
      <c r="AJ40" s="68">
        <f>'Расчет субсидий'!AT40-1</f>
        <v>-0.49240780911062909</v>
      </c>
      <c r="AK40" s="68">
        <f>AJ40*'Расчет субсидий'!AU40</f>
        <v>-0.98481561822125818</v>
      </c>
      <c r="AL40" s="69">
        <f t="shared" si="12"/>
        <v>-244.6103277451958</v>
      </c>
      <c r="AM40" s="68">
        <f>'Расчет субсидий'!AX40-1</f>
        <v>0.17333333333333334</v>
      </c>
      <c r="AN40" s="68">
        <f>AM40*'Расчет субсидий'!AY40</f>
        <v>2.6</v>
      </c>
      <c r="AO40" s="69">
        <f t="shared" si="23"/>
        <v>645.79281681804332</v>
      </c>
      <c r="AP40" s="68">
        <f>'Расчет субсидий'!BB40-1</f>
        <v>0.34115187713310591</v>
      </c>
      <c r="AQ40" s="68">
        <f>AP40*'Расчет субсидий'!BC40</f>
        <v>1.7057593856655295</v>
      </c>
      <c r="AR40" s="69">
        <f t="shared" si="13"/>
        <v>423.67967633952213</v>
      </c>
      <c r="AS40" s="68">
        <f t="shared" si="24"/>
        <v>3.1846126906974583</v>
      </c>
      <c r="AT40" s="30" t="str">
        <f>IF('Расчет субсидий'!BW40="+",'Расчет субсидий'!BW40,"-")</f>
        <v>-</v>
      </c>
    </row>
    <row r="41" spans="1:46" ht="15" customHeight="1">
      <c r="A41" s="34" t="s">
        <v>2</v>
      </c>
      <c r="B41" s="65">
        <f>'Расчет субсидий'!BH41</f>
        <v>2189.0999999999985</v>
      </c>
      <c r="C41" s="68">
        <f>'Расчет субсидий'!D41-1</f>
        <v>5.5347577669325076E-2</v>
      </c>
      <c r="D41" s="68">
        <f>C41*'Расчет субсидий'!E41</f>
        <v>0.55347577669325076</v>
      </c>
      <c r="E41" s="69">
        <f t="shared" si="14"/>
        <v>132.46709872837116</v>
      </c>
      <c r="F41" s="68">
        <f>'Расчет субсидий'!H41-1</f>
        <v>-8.3752093802347272E-4</v>
      </c>
      <c r="G41" s="68">
        <f>F41*'Расчет субсидий'!I41</f>
        <v>-4.1876046901173636E-3</v>
      </c>
      <c r="H41" s="69">
        <f t="shared" si="15"/>
        <v>-1.0022477356377706</v>
      </c>
      <c r="I41" s="68">
        <f>'Расчет субсидий'!L41-1</f>
        <v>0</v>
      </c>
      <c r="J41" s="68">
        <f>I41*'Расчет субсидий'!M41</f>
        <v>0</v>
      </c>
      <c r="K41" s="69">
        <f t="shared" si="16"/>
        <v>0</v>
      </c>
      <c r="L41" s="68">
        <f>'Расчет субсидий'!P41-1</f>
        <v>-0.1371096763464521</v>
      </c>
      <c r="M41" s="68">
        <f>L41*'Расчет субсидий'!Q41</f>
        <v>-2.7421935269290421</v>
      </c>
      <c r="N41" s="69">
        <f t="shared" si="17"/>
        <v>-656.30771202717267</v>
      </c>
      <c r="O41" s="68">
        <f>'Расчет субсидий'!R41-1</f>
        <v>0</v>
      </c>
      <c r="P41" s="68">
        <f>O41*'Расчет субсидий'!S41</f>
        <v>0</v>
      </c>
      <c r="Q41" s="69">
        <f t="shared" si="18"/>
        <v>0</v>
      </c>
      <c r="R41" s="68">
        <f>'Расчет субсидий'!V41-1</f>
        <v>8.7182563487302689E-2</v>
      </c>
      <c r="S41" s="68">
        <f>R41*'Расчет субсидий'!W41</f>
        <v>1.3077384523095403</v>
      </c>
      <c r="T41" s="69">
        <f t="shared" si="19"/>
        <v>312.98988314891437</v>
      </c>
      <c r="U41" s="68">
        <f>'Расчет субсидий'!Z41-1</f>
        <v>6.2200000000000033E-2</v>
      </c>
      <c r="V41" s="68">
        <f>U41*'Расчет субсидий'!AA41</f>
        <v>0.9330000000000005</v>
      </c>
      <c r="W41" s="69">
        <f t="shared" si="25"/>
        <v>223.30119639918374</v>
      </c>
      <c r="X41" s="68">
        <f>'Расчет субсидий'!AD41-1</f>
        <v>3.939385280643104E-2</v>
      </c>
      <c r="Y41" s="68">
        <f>X41*'Расчет субсидий'!AE41</f>
        <v>0.1969692640321552</v>
      </c>
      <c r="Z41" s="69">
        <f t="shared" si="20"/>
        <v>47.141985329310764</v>
      </c>
      <c r="AA41" s="68">
        <f>'Расчет субсидий'!AH41-1</f>
        <v>-4.2857142857142816E-2</v>
      </c>
      <c r="AB41" s="68">
        <f>AA41*'Расчет субсидий'!AI41</f>
        <v>-0.42857142857142816</v>
      </c>
      <c r="AC41" s="69">
        <f t="shared" si="21"/>
        <v>-102.57289683012559</v>
      </c>
      <c r="AD41" s="68">
        <f>'Расчет субсидий'!AL41-1</f>
        <v>9.4984326018808796E-2</v>
      </c>
      <c r="AE41" s="68">
        <f>AD41*'Расчет субсидий'!AM41</f>
        <v>1.8996865203761759</v>
      </c>
      <c r="AF41" s="69">
        <f t="shared" si="22"/>
        <v>454.66481541629389</v>
      </c>
      <c r="AG41" s="68">
        <f>'Расчет субсидий'!AP41-1</f>
        <v>3.1428571428571139E-3</v>
      </c>
      <c r="AH41" s="68">
        <f>AG41*'Расчет субсидий'!AQ41</f>
        <v>1.571428571428557E-2</v>
      </c>
      <c r="AI41" s="69">
        <f t="shared" si="11"/>
        <v>3.7610062171045739</v>
      </c>
      <c r="AJ41" s="68">
        <f>'Расчет субсидий'!AT41-1</f>
        <v>1.2145748987854255E-2</v>
      </c>
      <c r="AK41" s="68">
        <f>AJ41*'Расчет субсидий'!AU41</f>
        <v>2.4291497975708509E-2</v>
      </c>
      <c r="AL41" s="69">
        <f t="shared" si="12"/>
        <v>5.813848403326964</v>
      </c>
      <c r="AM41" s="68">
        <f>'Расчет субсидий'!AX41-1</f>
        <v>0.24</v>
      </c>
      <c r="AN41" s="68">
        <f>AM41*'Расчет субсидий'!AY41</f>
        <v>4.8</v>
      </c>
      <c r="AO41" s="69">
        <f t="shared" si="23"/>
        <v>1148.8164444974077</v>
      </c>
      <c r="AP41" s="68">
        <f>'Расчет субсидий'!BB41-1</f>
        <v>0.51812064335073482</v>
      </c>
      <c r="AQ41" s="68">
        <f>AP41*'Расчет субсидий'!BC41</f>
        <v>2.5906032167536743</v>
      </c>
      <c r="AR41" s="69">
        <f t="shared" si="13"/>
        <v>620.02657845302156</v>
      </c>
      <c r="AS41" s="68">
        <f t="shared" si="24"/>
        <v>9.1465264536642028</v>
      </c>
      <c r="AT41" s="30" t="str">
        <f>IF('Расчет субсидий'!BW41="+",'Расчет субсидий'!BW41,"-")</f>
        <v>-</v>
      </c>
    </row>
    <row r="42" spans="1:46" ht="15" customHeight="1">
      <c r="A42" s="34" t="s">
        <v>43</v>
      </c>
      <c r="B42" s="65">
        <f>'Расчет субсидий'!BH42</f>
        <v>390.40000000000146</v>
      </c>
      <c r="C42" s="68">
        <f>'Расчет субсидий'!D42-1</f>
        <v>-5.2033846291769104E-2</v>
      </c>
      <c r="D42" s="68">
        <f>C42*'Расчет субсидий'!E42</f>
        <v>-0.52033846291769104</v>
      </c>
      <c r="E42" s="69">
        <f t="shared" si="14"/>
        <v>-84.015686827728103</v>
      </c>
      <c r="F42" s="68">
        <f>'Расчет субсидий'!H42-1</f>
        <v>-8.8261253309797061E-3</v>
      </c>
      <c r="G42" s="68">
        <f>F42*'Расчет субсидий'!I42</f>
        <v>-4.413062665489853E-2</v>
      </c>
      <c r="H42" s="69">
        <f t="shared" si="15"/>
        <v>-7.125486914342976</v>
      </c>
      <c r="I42" s="68">
        <f>'Расчет субсидий'!L42-1</f>
        <v>5.0000000000000044E-2</v>
      </c>
      <c r="J42" s="68">
        <f>I42*'Расчет субсидий'!M42</f>
        <v>0.50000000000000044</v>
      </c>
      <c r="K42" s="69">
        <f t="shared" si="16"/>
        <v>80.731766739505943</v>
      </c>
      <c r="L42" s="68">
        <f>'Расчет субсидий'!P42-1</f>
        <v>-1.8117910841466633E-2</v>
      </c>
      <c r="M42" s="68">
        <f>L42*'Расчет субсидий'!Q42</f>
        <v>-0.36235821682933267</v>
      </c>
      <c r="N42" s="69">
        <f t="shared" si="17"/>
        <v>-58.507638074417954</v>
      </c>
      <c r="O42" s="68">
        <f>'Расчет субсидий'!R42-1</f>
        <v>0</v>
      </c>
      <c r="P42" s="68">
        <f>O42*'Расчет субсидий'!S42</f>
        <v>0</v>
      </c>
      <c r="Q42" s="69">
        <f t="shared" si="18"/>
        <v>0</v>
      </c>
      <c r="R42" s="68">
        <f>'Расчет субсидий'!V42-1</f>
        <v>-5.3233830845771157E-2</v>
      </c>
      <c r="S42" s="68">
        <f>R42*'Расчет субсидий'!W42</f>
        <v>-1.0646766169154231</v>
      </c>
      <c r="T42" s="69">
        <f t="shared" si="19"/>
        <v>-171.90644857964438</v>
      </c>
      <c r="U42" s="68">
        <f>'Расчет субсидий'!Z42-1</f>
        <v>4.6619217081850683E-2</v>
      </c>
      <c r="V42" s="68">
        <f>U42*'Расчет субсидий'!AA42</f>
        <v>0.69928825622776025</v>
      </c>
      <c r="W42" s="69">
        <f t="shared" si="25"/>
        <v>112.90955277091071</v>
      </c>
      <c r="X42" s="68">
        <f>'Расчет субсидий'!AD42-1</f>
        <v>9.631604073838318E-2</v>
      </c>
      <c r="Y42" s="68">
        <f>X42*'Расчет субсидий'!AE42</f>
        <v>0.4815802036919159</v>
      </c>
      <c r="Z42" s="69">
        <f t="shared" si="20"/>
        <v>77.757641341638958</v>
      </c>
      <c r="AA42" s="68">
        <f>'Расчет субсидий'!AH42-1</f>
        <v>-0.17241379310344829</v>
      </c>
      <c r="AB42" s="68">
        <f>AA42*'Расчет субсидий'!AI42</f>
        <v>-1.7241379310344829</v>
      </c>
      <c r="AC42" s="69">
        <f t="shared" si="21"/>
        <v>-278.38540255002022</v>
      </c>
      <c r="AD42" s="68">
        <f>'Расчет субсидий'!AL42-1</f>
        <v>0</v>
      </c>
      <c r="AE42" s="68">
        <f>AD42*'Расчет субсидий'!AM42</f>
        <v>0</v>
      </c>
      <c r="AF42" s="69">
        <f t="shared" si="22"/>
        <v>0</v>
      </c>
      <c r="AG42" s="68">
        <f>'Расчет субсидий'!AP42-1</f>
        <v>4.9999999999994493E-4</v>
      </c>
      <c r="AH42" s="68">
        <f>AG42*'Расчет субсидий'!AQ42</f>
        <v>2.4999999999997247E-3</v>
      </c>
      <c r="AI42" s="69">
        <f t="shared" si="11"/>
        <v>0.4036588336974849</v>
      </c>
      <c r="AJ42" s="68">
        <f>'Расчет субсидий'!AT42-1</f>
        <v>0.43238434163701056</v>
      </c>
      <c r="AK42" s="68">
        <f>AJ42*'Расчет субсидий'!AU42</f>
        <v>0.86476868327402112</v>
      </c>
      <c r="AL42" s="69">
        <f t="shared" si="12"/>
        <v>139.62860724341581</v>
      </c>
      <c r="AM42" s="68">
        <f>'Расчет субсидий'!AX42-1</f>
        <v>1.1111111111111072E-2</v>
      </c>
      <c r="AN42" s="68">
        <f>AM42*'Расчет субсидий'!AY42</f>
        <v>0.16666666666666607</v>
      </c>
      <c r="AO42" s="69">
        <f t="shared" si="23"/>
        <v>26.910588913168525</v>
      </c>
      <c r="AP42" s="68">
        <f>'Расчет субсидий'!BB42-1</f>
        <v>0.68374429223744282</v>
      </c>
      <c r="AQ42" s="68">
        <f>AP42*'Расчет субсидий'!BC42</f>
        <v>3.4187214611872143</v>
      </c>
      <c r="AR42" s="69">
        <f t="shared" si="13"/>
        <v>551.99884710381764</v>
      </c>
      <c r="AS42" s="68">
        <f t="shared" si="24"/>
        <v>2.4178834166957497</v>
      </c>
      <c r="AT42" s="30" t="str">
        <f>IF('Расчет субсидий'!BW42="+",'Расчет субсидий'!BW42,"-")</f>
        <v>-</v>
      </c>
    </row>
    <row r="43" spans="1:46" ht="15" customHeight="1">
      <c r="A43" s="34" t="s">
        <v>3</v>
      </c>
      <c r="B43" s="65">
        <f>'Расчет субсидий'!BH43</f>
        <v>1169.4000000000015</v>
      </c>
      <c r="C43" s="68">
        <f>'Расчет субсидий'!D43-1</f>
        <v>-3.6463930574192727E-2</v>
      </c>
      <c r="D43" s="68">
        <f>C43*'Расчет субсидий'!E43</f>
        <v>-0.36463930574192727</v>
      </c>
      <c r="E43" s="69">
        <f t="shared" si="14"/>
        <v>-58.944121633130472</v>
      </c>
      <c r="F43" s="68">
        <f>'Расчет субсидий'!H43-1</f>
        <v>-2.8343666961913261E-2</v>
      </c>
      <c r="G43" s="68">
        <f>F43*'Расчет субсидий'!I43</f>
        <v>-0.1417183348095663</v>
      </c>
      <c r="H43" s="69">
        <f t="shared" si="15"/>
        <v>-22.908837947853957</v>
      </c>
      <c r="I43" s="68">
        <f>'Расчет субсидий'!L43-1</f>
        <v>0.35294117647058809</v>
      </c>
      <c r="J43" s="68">
        <f>I43*'Расчет субсидий'!M43</f>
        <v>3.5294117647058809</v>
      </c>
      <c r="K43" s="69">
        <f t="shared" si="16"/>
        <v>570.53113330427311</v>
      </c>
      <c r="L43" s="68">
        <f>'Расчет субсидий'!P43-1</f>
        <v>4.3829442091644077E-2</v>
      </c>
      <c r="M43" s="68">
        <f>L43*'Расчет субсидий'!Q43</f>
        <v>0.87658884183288155</v>
      </c>
      <c r="N43" s="69">
        <f t="shared" si="17"/>
        <v>141.70101385562506</v>
      </c>
      <c r="O43" s="68">
        <f>'Расчет субсидий'!R43-1</f>
        <v>0</v>
      </c>
      <c r="P43" s="68">
        <f>O43*'Расчет субсидий'!S43</f>
        <v>0</v>
      </c>
      <c r="Q43" s="69">
        <f t="shared" si="18"/>
        <v>0</v>
      </c>
      <c r="R43" s="68">
        <f>'Расчет субсидий'!V43-1</f>
        <v>3.11785714285715E-2</v>
      </c>
      <c r="S43" s="68">
        <f>R43*'Расчет субсидий'!W43</f>
        <v>0.62357142857143</v>
      </c>
      <c r="T43" s="69">
        <f t="shared" si="19"/>
        <v>100.80062558772309</v>
      </c>
      <c r="U43" s="68">
        <f>'Расчет субсидий'!Z43-1</f>
        <v>0.18076923076923079</v>
      </c>
      <c r="V43" s="68">
        <f>U43*'Расчет субсидий'!AA43</f>
        <v>2.7115384615384617</v>
      </c>
      <c r="W43" s="69">
        <f t="shared" si="25"/>
        <v>438.3215149135716</v>
      </c>
      <c r="X43" s="68">
        <f>'Расчет субсидий'!AD43-1</f>
        <v>1.5723273094572887E-2</v>
      </c>
      <c r="Y43" s="68">
        <f>X43*'Расчет субсидий'!AE43</f>
        <v>7.8616365472864436E-2</v>
      </c>
      <c r="Z43" s="69">
        <f t="shared" si="20"/>
        <v>12.708373825357283</v>
      </c>
      <c r="AA43" s="68">
        <f>'Расчет субсидий'!AH43-1</f>
        <v>5.0847457627118953E-3</v>
      </c>
      <c r="AB43" s="68">
        <f>AA43*'Расчет субсидий'!AI43</f>
        <v>5.0847457627118953E-2</v>
      </c>
      <c r="AC43" s="69">
        <f t="shared" si="21"/>
        <v>8.2195163272650049</v>
      </c>
      <c r="AD43" s="68">
        <f>'Расчет субсидий'!AL43-1</f>
        <v>-6.6253869969040258E-2</v>
      </c>
      <c r="AE43" s="68">
        <f>AD43*'Расчет субсидий'!AM43</f>
        <v>-1.3250773993808052</v>
      </c>
      <c r="AF43" s="69">
        <f t="shared" si="22"/>
        <v>-214.19940794230615</v>
      </c>
      <c r="AG43" s="68">
        <f>'Расчет субсидий'!AP43-1</f>
        <v>3.675000000000006E-2</v>
      </c>
      <c r="AH43" s="68">
        <f>AG43*'Расчет субсидий'!AQ43</f>
        <v>0.1837500000000003</v>
      </c>
      <c r="AI43" s="69">
        <f t="shared" si="11"/>
        <v>29.703277127653781</v>
      </c>
      <c r="AJ43" s="68">
        <f>'Расчет субсидий'!AT43-1</f>
        <v>-0.47163515016685209</v>
      </c>
      <c r="AK43" s="68">
        <f>AJ43*'Расчет субсидий'!AU43</f>
        <v>-0.94327030033370418</v>
      </c>
      <c r="AL43" s="69">
        <f t="shared" si="12"/>
        <v>-152.48010414746764</v>
      </c>
      <c r="AM43" s="68">
        <f>'Расчет субсидий'!AX43-1</f>
        <v>5.8000000000000052E-2</v>
      </c>
      <c r="AN43" s="68">
        <f>AM43*'Расчет субсидий'!AY43</f>
        <v>0.87000000000000077</v>
      </c>
      <c r="AO43" s="69">
        <f t="shared" si="23"/>
        <v>140.63592435950352</v>
      </c>
      <c r="AP43" s="68">
        <f>'Расчет субсидий'!BB43-1</f>
        <v>0.21690140845070416</v>
      </c>
      <c r="AQ43" s="68">
        <f>AP43*'Расчет субсидий'!BC43</f>
        <v>1.0845070422535208</v>
      </c>
      <c r="AR43" s="69">
        <f t="shared" si="13"/>
        <v>175.31109236978725</v>
      </c>
      <c r="AS43" s="68">
        <f t="shared" si="24"/>
        <v>7.2341260217361567</v>
      </c>
      <c r="AT43" s="30" t="str">
        <f>IF('Расчет субсидий'!BW43="+",'Расчет субсидий'!BW43,"-")</f>
        <v>-</v>
      </c>
    </row>
    <row r="44" spans="1:46" ht="15" customHeight="1">
      <c r="A44" s="34" t="s">
        <v>44</v>
      </c>
      <c r="B44" s="65">
        <f>'Расчет субсидий'!BH44</f>
        <v>2952.1999999999971</v>
      </c>
      <c r="C44" s="68">
        <f>'Расчет субсидий'!D44-1</f>
        <v>-3.2126048963396325E-2</v>
      </c>
      <c r="D44" s="68">
        <f>C44*'Расчет субсидий'!E44</f>
        <v>-0.32126048963396325</v>
      </c>
      <c r="E44" s="69">
        <f t="shared" si="14"/>
        <v>-78.015621770128263</v>
      </c>
      <c r="F44" s="68">
        <f>'Расчет субсидий'!H44-1</f>
        <v>-1.3464991023339312E-2</v>
      </c>
      <c r="G44" s="68">
        <f>F44*'Расчет субсидий'!I44</f>
        <v>-6.7324955116696561E-2</v>
      </c>
      <c r="H44" s="69">
        <f t="shared" si="15"/>
        <v>-16.349343923554127</v>
      </c>
      <c r="I44" s="68">
        <f>'Расчет субсидий'!L44-1</f>
        <v>5.8823529411764719E-2</v>
      </c>
      <c r="J44" s="68">
        <f>I44*'Расчет субсидий'!M44</f>
        <v>0.58823529411764719</v>
      </c>
      <c r="K44" s="69">
        <f t="shared" si="16"/>
        <v>142.84838533991615</v>
      </c>
      <c r="L44" s="68">
        <f>'Расчет субсидий'!P44-1</f>
        <v>5.0610363663306179E-2</v>
      </c>
      <c r="M44" s="68">
        <f>L44*'Расчет субсидий'!Q44</f>
        <v>1.0122072732661236</v>
      </c>
      <c r="N44" s="69">
        <f t="shared" si="17"/>
        <v>245.80669684615449</v>
      </c>
      <c r="O44" s="68">
        <f>'Расчет субсидий'!R44-1</f>
        <v>0</v>
      </c>
      <c r="P44" s="68">
        <f>O44*'Расчет субсидий'!S44</f>
        <v>0</v>
      </c>
      <c r="Q44" s="69">
        <f t="shared" si="18"/>
        <v>0</v>
      </c>
      <c r="R44" s="68">
        <f>'Расчет субсидий'!V44-1</f>
        <v>7.2316384180791005E-2</v>
      </c>
      <c r="S44" s="68">
        <f>R44*'Расчет субсидий'!W44</f>
        <v>0.72316384180791005</v>
      </c>
      <c r="T44" s="69">
        <f t="shared" si="19"/>
        <v>175.61473813539982</v>
      </c>
      <c r="U44" s="68">
        <f>'Расчет субсидий'!Z44-1</f>
        <v>0.30461538461538451</v>
      </c>
      <c r="V44" s="68">
        <f>U44*'Расчет субсидий'!AA44</f>
        <v>4.5692307692307672</v>
      </c>
      <c r="W44" s="69">
        <f t="shared" si="25"/>
        <v>1109.6023039711324</v>
      </c>
      <c r="X44" s="68">
        <f>'Расчет субсидий'!AD44-1</f>
        <v>1.9681768867652494E-2</v>
      </c>
      <c r="Y44" s="68">
        <f>X44*'Расчет субсидий'!AE44</f>
        <v>9.8408844338262469E-2</v>
      </c>
      <c r="Z44" s="69">
        <f t="shared" si="20"/>
        <v>23.897825678709495</v>
      </c>
      <c r="AA44" s="68">
        <f>'Расчет субсидий'!AH44-1</f>
        <v>-0.15405405405405403</v>
      </c>
      <c r="AB44" s="68">
        <f>AA44*'Расчет субсидий'!AI44</f>
        <v>-1.5405405405405403</v>
      </c>
      <c r="AC44" s="69">
        <f t="shared" si="21"/>
        <v>-374.10833890372618</v>
      </c>
      <c r="AD44" s="68">
        <f>'Расчет субсидий'!AL44-1</f>
        <v>0.13937500000000003</v>
      </c>
      <c r="AE44" s="68">
        <f>AD44*'Расчет субсидий'!AM44</f>
        <v>2.7875000000000005</v>
      </c>
      <c r="AF44" s="69">
        <f t="shared" si="22"/>
        <v>676.92278602952774</v>
      </c>
      <c r="AG44" s="68">
        <f>'Расчет субсидий'!AP44-1</f>
        <v>5.1428571428571157E-3</v>
      </c>
      <c r="AH44" s="68">
        <f>AG44*'Расчет субсидий'!AQ44</f>
        <v>2.5714285714285579E-2</v>
      </c>
      <c r="AI44" s="69">
        <f t="shared" si="11"/>
        <v>6.2445151305734425</v>
      </c>
      <c r="AJ44" s="68">
        <f>'Расчет субсидий'!AT44-1</f>
        <v>-0.4017857142857143</v>
      </c>
      <c r="AK44" s="68">
        <f>AJ44*'Расчет субсидий'!AU44</f>
        <v>-0.8035714285714286</v>
      </c>
      <c r="AL44" s="69">
        <f t="shared" si="12"/>
        <v>-195.14109783042113</v>
      </c>
      <c r="AM44" s="68">
        <f>'Расчет субсидий'!AX44-1</f>
        <v>0.14250000000000007</v>
      </c>
      <c r="AN44" s="68">
        <f>AM44*'Расчет субсидий'!AY44</f>
        <v>3.5625000000000018</v>
      </c>
      <c r="AO44" s="69">
        <f t="shared" si="23"/>
        <v>865.1255337148674</v>
      </c>
      <c r="AP44" s="68">
        <f>'Расчет субсидий'!BB44-1</f>
        <v>0.15226000000000006</v>
      </c>
      <c r="AQ44" s="68">
        <f>AP44*'Расчет субсидий'!BC44</f>
        <v>1.5226000000000006</v>
      </c>
      <c r="AR44" s="69">
        <f t="shared" si="13"/>
        <v>369.75161758154582</v>
      </c>
      <c r="AS44" s="68">
        <f t="shared" si="24"/>
        <v>12.15686289461237</v>
      </c>
      <c r="AT44" s="30" t="str">
        <f>IF('Расчет субсидий'!BW44="+",'Расчет субсидий'!BW44,"-")</f>
        <v>-</v>
      </c>
    </row>
    <row r="45" spans="1:46" ht="15" customHeight="1">
      <c r="A45" s="35" t="s">
        <v>45</v>
      </c>
      <c r="B45" s="64">
        <f>'Расчет субсидий'!BH45</f>
        <v>30505.900000000016</v>
      </c>
      <c r="C45" s="64"/>
      <c r="D45" s="64"/>
      <c r="E45" s="64">
        <f>SUM(E47:E376)</f>
        <v>1965.1740976146018</v>
      </c>
      <c r="F45" s="64"/>
      <c r="G45" s="64"/>
      <c r="H45" s="64"/>
      <c r="I45" s="64"/>
      <c r="J45" s="64"/>
      <c r="K45" s="64"/>
      <c r="L45" s="64"/>
      <c r="M45" s="64"/>
      <c r="N45" s="64">
        <f>SUM(N47:N376)</f>
        <v>-6666.5040259403049</v>
      </c>
      <c r="O45" s="64"/>
      <c r="P45" s="64"/>
      <c r="Q45" s="64">
        <f>SUM(Q47:Q376)</f>
        <v>0</v>
      </c>
      <c r="R45" s="64"/>
      <c r="S45" s="64"/>
      <c r="T45" s="64">
        <f>SUM(T47:T376)</f>
        <v>9460.518826111731</v>
      </c>
      <c r="U45" s="64"/>
      <c r="V45" s="64"/>
      <c r="W45" s="64">
        <f>SUM(W47:W376)</f>
        <v>23380.800252702695</v>
      </c>
      <c r="X45" s="64"/>
      <c r="Y45" s="64"/>
      <c r="Z45" s="64">
        <f>SUM(Z47:Z376)</f>
        <v>-1020.6485639237383</v>
      </c>
      <c r="AA45" s="64"/>
      <c r="AB45" s="64"/>
      <c r="AC45" s="64"/>
      <c r="AD45" s="64"/>
      <c r="AE45" s="64"/>
      <c r="AF45" s="64">
        <f>SUM(AF47:AF376)</f>
        <v>-209.20655183148301</v>
      </c>
      <c r="AG45" s="64"/>
      <c r="AH45" s="64"/>
      <c r="AI45" s="64"/>
      <c r="AJ45" s="64"/>
      <c r="AK45" s="64"/>
      <c r="AL45" s="64">
        <f>SUM(AL47:AL376)</f>
        <v>3595.7659652664952</v>
      </c>
      <c r="AM45" s="64"/>
      <c r="AN45" s="64"/>
      <c r="AO45" s="64"/>
      <c r="AP45" s="64"/>
      <c r="AQ45" s="64"/>
      <c r="AR45" s="64"/>
      <c r="AS45" s="64"/>
      <c r="AT45" s="64"/>
    </row>
    <row r="46" spans="1:46" ht="15" customHeight="1">
      <c r="A46" s="36" t="s">
        <v>46</v>
      </c>
      <c r="B46" s="70"/>
      <c r="C46" s="71"/>
      <c r="D46" s="71"/>
      <c r="E46" s="72"/>
      <c r="F46" s="71"/>
      <c r="G46" s="71"/>
      <c r="H46" s="72"/>
      <c r="I46" s="72"/>
      <c r="J46" s="72"/>
      <c r="K46" s="72"/>
      <c r="L46" s="71"/>
      <c r="M46" s="71"/>
      <c r="N46" s="72"/>
      <c r="O46" s="71"/>
      <c r="P46" s="71"/>
      <c r="Q46" s="72"/>
      <c r="R46" s="71"/>
      <c r="S46" s="71"/>
      <c r="T46" s="72"/>
      <c r="U46" s="71"/>
      <c r="V46" s="71"/>
      <c r="W46" s="72"/>
      <c r="X46" s="72"/>
      <c r="Y46" s="72"/>
      <c r="Z46" s="72"/>
      <c r="AA46" s="72"/>
      <c r="AB46" s="72"/>
      <c r="AC46" s="72"/>
      <c r="AD46" s="71"/>
      <c r="AE46" s="71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3"/>
    </row>
    <row r="47" spans="1:46" ht="15" customHeight="1">
      <c r="A47" s="37" t="s">
        <v>47</v>
      </c>
      <c r="B47" s="65">
        <f>'Расчет субсидий'!BH47</f>
        <v>98.5</v>
      </c>
      <c r="C47" s="68">
        <f>'Расчет субсидий'!D47-1</f>
        <v>5.6390977443609991E-3</v>
      </c>
      <c r="D47" s="68">
        <f>C47*'Расчет субсидий'!E47</f>
        <v>5.6390977443609991E-2</v>
      </c>
      <c r="E47" s="69">
        <f>$B47*D47/$AS47</f>
        <v>0.68475504628766615</v>
      </c>
      <c r="F47" s="31" t="s">
        <v>376</v>
      </c>
      <c r="G47" s="31" t="s">
        <v>376</v>
      </c>
      <c r="H47" s="31" t="s">
        <v>376</v>
      </c>
      <c r="I47" s="31" t="s">
        <v>376</v>
      </c>
      <c r="J47" s="31" t="s">
        <v>376</v>
      </c>
      <c r="K47" s="31" t="s">
        <v>376</v>
      </c>
      <c r="L47" s="68">
        <f>'Расчет субсидий'!P47-1</f>
        <v>-4.8735257028410417E-2</v>
      </c>
      <c r="M47" s="68">
        <f>L47*'Расчет субсидий'!Q47</f>
        <v>-0.97470514056820834</v>
      </c>
      <c r="N47" s="69">
        <f>$B47*M47/$AS47</f>
        <v>-11.83583427533301</v>
      </c>
      <c r="O47" s="68">
        <f>'Расчет субсидий'!R47-1</f>
        <v>0</v>
      </c>
      <c r="P47" s="68">
        <f>O47*'Расчет субсидий'!S47</f>
        <v>0</v>
      </c>
      <c r="Q47" s="69">
        <f>$B47*P47/$AS47</f>
        <v>0</v>
      </c>
      <c r="R47" s="68">
        <f>'Расчет субсидий'!V47-1</f>
        <v>0.24532374100719423</v>
      </c>
      <c r="S47" s="68">
        <f>R47*'Расчет субсидий'!W47</f>
        <v>7.3597122302158269</v>
      </c>
      <c r="T47" s="69">
        <f>$B47*S47/$AS47</f>
        <v>89.368908242543867</v>
      </c>
      <c r="U47" s="68">
        <f>'Расчет субсидий'!Z47-1</f>
        <v>-5.6521739130434789E-2</v>
      </c>
      <c r="V47" s="68">
        <f>U47*'Расчет субсидий'!AA47</f>
        <v>-1.1304347826086958</v>
      </c>
      <c r="W47" s="69">
        <f>$B47*V47/$AS47</f>
        <v>-13.726857681522953</v>
      </c>
      <c r="X47" s="68">
        <f>'Расчет субсидий'!AD47-1</f>
        <v>0.54666666666666663</v>
      </c>
      <c r="Y47" s="68">
        <f>X47*'Расчет субсидий'!AE47</f>
        <v>2.7333333333333334</v>
      </c>
      <c r="Z47" s="69">
        <f t="shared" ref="Z47:Z110" si="26">$B47*Y47/$AS47</f>
        <v>33.19083793250293</v>
      </c>
      <c r="AA47" s="31" t="s">
        <v>376</v>
      </c>
      <c r="AB47" s="31" t="s">
        <v>376</v>
      </c>
      <c r="AC47" s="31" t="s">
        <v>376</v>
      </c>
      <c r="AD47" s="68">
        <f>'Расчет субсидий'!AL47-1</f>
        <v>4.5454545454546302E-3</v>
      </c>
      <c r="AE47" s="68">
        <f>AD47*'Расчет субсидий'!AM47</f>
        <v>9.0909090909092605E-2</v>
      </c>
      <c r="AF47" s="69">
        <f>$B47*AE47/$AS47</f>
        <v>1.103908135227391</v>
      </c>
      <c r="AG47" s="31" t="s">
        <v>376</v>
      </c>
      <c r="AH47" s="31" t="s">
        <v>376</v>
      </c>
      <c r="AI47" s="31" t="s">
        <v>376</v>
      </c>
      <c r="AJ47" s="68">
        <f>'Расчет субсидий'!AT47-1</f>
        <v>-2.3529411764706687E-3</v>
      </c>
      <c r="AK47" s="68">
        <f>AJ47*'Расчет субсидий'!AU47</f>
        <v>-2.3529411764706687E-2</v>
      </c>
      <c r="AL47" s="69">
        <f t="shared" ref="AL47:AL110" si="27">$B47*AK47/$AS47</f>
        <v>-0.28571739970591736</v>
      </c>
      <c r="AM47" s="31" t="s">
        <v>376</v>
      </c>
      <c r="AN47" s="31" t="s">
        <v>376</v>
      </c>
      <c r="AO47" s="31" t="s">
        <v>376</v>
      </c>
      <c r="AP47" s="31" t="s">
        <v>376</v>
      </c>
      <c r="AQ47" s="31" t="s">
        <v>376</v>
      </c>
      <c r="AR47" s="31" t="s">
        <v>376</v>
      </c>
      <c r="AS47" s="68">
        <f>D47+M47+P47+S47+V47+Y47+AE47+AK47</f>
        <v>8.1116762969602547</v>
      </c>
      <c r="AT47" s="30" t="str">
        <f>IF('Расчет субсидий'!BW47="+",'Расчет субсидий'!BW47,"-")</f>
        <v>-</v>
      </c>
    </row>
    <row r="48" spans="1:46" ht="15" customHeight="1">
      <c r="A48" s="37" t="s">
        <v>48</v>
      </c>
      <c r="B48" s="65">
        <f>'Расчет субсидий'!BH48</f>
        <v>-121.59999999999991</v>
      </c>
      <c r="C48" s="68">
        <f>'Расчет субсидий'!D48-1</f>
        <v>3.3676963812886207E-2</v>
      </c>
      <c r="D48" s="68">
        <f>C48*'Расчет субсидий'!E48</f>
        <v>0.33676963812886207</v>
      </c>
      <c r="E48" s="69">
        <f>$B48*D48/$AS48</f>
        <v>9.6561073029914883</v>
      </c>
      <c r="F48" s="31" t="s">
        <v>376</v>
      </c>
      <c r="G48" s="31" t="s">
        <v>376</v>
      </c>
      <c r="H48" s="31" t="s">
        <v>376</v>
      </c>
      <c r="I48" s="31" t="s">
        <v>376</v>
      </c>
      <c r="J48" s="31" t="s">
        <v>376</v>
      </c>
      <c r="K48" s="31" t="s">
        <v>376</v>
      </c>
      <c r="L48" s="68">
        <f>'Расчет субсидий'!P48-1</f>
        <v>-9.367868553172054E-2</v>
      </c>
      <c r="M48" s="68">
        <f>L48*'Расчет субсидий'!Q48</f>
        <v>-1.8735737106344108</v>
      </c>
      <c r="N48" s="69">
        <f>$B48*M48/$AS48</f>
        <v>-53.720486473983335</v>
      </c>
      <c r="O48" s="68">
        <f>'Расчет субсидий'!R48-1</f>
        <v>0</v>
      </c>
      <c r="P48" s="68">
        <f>O48*'Расчет субсидий'!S48</f>
        <v>0</v>
      </c>
      <c r="Q48" s="69">
        <f>$B48*P48/$AS48</f>
        <v>0</v>
      </c>
      <c r="R48" s="68">
        <f>'Расчет субсидий'!V48-1</f>
        <v>3.1906614785992105E-2</v>
      </c>
      <c r="S48" s="68">
        <f>R48*'Расчет субсидий'!W48</f>
        <v>0.79766536964980261</v>
      </c>
      <c r="T48" s="69">
        <f>$B48*S48/$AS48</f>
        <v>22.871249451150426</v>
      </c>
      <c r="U48" s="68">
        <f>'Расчет субсидий'!Z48-1</f>
        <v>-4.4444444444444509E-2</v>
      </c>
      <c r="V48" s="68">
        <f>U48*'Расчет субсидий'!AA48</f>
        <v>-1.1111111111111127</v>
      </c>
      <c r="W48" s="69">
        <f>$B48*V48/$AS48</f>
        <v>-31.858596796453597</v>
      </c>
      <c r="X48" s="68">
        <f>'Расчет субсидий'!AD48-1</f>
        <v>5.7404779402447925E-2</v>
      </c>
      <c r="Y48" s="68">
        <f>X48*'Расчет субсидий'!AE48</f>
        <v>0.28702389701223963</v>
      </c>
      <c r="Z48" s="69">
        <f t="shared" si="26"/>
        <v>8.2297607452737758</v>
      </c>
      <c r="AA48" s="31" t="s">
        <v>376</v>
      </c>
      <c r="AB48" s="31" t="s">
        <v>376</v>
      </c>
      <c r="AC48" s="31" t="s">
        <v>376</v>
      </c>
      <c r="AD48" s="68">
        <f>'Расчет субсидий'!AL48-1</f>
        <v>-0.12072892938496582</v>
      </c>
      <c r="AE48" s="68">
        <f>AD48*'Расчет субсидий'!AM48</f>
        <v>-2.4145785876993164</v>
      </c>
      <c r="AF48" s="69">
        <f>$B48*AE48/$AS48</f>
        <v>-69.232577092976513</v>
      </c>
      <c r="AG48" s="31" t="s">
        <v>376</v>
      </c>
      <c r="AH48" s="31" t="s">
        <v>376</v>
      </c>
      <c r="AI48" s="31" t="s">
        <v>376</v>
      </c>
      <c r="AJ48" s="68">
        <f>'Расчет субсидий'!AT48-1</f>
        <v>-2.6315789473684292E-2</v>
      </c>
      <c r="AK48" s="68">
        <f>AJ48*'Расчет субсидий'!AU48</f>
        <v>-0.26315789473684292</v>
      </c>
      <c r="AL48" s="69">
        <f t="shared" si="27"/>
        <v>-7.5454571360021809</v>
      </c>
      <c r="AM48" s="31" t="s">
        <v>376</v>
      </c>
      <c r="AN48" s="31" t="s">
        <v>376</v>
      </c>
      <c r="AO48" s="31" t="s">
        <v>376</v>
      </c>
      <c r="AP48" s="31" t="s">
        <v>376</v>
      </c>
      <c r="AQ48" s="31" t="s">
        <v>376</v>
      </c>
      <c r="AR48" s="31" t="s">
        <v>376</v>
      </c>
      <c r="AS48" s="68">
        <f t="shared" ref="AS48:AS111" si="28">D48+M48+P48+S48+V48+Y48+AE48+AK48</f>
        <v>-4.2409623993907779</v>
      </c>
      <c r="AT48" s="30" t="str">
        <f>IF('Расчет субсидий'!BW48="+",'Расчет субсидий'!BW48,"-")</f>
        <v>-</v>
      </c>
    </row>
    <row r="49" spans="1:46" ht="15" customHeight="1">
      <c r="A49" s="37" t="s">
        <v>49</v>
      </c>
      <c r="B49" s="65">
        <f>'Расчет субсидий'!BH49</f>
        <v>56.900000000000091</v>
      </c>
      <c r="C49" s="68">
        <f>'Расчет субсидий'!D49-1</f>
        <v>0.13566542288557226</v>
      </c>
      <c r="D49" s="68">
        <f>C49*'Расчет субсидий'!E49</f>
        <v>1.3566542288557226</v>
      </c>
      <c r="E49" s="69">
        <f>$B49*D49/$AS49</f>
        <v>22.703707313326689</v>
      </c>
      <c r="F49" s="31" t="s">
        <v>376</v>
      </c>
      <c r="G49" s="31" t="s">
        <v>376</v>
      </c>
      <c r="H49" s="31" t="s">
        <v>376</v>
      </c>
      <c r="I49" s="31" t="s">
        <v>376</v>
      </c>
      <c r="J49" s="31" t="s">
        <v>376</v>
      </c>
      <c r="K49" s="31" t="s">
        <v>376</v>
      </c>
      <c r="L49" s="68">
        <f>'Расчет субсидий'!P49-1</f>
        <v>-0.21556103203741883</v>
      </c>
      <c r="M49" s="68">
        <f>L49*'Расчет субсидий'!Q49</f>
        <v>-4.3112206407483766</v>
      </c>
      <c r="N49" s="69">
        <f>$B49*M49/$AS49</f>
        <v>-72.148591371938508</v>
      </c>
      <c r="O49" s="68">
        <f>'Расчет субсидий'!R49-1</f>
        <v>0</v>
      </c>
      <c r="P49" s="68">
        <f>O49*'Расчет субсидий'!S49</f>
        <v>0</v>
      </c>
      <c r="Q49" s="69">
        <f>$B49*P49/$AS49</f>
        <v>0</v>
      </c>
      <c r="R49" s="68">
        <f>'Расчет субсидий'!V49-1</f>
        <v>0.10044052863436126</v>
      </c>
      <c r="S49" s="68">
        <f>R49*'Расчет субсидий'!W49</f>
        <v>3.0132158590308378</v>
      </c>
      <c r="T49" s="69">
        <f>$B49*S49/$AS49</f>
        <v>50.426386827402709</v>
      </c>
      <c r="U49" s="68">
        <f>'Расчет субсидий'!Z49-1</f>
        <v>0.13777777777777778</v>
      </c>
      <c r="V49" s="68">
        <f>U49*'Расчет субсидий'!AA49</f>
        <v>2.7555555555555555</v>
      </c>
      <c r="W49" s="69">
        <f>$B49*V49/$AS49</f>
        <v>46.114422885566306</v>
      </c>
      <c r="X49" s="68">
        <f>'Расчет субсидий'!AD49-1</f>
        <v>9.8334655035685614E-3</v>
      </c>
      <c r="Y49" s="68">
        <f>X49*'Расчет субсидий'!AE49</f>
        <v>4.9167327517842807E-2</v>
      </c>
      <c r="Z49" s="69">
        <f t="shared" si="26"/>
        <v>0.82281880644348793</v>
      </c>
      <c r="AA49" s="31" t="s">
        <v>376</v>
      </c>
      <c r="AB49" s="31" t="s">
        <v>376</v>
      </c>
      <c r="AC49" s="31" t="s">
        <v>376</v>
      </c>
      <c r="AD49" s="68">
        <f>'Расчет субсидий'!AL49-1</f>
        <v>2.683363148479434E-2</v>
      </c>
      <c r="AE49" s="68">
        <f>AD49*'Расчет субсидий'!AM49</f>
        <v>0.5366726296958868</v>
      </c>
      <c r="AF49" s="69">
        <f>$B49*AE49/$AS49</f>
        <v>8.9812555391994149</v>
      </c>
      <c r="AG49" s="31" t="s">
        <v>376</v>
      </c>
      <c r="AH49" s="31" t="s">
        <v>376</v>
      </c>
      <c r="AI49" s="31" t="s">
        <v>376</v>
      </c>
      <c r="AJ49" s="68">
        <f>'Расчет субсидий'!AT49-1</f>
        <v>-1</v>
      </c>
      <c r="AK49" s="68">
        <f>AJ49*'Расчет субсидий'!AU49</f>
        <v>0</v>
      </c>
      <c r="AL49" s="69">
        <f t="shared" si="27"/>
        <v>0</v>
      </c>
      <c r="AM49" s="31" t="s">
        <v>376</v>
      </c>
      <c r="AN49" s="31" t="s">
        <v>376</v>
      </c>
      <c r="AO49" s="31" t="s">
        <v>376</v>
      </c>
      <c r="AP49" s="31" t="s">
        <v>376</v>
      </c>
      <c r="AQ49" s="31" t="s">
        <v>376</v>
      </c>
      <c r="AR49" s="31" t="s">
        <v>376</v>
      </c>
      <c r="AS49" s="68">
        <f t="shared" si="28"/>
        <v>3.4000449599074689</v>
      </c>
      <c r="AT49" s="30" t="str">
        <f>IF('Расчет субсидий'!BW49="+",'Расчет субсидий'!BW49,"-")</f>
        <v>-</v>
      </c>
    </row>
    <row r="50" spans="1:46" ht="15" customHeight="1">
      <c r="A50" s="37" t="s">
        <v>50</v>
      </c>
      <c r="B50" s="65">
        <f>'Расчет субсидий'!BH50</f>
        <v>149.20000000000005</v>
      </c>
      <c r="C50" s="68">
        <f>'Расчет субсидий'!D50-1</f>
        <v>-1</v>
      </c>
      <c r="D50" s="68">
        <f>C50*'Расчет субсидий'!E50</f>
        <v>0</v>
      </c>
      <c r="E50" s="69">
        <f>$B50*D50/$AS50</f>
        <v>0</v>
      </c>
      <c r="F50" s="31" t="s">
        <v>376</v>
      </c>
      <c r="G50" s="31" t="s">
        <v>376</v>
      </c>
      <c r="H50" s="31" t="s">
        <v>376</v>
      </c>
      <c r="I50" s="31" t="s">
        <v>376</v>
      </c>
      <c r="J50" s="31" t="s">
        <v>376</v>
      </c>
      <c r="K50" s="31" t="s">
        <v>376</v>
      </c>
      <c r="L50" s="68">
        <f>'Расчет субсидий'!P50-1</f>
        <v>1.8441971383147848E-2</v>
      </c>
      <c r="M50" s="68">
        <f>L50*'Расчет субсидий'!Q50</f>
        <v>0.36883942766295696</v>
      </c>
      <c r="N50" s="69">
        <f>$B50*M50/$AS50</f>
        <v>3.7185141503734136</v>
      </c>
      <c r="O50" s="68">
        <f>'Расчет субсидий'!R50-1</f>
        <v>0</v>
      </c>
      <c r="P50" s="68">
        <f>O50*'Расчет субсидий'!S50</f>
        <v>0</v>
      </c>
      <c r="Q50" s="69">
        <f>$B50*P50/$AS50</f>
        <v>0</v>
      </c>
      <c r="R50" s="68">
        <f>'Расчет субсидий'!V50-1</f>
        <v>0.10253164556962013</v>
      </c>
      <c r="S50" s="68">
        <f>R50*'Расчет субсидий'!W50</f>
        <v>2.5632911392405031</v>
      </c>
      <c r="T50" s="69">
        <f>$B50*S50/$AS50</f>
        <v>25.84223284692477</v>
      </c>
      <c r="U50" s="68">
        <f>'Расчет субсидий'!Z50-1</f>
        <v>0.13749999999999996</v>
      </c>
      <c r="V50" s="68">
        <f>U50*'Расчет субсидий'!AA50</f>
        <v>3.4374999999999991</v>
      </c>
      <c r="W50" s="69">
        <f>$B50*V50/$AS50</f>
        <v>34.655710407372908</v>
      </c>
      <c r="X50" s="68">
        <f>'Расчет субсидий'!AD50-1</f>
        <v>-1.9680196801967975E-2</v>
      </c>
      <c r="Y50" s="68">
        <f>X50*'Расчет субсидий'!AE50</f>
        <v>-9.8400984009839876E-2</v>
      </c>
      <c r="Z50" s="69">
        <f t="shared" si="26"/>
        <v>-0.99204538346052196</v>
      </c>
      <c r="AA50" s="31" t="s">
        <v>376</v>
      </c>
      <c r="AB50" s="31" t="s">
        <v>376</v>
      </c>
      <c r="AC50" s="31" t="s">
        <v>376</v>
      </c>
      <c r="AD50" s="68">
        <f>'Расчет субсидий'!AL50-1</f>
        <v>0.42639593908629436</v>
      </c>
      <c r="AE50" s="68">
        <f>AD50*'Расчет субсидий'!AM50</f>
        <v>8.5279187817258872</v>
      </c>
      <c r="AF50" s="69">
        <f>$B50*AE50/$AS50</f>
        <v>85.975587978789463</v>
      </c>
      <c r="AG50" s="31" t="s">
        <v>376</v>
      </c>
      <c r="AH50" s="31" t="s">
        <v>376</v>
      </c>
      <c r="AI50" s="31" t="s">
        <v>376</v>
      </c>
      <c r="AJ50" s="68">
        <f>'Расчет субсидий'!AT50-1</f>
        <v>-1</v>
      </c>
      <c r="AK50" s="68">
        <f>AJ50*'Расчет субсидий'!AU50</f>
        <v>0</v>
      </c>
      <c r="AL50" s="69">
        <f t="shared" si="27"/>
        <v>0</v>
      </c>
      <c r="AM50" s="31" t="s">
        <v>376</v>
      </c>
      <c r="AN50" s="31" t="s">
        <v>376</v>
      </c>
      <c r="AO50" s="31" t="s">
        <v>376</v>
      </c>
      <c r="AP50" s="31" t="s">
        <v>376</v>
      </c>
      <c r="AQ50" s="31" t="s">
        <v>376</v>
      </c>
      <c r="AR50" s="31" t="s">
        <v>376</v>
      </c>
      <c r="AS50" s="68">
        <f t="shared" si="28"/>
        <v>14.799148364619507</v>
      </c>
      <c r="AT50" s="30" t="str">
        <f>IF('Расчет субсидий'!BW50="+",'Расчет субсидий'!BW50,"-")</f>
        <v>-</v>
      </c>
    </row>
    <row r="51" spans="1:46" ht="15" customHeight="1">
      <c r="A51" s="37" t="s">
        <v>51</v>
      </c>
      <c r="B51" s="65">
        <f>'Расчет субсидий'!BH51</f>
        <v>35.099999999999909</v>
      </c>
      <c r="C51" s="68">
        <f>'Расчет субсидий'!D51-1</f>
        <v>5.966587112171684E-4</v>
      </c>
      <c r="D51" s="68">
        <f>C51*'Расчет субсидий'!E51</f>
        <v>5.966587112171684E-3</v>
      </c>
      <c r="E51" s="69">
        <f>$B51*D51/$AS51</f>
        <v>0.12511291843055178</v>
      </c>
      <c r="F51" s="31" t="s">
        <v>376</v>
      </c>
      <c r="G51" s="31" t="s">
        <v>376</v>
      </c>
      <c r="H51" s="31" t="s">
        <v>376</v>
      </c>
      <c r="I51" s="31" t="s">
        <v>376</v>
      </c>
      <c r="J51" s="31" t="s">
        <v>376</v>
      </c>
      <c r="K51" s="31" t="s">
        <v>376</v>
      </c>
      <c r="L51" s="68">
        <f>'Расчет субсидий'!P51-1</f>
        <v>-0.19614812365680279</v>
      </c>
      <c r="M51" s="68">
        <f>L51*'Расчет субсидий'!Q51</f>
        <v>-3.9229624731360557</v>
      </c>
      <c r="N51" s="69">
        <f>$B51*M51/$AS51</f>
        <v>-82.260306382913711</v>
      </c>
      <c r="O51" s="68">
        <f>'Расчет субсидий'!R51-1</f>
        <v>0</v>
      </c>
      <c r="P51" s="68">
        <f>O51*'Расчет субсидий'!S51</f>
        <v>0</v>
      </c>
      <c r="Q51" s="69">
        <f>$B51*P51/$AS51</f>
        <v>0</v>
      </c>
      <c r="R51" s="68">
        <f>'Расчет субсидий'!V51-1</f>
        <v>9.7313432835820945E-2</v>
      </c>
      <c r="S51" s="68">
        <f>R51*'Расчет субсидий'!W51</f>
        <v>2.9194029850746284</v>
      </c>
      <c r="T51" s="69">
        <f>$B51*S51/$AS51</f>
        <v>61.216742615295182</v>
      </c>
      <c r="U51" s="68">
        <f>'Расчет субсидий'!Z51-1</f>
        <v>8.4615384615384537E-2</v>
      </c>
      <c r="V51" s="68">
        <f>U51*'Расчет субсидий'!AA51</f>
        <v>1.6923076923076907</v>
      </c>
      <c r="W51" s="69">
        <f>$B51*V51/$AS51</f>
        <v>35.485873295164772</v>
      </c>
      <c r="X51" s="68">
        <f>'Расчет субсидий'!AD51-1</f>
        <v>0.19583815028901741</v>
      </c>
      <c r="Y51" s="68">
        <f>X51*'Расчет субсидий'!AE51</f>
        <v>0.97919075144508705</v>
      </c>
      <c r="Z51" s="69">
        <f t="shared" si="26"/>
        <v>20.53257755402311</v>
      </c>
      <c r="AA51" s="31" t="s">
        <v>376</v>
      </c>
      <c r="AB51" s="31" t="s">
        <v>376</v>
      </c>
      <c r="AC51" s="31" t="s">
        <v>376</v>
      </c>
      <c r="AD51" s="68">
        <f>'Расчет субсидий'!AL51-1</f>
        <v>0</v>
      </c>
      <c r="AE51" s="68">
        <f>AD51*'Расчет субсидий'!AM51</f>
        <v>0</v>
      </c>
      <c r="AF51" s="69">
        <f>$B51*AE51/$AS51</f>
        <v>0</v>
      </c>
      <c r="AG51" s="31" t="s">
        <v>376</v>
      </c>
      <c r="AH51" s="31" t="s">
        <v>376</v>
      </c>
      <c r="AI51" s="31" t="s">
        <v>376</v>
      </c>
      <c r="AJ51" s="68">
        <f>'Расчет субсидий'!AT51-1</f>
        <v>-1</v>
      </c>
      <c r="AK51" s="68">
        <f>AJ51*'Расчет субсидий'!AU51</f>
        <v>0</v>
      </c>
      <c r="AL51" s="69">
        <f t="shared" si="27"/>
        <v>0</v>
      </c>
      <c r="AM51" s="31" t="s">
        <v>376</v>
      </c>
      <c r="AN51" s="31" t="s">
        <v>376</v>
      </c>
      <c r="AO51" s="31" t="s">
        <v>376</v>
      </c>
      <c r="AP51" s="31" t="s">
        <v>376</v>
      </c>
      <c r="AQ51" s="31" t="s">
        <v>376</v>
      </c>
      <c r="AR51" s="31" t="s">
        <v>376</v>
      </c>
      <c r="AS51" s="68">
        <f t="shared" si="28"/>
        <v>1.6739055428035221</v>
      </c>
      <c r="AT51" s="30" t="str">
        <f>IF('Расчет субсидий'!BW51="+",'Расчет субсидий'!BW51,"-")</f>
        <v>-</v>
      </c>
    </row>
    <row r="52" spans="1:46" ht="15" customHeight="1">
      <c r="A52" s="36" t="s">
        <v>52</v>
      </c>
      <c r="B52" s="70"/>
      <c r="C52" s="71"/>
      <c r="D52" s="71"/>
      <c r="E52" s="72"/>
      <c r="F52" s="71"/>
      <c r="G52" s="71"/>
      <c r="H52" s="72"/>
      <c r="I52" s="72"/>
      <c r="J52" s="72"/>
      <c r="K52" s="72"/>
      <c r="L52" s="71"/>
      <c r="M52" s="71"/>
      <c r="N52" s="72"/>
      <c r="O52" s="71"/>
      <c r="P52" s="71"/>
      <c r="Q52" s="72"/>
      <c r="R52" s="71"/>
      <c r="S52" s="71"/>
      <c r="T52" s="72"/>
      <c r="U52" s="71"/>
      <c r="V52" s="71"/>
      <c r="W52" s="72"/>
      <c r="X52" s="72"/>
      <c r="Y52" s="72"/>
      <c r="Z52" s="72"/>
      <c r="AA52" s="72"/>
      <c r="AB52" s="72"/>
      <c r="AC52" s="72"/>
      <c r="AD52" s="71"/>
      <c r="AE52" s="71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3"/>
    </row>
    <row r="53" spans="1:46" ht="15" customHeight="1">
      <c r="A53" s="37" t="s">
        <v>53</v>
      </c>
      <c r="B53" s="65">
        <f>'Расчет субсидий'!BH53</f>
        <v>273.5</v>
      </c>
      <c r="C53" s="68">
        <f>'Расчет субсидий'!D53-1</f>
        <v>0.28497918543881795</v>
      </c>
      <c r="D53" s="68">
        <f>C53*'Расчет субсидий'!E53</f>
        <v>2.8497918543881795</v>
      </c>
      <c r="E53" s="69">
        <f t="shared" ref="E53:E65" si="29">$B53*D53/$AS53</f>
        <v>67.834809065847949</v>
      </c>
      <c r="F53" s="31" t="s">
        <v>376</v>
      </c>
      <c r="G53" s="31" t="s">
        <v>376</v>
      </c>
      <c r="H53" s="31" t="s">
        <v>376</v>
      </c>
      <c r="I53" s="31" t="s">
        <v>376</v>
      </c>
      <c r="J53" s="31" t="s">
        <v>376</v>
      </c>
      <c r="K53" s="31" t="s">
        <v>376</v>
      </c>
      <c r="L53" s="68">
        <f>'Расчет субсидий'!P53-1</f>
        <v>-5.5593224982363854E-2</v>
      </c>
      <c r="M53" s="68">
        <f>L53*'Расчет субсидий'!Q53</f>
        <v>-1.1118644996472771</v>
      </c>
      <c r="N53" s="69">
        <f t="shared" ref="N53:N65" si="30">$B53*M53/$AS53</f>
        <v>-26.466184161671048</v>
      </c>
      <c r="O53" s="68">
        <f>'Расчет субсидий'!R53-1</f>
        <v>0</v>
      </c>
      <c r="P53" s="68">
        <f>O53*'Расчет субсидий'!S53</f>
        <v>0</v>
      </c>
      <c r="Q53" s="69">
        <f t="shared" ref="Q53:Q65" si="31">$B53*P53/$AS53</f>
        <v>0</v>
      </c>
      <c r="R53" s="68">
        <f>'Расчет субсидий'!V53-1</f>
        <v>8.3333333333333259E-2</v>
      </c>
      <c r="S53" s="68">
        <f>R53*'Расчет субсидий'!W53</f>
        <v>2.0833333333333313</v>
      </c>
      <c r="T53" s="69">
        <f t="shared" ref="T53:T65" si="32">$B53*S53/$AS53</f>
        <v>49.590470500352929</v>
      </c>
      <c r="U53" s="68">
        <f>'Расчет субсидий'!Z53-1</f>
        <v>8.2822085889570518E-2</v>
      </c>
      <c r="V53" s="68">
        <f>U53*'Расчет субсидий'!AA53</f>
        <v>2.0705521472392627</v>
      </c>
      <c r="W53" s="69">
        <f t="shared" ref="W53:W65" si="33">$B53*V53/$AS53</f>
        <v>49.286234485013367</v>
      </c>
      <c r="X53" s="68">
        <f>'Расчет субсидий'!AD53-1</f>
        <v>3.7620081909639946E-2</v>
      </c>
      <c r="Y53" s="68">
        <f>X53*'Расчет субсидий'!AE53</f>
        <v>0.18810040954819973</v>
      </c>
      <c r="Z53" s="69">
        <f t="shared" si="26"/>
        <v>4.4774341491860703</v>
      </c>
      <c r="AA53" s="31" t="s">
        <v>376</v>
      </c>
      <c r="AB53" s="31" t="s">
        <v>376</v>
      </c>
      <c r="AC53" s="31" t="s">
        <v>376</v>
      </c>
      <c r="AD53" s="68">
        <f>'Расчет субсидий'!AL53-1</f>
        <v>-0.53333333333333333</v>
      </c>
      <c r="AE53" s="68">
        <f>AD53*'Расчет субсидий'!AM53</f>
        <v>-10.666666666666666</v>
      </c>
      <c r="AF53" s="69">
        <f t="shared" ref="AF53:AF65" si="34">$B53*AE53/$AS53</f>
        <v>-253.90320896180722</v>
      </c>
      <c r="AG53" s="31" t="s">
        <v>376</v>
      </c>
      <c r="AH53" s="31" t="s">
        <v>376</v>
      </c>
      <c r="AI53" s="31" t="s">
        <v>376</v>
      </c>
      <c r="AJ53" s="68">
        <f>'Расчет субсидий'!AT53-1</f>
        <v>1.6076696165191744</v>
      </c>
      <c r="AK53" s="68">
        <f>AJ53*'Расчет субсидий'!AU53</f>
        <v>16.076696165191745</v>
      </c>
      <c r="AL53" s="69">
        <f t="shared" si="27"/>
        <v>382.68044492307797</v>
      </c>
      <c r="AM53" s="31" t="s">
        <v>376</v>
      </c>
      <c r="AN53" s="31" t="s">
        <v>376</v>
      </c>
      <c r="AO53" s="31" t="s">
        <v>376</v>
      </c>
      <c r="AP53" s="31" t="s">
        <v>376</v>
      </c>
      <c r="AQ53" s="31" t="s">
        <v>376</v>
      </c>
      <c r="AR53" s="31" t="s">
        <v>376</v>
      </c>
      <c r="AS53" s="68">
        <f t="shared" si="28"/>
        <v>11.489942743386775</v>
      </c>
      <c r="AT53" s="30" t="str">
        <f>IF('Расчет субсидий'!BW53="+",'Расчет субсидий'!BW53,"-")</f>
        <v>-</v>
      </c>
    </row>
    <row r="54" spans="1:46" ht="15" customHeight="1">
      <c r="A54" s="37" t="s">
        <v>54</v>
      </c>
      <c r="B54" s="65">
        <f>'Расчет субсидий'!BH54</f>
        <v>-20.200000000000045</v>
      </c>
      <c r="C54" s="68">
        <f>'Расчет субсидий'!D54-1</f>
        <v>-1</v>
      </c>
      <c r="D54" s="68">
        <f>C54*'Расчет субсидий'!E54</f>
        <v>0</v>
      </c>
      <c r="E54" s="69">
        <f t="shared" si="29"/>
        <v>0</v>
      </c>
      <c r="F54" s="31" t="s">
        <v>376</v>
      </c>
      <c r="G54" s="31" t="s">
        <v>376</v>
      </c>
      <c r="H54" s="31" t="s">
        <v>376</v>
      </c>
      <c r="I54" s="31" t="s">
        <v>376</v>
      </c>
      <c r="J54" s="31" t="s">
        <v>376</v>
      </c>
      <c r="K54" s="31" t="s">
        <v>376</v>
      </c>
      <c r="L54" s="68">
        <f>'Расчет субсидий'!P54-1</f>
        <v>-0.30854366311243087</v>
      </c>
      <c r="M54" s="68">
        <f>L54*'Расчет субсидий'!Q54</f>
        <v>-6.1708732622486178</v>
      </c>
      <c r="N54" s="69">
        <f t="shared" si="30"/>
        <v>-49.77265044426089</v>
      </c>
      <c r="O54" s="68">
        <f>'Расчет субсидий'!R54-1</f>
        <v>0</v>
      </c>
      <c r="P54" s="68">
        <f>O54*'Расчет субсидий'!S54</f>
        <v>0</v>
      </c>
      <c r="Q54" s="69">
        <f t="shared" si="31"/>
        <v>0</v>
      </c>
      <c r="R54" s="68">
        <f>'Расчет субсидий'!V54-1</f>
        <v>0</v>
      </c>
      <c r="S54" s="68">
        <f>R54*'Расчет субсидий'!W54</f>
        <v>0</v>
      </c>
      <c r="T54" s="69">
        <f t="shared" si="32"/>
        <v>0</v>
      </c>
      <c r="U54" s="68">
        <f>'Расчет субсидий'!Z54-1</f>
        <v>5.7453416149068071E-2</v>
      </c>
      <c r="V54" s="68">
        <f>U54*'Расчет субсидий'!AA54</f>
        <v>1.7236024844720421</v>
      </c>
      <c r="W54" s="69">
        <f t="shared" si="33"/>
        <v>13.902127027840788</v>
      </c>
      <c r="X54" s="68">
        <f>'Расчет субсидий'!AD54-1</f>
        <v>6.8012589237737009E-2</v>
      </c>
      <c r="Y54" s="68">
        <f>X54*'Расчет субсидий'!AE54</f>
        <v>0.34006294618868504</v>
      </c>
      <c r="Z54" s="69">
        <f t="shared" si="26"/>
        <v>2.7428588192276826</v>
      </c>
      <c r="AA54" s="31" t="s">
        <v>376</v>
      </c>
      <c r="AB54" s="31" t="s">
        <v>376</v>
      </c>
      <c r="AC54" s="31" t="s">
        <v>376</v>
      </c>
      <c r="AD54" s="68">
        <f>'Расчет субсидий'!AL54-1</f>
        <v>8.0139372822299659E-2</v>
      </c>
      <c r="AE54" s="68">
        <f>AD54*'Расчет субсидий'!AM54</f>
        <v>1.6027874564459932</v>
      </c>
      <c r="AF54" s="69">
        <f t="shared" si="34"/>
        <v>12.92766459719237</v>
      </c>
      <c r="AG54" s="31" t="s">
        <v>376</v>
      </c>
      <c r="AH54" s="31" t="s">
        <v>376</v>
      </c>
      <c r="AI54" s="31" t="s">
        <v>376</v>
      </c>
      <c r="AJ54" s="68">
        <f>'Расчет субсидий'!AT54-1</f>
        <v>-1</v>
      </c>
      <c r="AK54" s="68">
        <f>AJ54*'Расчет субсидий'!AU54</f>
        <v>0</v>
      </c>
      <c r="AL54" s="69">
        <f t="shared" si="27"/>
        <v>0</v>
      </c>
      <c r="AM54" s="31" t="s">
        <v>376</v>
      </c>
      <c r="AN54" s="31" t="s">
        <v>376</v>
      </c>
      <c r="AO54" s="31" t="s">
        <v>376</v>
      </c>
      <c r="AP54" s="31" t="s">
        <v>376</v>
      </c>
      <c r="AQ54" s="31" t="s">
        <v>376</v>
      </c>
      <c r="AR54" s="31" t="s">
        <v>376</v>
      </c>
      <c r="AS54" s="68">
        <f t="shared" si="28"/>
        <v>-2.5044203751418967</v>
      </c>
      <c r="AT54" s="30" t="str">
        <f>IF('Расчет субсидий'!BW54="+",'Расчет субсидий'!BW54,"-")</f>
        <v>-</v>
      </c>
    </row>
    <row r="55" spans="1:46" ht="15" customHeight="1">
      <c r="A55" s="37" t="s">
        <v>55</v>
      </c>
      <c r="B55" s="65">
        <f>'Расчет субсидий'!BH55</f>
        <v>25.699999999999818</v>
      </c>
      <c r="C55" s="68">
        <f>'Расчет субсидий'!D55-1</f>
        <v>-1</v>
      </c>
      <c r="D55" s="68">
        <f>C55*'Расчет субсидий'!E55</f>
        <v>0</v>
      </c>
      <c r="E55" s="69">
        <f t="shared" si="29"/>
        <v>0</v>
      </c>
      <c r="F55" s="31" t="s">
        <v>376</v>
      </c>
      <c r="G55" s="31" t="s">
        <v>376</v>
      </c>
      <c r="H55" s="31" t="s">
        <v>376</v>
      </c>
      <c r="I55" s="31" t="s">
        <v>376</v>
      </c>
      <c r="J55" s="31" t="s">
        <v>376</v>
      </c>
      <c r="K55" s="31" t="s">
        <v>376</v>
      </c>
      <c r="L55" s="68">
        <f>'Расчет субсидий'!P55-1</f>
        <v>-0.36353725448143981</v>
      </c>
      <c r="M55" s="68">
        <f>L55*'Расчет субсидий'!Q55</f>
        <v>-7.2707450896287966</v>
      </c>
      <c r="N55" s="69">
        <f t="shared" si="30"/>
        <v>-144.95614134597571</v>
      </c>
      <c r="O55" s="68">
        <f>'Расчет субсидий'!R55-1</f>
        <v>0</v>
      </c>
      <c r="P55" s="68">
        <f>O55*'Расчет субсидий'!S55</f>
        <v>0</v>
      </c>
      <c r="Q55" s="69">
        <f t="shared" si="31"/>
        <v>0</v>
      </c>
      <c r="R55" s="68">
        <f>'Расчет субсидий'!V55-1</f>
        <v>0</v>
      </c>
      <c r="S55" s="68">
        <f>R55*'Расчет субсидий'!W55</f>
        <v>0</v>
      </c>
      <c r="T55" s="69">
        <f t="shared" si="32"/>
        <v>0</v>
      </c>
      <c r="U55" s="68">
        <f>'Расчет субсидий'!Z55-1</f>
        <v>3.832752613240431E-2</v>
      </c>
      <c r="V55" s="68">
        <f>U55*'Расчет субсидий'!AA55</f>
        <v>0.76655052264808621</v>
      </c>
      <c r="W55" s="69">
        <f t="shared" si="33"/>
        <v>15.282643599802027</v>
      </c>
      <c r="X55" s="68">
        <f>'Расчет субсидий'!AD55-1</f>
        <v>0.1740368881436738</v>
      </c>
      <c r="Y55" s="68">
        <f>X55*'Расчет субсидий'!AE55</f>
        <v>0.87018444071836898</v>
      </c>
      <c r="Z55" s="69">
        <f t="shared" si="26"/>
        <v>17.348782996912995</v>
      </c>
      <c r="AA55" s="31" t="s">
        <v>376</v>
      </c>
      <c r="AB55" s="31" t="s">
        <v>376</v>
      </c>
      <c r="AC55" s="31" t="s">
        <v>376</v>
      </c>
      <c r="AD55" s="68">
        <f>'Расчет субсидий'!AL55-1</f>
        <v>-0.15384615384615385</v>
      </c>
      <c r="AE55" s="68">
        <f>AD55*'Расчет субсидий'!AM55</f>
        <v>-3.0769230769230771</v>
      </c>
      <c r="AF55" s="69">
        <f t="shared" si="34"/>
        <v>-61.344317666338</v>
      </c>
      <c r="AG55" s="31" t="s">
        <v>376</v>
      </c>
      <c r="AH55" s="31" t="s">
        <v>376</v>
      </c>
      <c r="AI55" s="31" t="s">
        <v>376</v>
      </c>
      <c r="AJ55" s="68">
        <f>'Расчет субсидий'!AT55-1</f>
        <v>1</v>
      </c>
      <c r="AK55" s="68">
        <f>AJ55*'Расчет субсидий'!AU55</f>
        <v>10</v>
      </c>
      <c r="AL55" s="69">
        <f t="shared" si="27"/>
        <v>199.3690324155985</v>
      </c>
      <c r="AM55" s="31" t="s">
        <v>376</v>
      </c>
      <c r="AN55" s="31" t="s">
        <v>376</v>
      </c>
      <c r="AO55" s="31" t="s">
        <v>376</v>
      </c>
      <c r="AP55" s="31" t="s">
        <v>376</v>
      </c>
      <c r="AQ55" s="31" t="s">
        <v>376</v>
      </c>
      <c r="AR55" s="31" t="s">
        <v>376</v>
      </c>
      <c r="AS55" s="68">
        <f t="shared" si="28"/>
        <v>1.2890667968145824</v>
      </c>
      <c r="AT55" s="30" t="str">
        <f>IF('Расчет субсидий'!BW55="+",'Расчет субсидий'!BW55,"-")</f>
        <v>-</v>
      </c>
    </row>
    <row r="56" spans="1:46" ht="15" customHeight="1">
      <c r="A56" s="37" t="s">
        <v>56</v>
      </c>
      <c r="B56" s="65">
        <f>'Расчет субсидий'!BH56</f>
        <v>-180.79999999999995</v>
      </c>
      <c r="C56" s="68">
        <f>'Расчет субсидий'!D56-1</f>
        <v>-1</v>
      </c>
      <c r="D56" s="68">
        <f>C56*'Расчет субсидий'!E56</f>
        <v>0</v>
      </c>
      <c r="E56" s="69">
        <f t="shared" si="29"/>
        <v>0</v>
      </c>
      <c r="F56" s="31" t="s">
        <v>376</v>
      </c>
      <c r="G56" s="31" t="s">
        <v>376</v>
      </c>
      <c r="H56" s="31" t="s">
        <v>376</v>
      </c>
      <c r="I56" s="31" t="s">
        <v>376</v>
      </c>
      <c r="J56" s="31" t="s">
        <v>376</v>
      </c>
      <c r="K56" s="31" t="s">
        <v>376</v>
      </c>
      <c r="L56" s="68">
        <f>'Расчет субсидий'!P56-1</f>
        <v>-0.17998866213151932</v>
      </c>
      <c r="M56" s="68">
        <f>L56*'Расчет субсидий'!Q56</f>
        <v>-3.5997732426303863</v>
      </c>
      <c r="N56" s="69">
        <f t="shared" si="30"/>
        <v>-51.317386589638474</v>
      </c>
      <c r="O56" s="68">
        <f>'Расчет субсидий'!R56-1</f>
        <v>0</v>
      </c>
      <c r="P56" s="68">
        <f>O56*'Расчет субсидий'!S56</f>
        <v>0</v>
      </c>
      <c r="Q56" s="69">
        <f t="shared" si="31"/>
        <v>0</v>
      </c>
      <c r="R56" s="68">
        <f>'Расчет субсидий'!V56-1</f>
        <v>-0.12153306026916333</v>
      </c>
      <c r="S56" s="68">
        <f>R56*'Расчет субсидий'!W56</f>
        <v>-3.0383265067290832</v>
      </c>
      <c r="T56" s="69">
        <f t="shared" si="32"/>
        <v>-43.313554888649257</v>
      </c>
      <c r="U56" s="68">
        <f>'Расчет субсидий'!Z56-1</f>
        <v>6.3095238095238093E-2</v>
      </c>
      <c r="V56" s="68">
        <f>U56*'Расчет субсидий'!AA56</f>
        <v>1.5773809523809523</v>
      </c>
      <c r="W56" s="69">
        <f t="shared" si="33"/>
        <v>22.486713100105355</v>
      </c>
      <c r="X56" s="68">
        <f>'Расчет субсидий'!AD56-1</f>
        <v>-4.4236182190378726E-2</v>
      </c>
      <c r="Y56" s="68">
        <f>X56*'Расчет субсидий'!AE56</f>
        <v>-0.22118091095189363</v>
      </c>
      <c r="Z56" s="69">
        <f t="shared" si="26"/>
        <v>-3.1530948058475121</v>
      </c>
      <c r="AA56" s="31" t="s">
        <v>376</v>
      </c>
      <c r="AB56" s="31" t="s">
        <v>376</v>
      </c>
      <c r="AC56" s="31" t="s">
        <v>376</v>
      </c>
      <c r="AD56" s="68">
        <f>'Расчет субсидий'!AL56-1</f>
        <v>0.12996389891696758</v>
      </c>
      <c r="AE56" s="68">
        <f>AD56*'Расчет субсидий'!AM56</f>
        <v>2.5992779783393516</v>
      </c>
      <c r="AF56" s="69">
        <f t="shared" si="34"/>
        <v>37.05459868658464</v>
      </c>
      <c r="AG56" s="31" t="s">
        <v>376</v>
      </c>
      <c r="AH56" s="31" t="s">
        <v>376</v>
      </c>
      <c r="AI56" s="31" t="s">
        <v>376</v>
      </c>
      <c r="AJ56" s="68">
        <f>'Расчет субсидий'!AT56-1</f>
        <v>-1</v>
      </c>
      <c r="AK56" s="68">
        <f>AJ56*'Расчет субсидий'!AU56</f>
        <v>-10</v>
      </c>
      <c r="AL56" s="69">
        <f t="shared" si="27"/>
        <v>-142.55727550255472</v>
      </c>
      <c r="AM56" s="31" t="s">
        <v>376</v>
      </c>
      <c r="AN56" s="31" t="s">
        <v>376</v>
      </c>
      <c r="AO56" s="31" t="s">
        <v>376</v>
      </c>
      <c r="AP56" s="31" t="s">
        <v>376</v>
      </c>
      <c r="AQ56" s="31" t="s">
        <v>376</v>
      </c>
      <c r="AR56" s="31" t="s">
        <v>376</v>
      </c>
      <c r="AS56" s="68">
        <f t="shared" si="28"/>
        <v>-12.682621729591059</v>
      </c>
      <c r="AT56" s="30" t="str">
        <f>IF('Расчет субсидий'!BW56="+",'Расчет субсидий'!BW56,"-")</f>
        <v>-</v>
      </c>
    </row>
    <row r="57" spans="1:46" ht="15" customHeight="1">
      <c r="A57" s="37" t="s">
        <v>57</v>
      </c>
      <c r="B57" s="65">
        <f>'Расчет субсидий'!BH57</f>
        <v>-14.200000000000045</v>
      </c>
      <c r="C57" s="68">
        <f>'Расчет субсидий'!D57-1</f>
        <v>-1</v>
      </c>
      <c r="D57" s="68">
        <f>C57*'Расчет субсидий'!E57</f>
        <v>0</v>
      </c>
      <c r="E57" s="69">
        <f t="shared" si="29"/>
        <v>0</v>
      </c>
      <c r="F57" s="31" t="s">
        <v>376</v>
      </c>
      <c r="G57" s="31" t="s">
        <v>376</v>
      </c>
      <c r="H57" s="31" t="s">
        <v>376</v>
      </c>
      <c r="I57" s="31" t="s">
        <v>376</v>
      </c>
      <c r="J57" s="31" t="s">
        <v>376</v>
      </c>
      <c r="K57" s="31" t="s">
        <v>376</v>
      </c>
      <c r="L57" s="68">
        <f>'Расчет субсидий'!P57-1</f>
        <v>-0.17996080061768727</v>
      </c>
      <c r="M57" s="68">
        <f>L57*'Расчет субсидий'!Q57</f>
        <v>-3.5992160123537453</v>
      </c>
      <c r="N57" s="69">
        <f t="shared" si="30"/>
        <v>-30.886682927157555</v>
      </c>
      <c r="O57" s="68">
        <f>'Расчет субсидий'!R57-1</f>
        <v>0</v>
      </c>
      <c r="P57" s="68">
        <f>O57*'Расчет субсидий'!S57</f>
        <v>0</v>
      </c>
      <c r="Q57" s="69">
        <f t="shared" si="31"/>
        <v>0</v>
      </c>
      <c r="R57" s="68">
        <f>'Расчет субсидий'!V57-1</f>
        <v>-0.15805707091900967</v>
      </c>
      <c r="S57" s="68">
        <f>R57*'Расчет субсидий'!W57</f>
        <v>-4.74171212757029</v>
      </c>
      <c r="T57" s="69">
        <f t="shared" si="32"/>
        <v>-40.691016741822317</v>
      </c>
      <c r="U57" s="68">
        <f>'Расчет субсидий'!Z57-1</f>
        <v>5.0000000000000044E-2</v>
      </c>
      <c r="V57" s="68">
        <f>U57*'Расчет субсидий'!AA57</f>
        <v>1.0000000000000009</v>
      </c>
      <c r="W57" s="69">
        <f t="shared" si="33"/>
        <v>8.5815029776328746</v>
      </c>
      <c r="X57" s="68">
        <f>'Расчет субсидий'!AD57-1</f>
        <v>-1.7578874644968101E-2</v>
      </c>
      <c r="Y57" s="68">
        <f>X57*'Расчет субсидий'!AE57</f>
        <v>-8.7894373224840505E-2</v>
      </c>
      <c r="Z57" s="69">
        <f t="shared" si="26"/>
        <v>-0.7542658255461433</v>
      </c>
      <c r="AA57" s="31" t="s">
        <v>376</v>
      </c>
      <c r="AB57" s="31" t="s">
        <v>376</v>
      </c>
      <c r="AC57" s="31" t="s">
        <v>376</v>
      </c>
      <c r="AD57" s="68">
        <f>'Расчет субсидий'!AL57-1</f>
        <v>1.8705035971223083E-2</v>
      </c>
      <c r="AE57" s="68">
        <f>AD57*'Расчет субсидий'!AM57</f>
        <v>0.37410071942446166</v>
      </c>
      <c r="AF57" s="69">
        <f t="shared" si="34"/>
        <v>3.2103464376756152</v>
      </c>
      <c r="AG57" s="31" t="s">
        <v>376</v>
      </c>
      <c r="AH57" s="31" t="s">
        <v>376</v>
      </c>
      <c r="AI57" s="31" t="s">
        <v>376</v>
      </c>
      <c r="AJ57" s="68">
        <f>'Расчет субсидий'!AT57-1</f>
        <v>0.54</v>
      </c>
      <c r="AK57" s="68">
        <f>AJ57*'Расчет субсидий'!AU57</f>
        <v>5.4</v>
      </c>
      <c r="AL57" s="69">
        <f t="shared" si="27"/>
        <v>46.340116079217481</v>
      </c>
      <c r="AM57" s="31" t="s">
        <v>376</v>
      </c>
      <c r="AN57" s="31" t="s">
        <v>376</v>
      </c>
      <c r="AO57" s="31" t="s">
        <v>376</v>
      </c>
      <c r="AP57" s="31" t="s">
        <v>376</v>
      </c>
      <c r="AQ57" s="31" t="s">
        <v>376</v>
      </c>
      <c r="AR57" s="31" t="s">
        <v>376</v>
      </c>
      <c r="AS57" s="68">
        <f t="shared" si="28"/>
        <v>-1.6547217937244127</v>
      </c>
      <c r="AT57" s="30" t="str">
        <f>IF('Расчет субсидий'!BW57="+",'Расчет субсидий'!BW57,"-")</f>
        <v>-</v>
      </c>
    </row>
    <row r="58" spans="1:46" ht="15" customHeight="1">
      <c r="A58" s="37" t="s">
        <v>58</v>
      </c>
      <c r="B58" s="65">
        <f>'Расчет субсидий'!BH58</f>
        <v>41.399999999999977</v>
      </c>
      <c r="C58" s="68">
        <f>'Расчет субсидий'!D58-1</f>
        <v>-1</v>
      </c>
      <c r="D58" s="68">
        <f>C58*'Расчет субсидий'!E58</f>
        <v>0</v>
      </c>
      <c r="E58" s="69">
        <f t="shared" si="29"/>
        <v>0</v>
      </c>
      <c r="F58" s="31" t="s">
        <v>376</v>
      </c>
      <c r="G58" s="31" t="s">
        <v>376</v>
      </c>
      <c r="H58" s="31" t="s">
        <v>376</v>
      </c>
      <c r="I58" s="31" t="s">
        <v>376</v>
      </c>
      <c r="J58" s="31" t="s">
        <v>376</v>
      </c>
      <c r="K58" s="31" t="s">
        <v>376</v>
      </c>
      <c r="L58" s="68">
        <f>'Расчет субсидий'!P58-1</f>
        <v>0.57309756867698147</v>
      </c>
      <c r="M58" s="68">
        <f>L58*'Расчет субсидий'!Q58</f>
        <v>11.46195137353963</v>
      </c>
      <c r="N58" s="69">
        <f t="shared" si="30"/>
        <v>36.878836900396855</v>
      </c>
      <c r="O58" s="68">
        <f>'Расчет субсидий'!R58-1</f>
        <v>0</v>
      </c>
      <c r="P58" s="68">
        <f>O58*'Расчет субсидий'!S58</f>
        <v>0</v>
      </c>
      <c r="Q58" s="69">
        <f t="shared" si="31"/>
        <v>0</v>
      </c>
      <c r="R58" s="68">
        <f>'Расчет субсидий'!V58-1</f>
        <v>0</v>
      </c>
      <c r="S58" s="68">
        <f>R58*'Расчет субсидий'!W58</f>
        <v>0</v>
      </c>
      <c r="T58" s="69">
        <f t="shared" si="32"/>
        <v>0</v>
      </c>
      <c r="U58" s="68">
        <f>'Расчет субсидий'!Z58-1</f>
        <v>0.1333333333333333</v>
      </c>
      <c r="V58" s="68">
        <f>U58*'Расчет субсидий'!AA58</f>
        <v>2.6666666666666661</v>
      </c>
      <c r="W58" s="69">
        <f t="shared" si="33"/>
        <v>8.5800019440629427</v>
      </c>
      <c r="X58" s="68">
        <f>'Расчет субсидий'!AD58-1</f>
        <v>-0.39347408829174668</v>
      </c>
      <c r="Y58" s="68">
        <f>X58*'Расчет субсидий'!AE58</f>
        <v>-1.9673704414587334</v>
      </c>
      <c r="Z58" s="69">
        <f t="shared" si="26"/>
        <v>-6.3300158296529636</v>
      </c>
      <c r="AA58" s="31" t="s">
        <v>376</v>
      </c>
      <c r="AB58" s="31" t="s">
        <v>376</v>
      </c>
      <c r="AC58" s="31" t="s">
        <v>376</v>
      </c>
      <c r="AD58" s="68">
        <f>'Расчет субсидий'!AL58-1</f>
        <v>3.529411764705892E-2</v>
      </c>
      <c r="AE58" s="68">
        <f>AD58*'Расчет субсидий'!AM58</f>
        <v>0.7058823529411784</v>
      </c>
      <c r="AF58" s="69">
        <f t="shared" si="34"/>
        <v>2.2711769851931383</v>
      </c>
      <c r="AG58" s="31" t="s">
        <v>376</v>
      </c>
      <c r="AH58" s="31" t="s">
        <v>376</v>
      </c>
      <c r="AI58" s="31" t="s">
        <v>376</v>
      </c>
      <c r="AJ58" s="68">
        <f>'Расчет субсидий'!AT58-1</f>
        <v>-1</v>
      </c>
      <c r="AK58" s="68">
        <f>AJ58*'Расчет субсидий'!AU58</f>
        <v>0</v>
      </c>
      <c r="AL58" s="69">
        <f t="shared" si="27"/>
        <v>0</v>
      </c>
      <c r="AM58" s="31" t="s">
        <v>376</v>
      </c>
      <c r="AN58" s="31" t="s">
        <v>376</v>
      </c>
      <c r="AO58" s="31" t="s">
        <v>376</v>
      </c>
      <c r="AP58" s="31" t="s">
        <v>376</v>
      </c>
      <c r="AQ58" s="31" t="s">
        <v>376</v>
      </c>
      <c r="AR58" s="31" t="s">
        <v>376</v>
      </c>
      <c r="AS58" s="68">
        <f t="shared" si="28"/>
        <v>12.867129951688742</v>
      </c>
      <c r="AT58" s="30" t="str">
        <f>IF('Расчет субсидий'!BW58="+",'Расчет субсидий'!BW58,"-")</f>
        <v>-</v>
      </c>
    </row>
    <row r="59" spans="1:46" ht="15" customHeight="1">
      <c r="A59" s="37" t="s">
        <v>59</v>
      </c>
      <c r="B59" s="65">
        <f>'Расчет субсидий'!BH59</f>
        <v>-51.099999999999909</v>
      </c>
      <c r="C59" s="68">
        <f>'Расчет субсидий'!D59-1</f>
        <v>-1</v>
      </c>
      <c r="D59" s="68">
        <f>C59*'Расчет субсидий'!E59</f>
        <v>0</v>
      </c>
      <c r="E59" s="69">
        <f t="shared" si="29"/>
        <v>0</v>
      </c>
      <c r="F59" s="31" t="s">
        <v>376</v>
      </c>
      <c r="G59" s="31" t="s">
        <v>376</v>
      </c>
      <c r="H59" s="31" t="s">
        <v>376</v>
      </c>
      <c r="I59" s="31" t="s">
        <v>376</v>
      </c>
      <c r="J59" s="31" t="s">
        <v>376</v>
      </c>
      <c r="K59" s="31" t="s">
        <v>376</v>
      </c>
      <c r="L59" s="68">
        <f>'Расчет субсидий'!P59-1</f>
        <v>-0.26289695260076074</v>
      </c>
      <c r="M59" s="68">
        <f>L59*'Расчет субсидий'!Q59</f>
        <v>-5.2579390520152147</v>
      </c>
      <c r="N59" s="69">
        <f t="shared" si="30"/>
        <v>-58.073919652949975</v>
      </c>
      <c r="O59" s="68">
        <f>'Расчет субсидий'!R59-1</f>
        <v>0</v>
      </c>
      <c r="P59" s="68">
        <f>O59*'Расчет субсидий'!S59</f>
        <v>0</v>
      </c>
      <c r="Q59" s="69">
        <f t="shared" si="31"/>
        <v>0</v>
      </c>
      <c r="R59" s="68">
        <f>'Расчет субсидий'!V59-1</f>
        <v>3.3082706766917269E-2</v>
      </c>
      <c r="S59" s="68">
        <f>R59*'Расчет субсидий'!W59</f>
        <v>0.99248120300751808</v>
      </c>
      <c r="T59" s="69">
        <f t="shared" si="32"/>
        <v>10.96195164499502</v>
      </c>
      <c r="U59" s="68">
        <f>'Расчет субсидий'!Z59-1</f>
        <v>8.0952380952380887E-2</v>
      </c>
      <c r="V59" s="68">
        <f>U59*'Расчет субсидий'!AA59</f>
        <v>1.6190476190476177</v>
      </c>
      <c r="W59" s="69">
        <f t="shared" si="33"/>
        <v>17.882375663299957</v>
      </c>
      <c r="X59" s="68">
        <f>'Расчет субсидий'!AD59-1</f>
        <v>-0.18269046248320864</v>
      </c>
      <c r="Y59" s="68">
        <f>X59*'Расчет субсидий'!AE59</f>
        <v>-0.91345231241604319</v>
      </c>
      <c r="Z59" s="69">
        <f t="shared" si="26"/>
        <v>-10.089077806582599</v>
      </c>
      <c r="AA59" s="31" t="s">
        <v>376</v>
      </c>
      <c r="AB59" s="31" t="s">
        <v>376</v>
      </c>
      <c r="AC59" s="31" t="s">
        <v>376</v>
      </c>
      <c r="AD59" s="68">
        <f>'Расчет субсидий'!AL59-1</f>
        <v>0.44666666666666677</v>
      </c>
      <c r="AE59" s="68">
        <f>AD59*'Расчет субсидий'!AM59</f>
        <v>8.9333333333333353</v>
      </c>
      <c r="AF59" s="69">
        <f t="shared" si="34"/>
        <v>98.668637483384558</v>
      </c>
      <c r="AG59" s="31" t="s">
        <v>376</v>
      </c>
      <c r="AH59" s="31" t="s">
        <v>376</v>
      </c>
      <c r="AI59" s="31" t="s">
        <v>376</v>
      </c>
      <c r="AJ59" s="68">
        <f>'Расчет субсидий'!AT59-1</f>
        <v>-1</v>
      </c>
      <c r="AK59" s="68">
        <f>AJ59*'Расчет субсидий'!AU59</f>
        <v>-10</v>
      </c>
      <c r="AL59" s="69">
        <f t="shared" si="27"/>
        <v>-110.44996733214688</v>
      </c>
      <c r="AM59" s="31" t="s">
        <v>376</v>
      </c>
      <c r="AN59" s="31" t="s">
        <v>376</v>
      </c>
      <c r="AO59" s="31" t="s">
        <v>376</v>
      </c>
      <c r="AP59" s="31" t="s">
        <v>376</v>
      </c>
      <c r="AQ59" s="31" t="s">
        <v>376</v>
      </c>
      <c r="AR59" s="31" t="s">
        <v>376</v>
      </c>
      <c r="AS59" s="68">
        <f t="shared" si="28"/>
        <v>-4.6265292090427863</v>
      </c>
      <c r="AT59" s="30" t="str">
        <f>IF('Расчет субсидий'!BW59="+",'Расчет субсидий'!BW59,"-")</f>
        <v>-</v>
      </c>
    </row>
    <row r="60" spans="1:46" ht="15" customHeight="1">
      <c r="A60" s="37" t="s">
        <v>60</v>
      </c>
      <c r="B60" s="65">
        <f>'Расчет субсидий'!BH60</f>
        <v>15.5</v>
      </c>
      <c r="C60" s="68">
        <f>'Расчет субсидий'!D60-1</f>
        <v>-1</v>
      </c>
      <c r="D60" s="68">
        <f>C60*'Расчет субсидий'!E60</f>
        <v>0</v>
      </c>
      <c r="E60" s="69">
        <f t="shared" si="29"/>
        <v>0</v>
      </c>
      <c r="F60" s="31" t="s">
        <v>376</v>
      </c>
      <c r="G60" s="31" t="s">
        <v>376</v>
      </c>
      <c r="H60" s="31" t="s">
        <v>376</v>
      </c>
      <c r="I60" s="31" t="s">
        <v>376</v>
      </c>
      <c r="J60" s="31" t="s">
        <v>376</v>
      </c>
      <c r="K60" s="31" t="s">
        <v>376</v>
      </c>
      <c r="L60" s="68">
        <f>'Расчет субсидий'!P60-1</f>
        <v>-0.66144271570014146</v>
      </c>
      <c r="M60" s="68">
        <f>L60*'Расчет субсидий'!Q60</f>
        <v>-13.228854314002829</v>
      </c>
      <c r="N60" s="69">
        <f t="shared" si="30"/>
        <v>-107.27648620131512</v>
      </c>
      <c r="O60" s="68">
        <f>'Расчет субсидий'!R60-1</f>
        <v>0</v>
      </c>
      <c r="P60" s="68">
        <f>O60*'Расчет субсидий'!S60</f>
        <v>0</v>
      </c>
      <c r="Q60" s="69">
        <f t="shared" si="31"/>
        <v>0</v>
      </c>
      <c r="R60" s="68">
        <f>'Расчет субсидий'!V60-1</f>
        <v>7.9295154185021755E-3</v>
      </c>
      <c r="S60" s="68">
        <f>R60*'Расчет субсидий'!W60</f>
        <v>0.23788546255506526</v>
      </c>
      <c r="T60" s="69">
        <f t="shared" si="32"/>
        <v>1.9290798685619623</v>
      </c>
      <c r="U60" s="68">
        <f>'Расчет субсидий'!Z60-1</f>
        <v>0.1095890410958904</v>
      </c>
      <c r="V60" s="68">
        <f>U60*'Расчет субсидий'!AA60</f>
        <v>2.1917808219178081</v>
      </c>
      <c r="W60" s="69">
        <f t="shared" si="33"/>
        <v>17.773764796085924</v>
      </c>
      <c r="X60" s="68">
        <f>'Расчет субсидий'!AD60-1</f>
        <v>-0.14461787785738656</v>
      </c>
      <c r="Y60" s="68">
        <f>X60*'Расчет субсидий'!AE60</f>
        <v>-0.72308938928693278</v>
      </c>
      <c r="Z60" s="69">
        <f t="shared" si="26"/>
        <v>-5.8637344588524307</v>
      </c>
      <c r="AA60" s="31" t="s">
        <v>376</v>
      </c>
      <c r="AB60" s="31" t="s">
        <v>376</v>
      </c>
      <c r="AC60" s="31" t="s">
        <v>376</v>
      </c>
      <c r="AD60" s="68">
        <f>'Расчет субсидий'!AL60-1</f>
        <v>0.21014492753623193</v>
      </c>
      <c r="AE60" s="68">
        <f>AD60*'Расчет субсидий'!AM60</f>
        <v>4.2028985507246386</v>
      </c>
      <c r="AF60" s="69">
        <f t="shared" si="34"/>
        <v>34.0824819504655</v>
      </c>
      <c r="AG60" s="31" t="s">
        <v>376</v>
      </c>
      <c r="AH60" s="31" t="s">
        <v>376</v>
      </c>
      <c r="AI60" s="31" t="s">
        <v>376</v>
      </c>
      <c r="AJ60" s="68">
        <f>'Расчет субсидий'!AT60-1</f>
        <v>0.92307692307692313</v>
      </c>
      <c r="AK60" s="68">
        <f>AJ60*'Расчет субсидий'!AU60</f>
        <v>9.2307692307692317</v>
      </c>
      <c r="AL60" s="69">
        <f t="shared" si="27"/>
        <v>74.854894045054181</v>
      </c>
      <c r="AM60" s="31" t="s">
        <v>376</v>
      </c>
      <c r="AN60" s="31" t="s">
        <v>376</v>
      </c>
      <c r="AO60" s="31" t="s">
        <v>376</v>
      </c>
      <c r="AP60" s="31" t="s">
        <v>376</v>
      </c>
      <c r="AQ60" s="31" t="s">
        <v>376</v>
      </c>
      <c r="AR60" s="31" t="s">
        <v>376</v>
      </c>
      <c r="AS60" s="68">
        <f t="shared" si="28"/>
        <v>1.9113903626769808</v>
      </c>
      <c r="AT60" s="30" t="str">
        <f>IF('Расчет субсидий'!BW60="+",'Расчет субсидий'!BW60,"-")</f>
        <v>-</v>
      </c>
    </row>
    <row r="61" spans="1:46" ht="15" customHeight="1">
      <c r="A61" s="37" t="s">
        <v>61</v>
      </c>
      <c r="B61" s="65">
        <f>'Расчет субсидий'!BH61</f>
        <v>274.40000000000009</v>
      </c>
      <c r="C61" s="68">
        <f>'Расчет субсидий'!D61-1</f>
        <v>6.672282973779553E-2</v>
      </c>
      <c r="D61" s="68">
        <f>C61*'Расчет субсидий'!E61</f>
        <v>0.6672282973779553</v>
      </c>
      <c r="E61" s="69">
        <f t="shared" si="29"/>
        <v>11.27665671596808</v>
      </c>
      <c r="F61" s="31" t="s">
        <v>376</v>
      </c>
      <c r="G61" s="31" t="s">
        <v>376</v>
      </c>
      <c r="H61" s="31" t="s">
        <v>376</v>
      </c>
      <c r="I61" s="31" t="s">
        <v>376</v>
      </c>
      <c r="J61" s="31" t="s">
        <v>376</v>
      </c>
      <c r="K61" s="31" t="s">
        <v>376</v>
      </c>
      <c r="L61" s="68">
        <f>'Расчет субсидий'!P61-1</f>
        <v>6.3280963816191083E-2</v>
      </c>
      <c r="M61" s="68">
        <f>L61*'Расчет субсидий'!Q61</f>
        <v>1.2656192763238217</v>
      </c>
      <c r="N61" s="69">
        <f t="shared" si="30"/>
        <v>21.389911321658552</v>
      </c>
      <c r="O61" s="68">
        <f>'Расчет субсидий'!R61-1</f>
        <v>0</v>
      </c>
      <c r="P61" s="68">
        <f>O61*'Расчет субсидий'!S61</f>
        <v>0</v>
      </c>
      <c r="Q61" s="69">
        <f t="shared" si="31"/>
        <v>0</v>
      </c>
      <c r="R61" s="68">
        <f>'Расчет субсидий'!V61-1</f>
        <v>8.1102362204724443E-2</v>
      </c>
      <c r="S61" s="68">
        <f>R61*'Расчет субсидий'!W61</f>
        <v>2.4330708661417333</v>
      </c>
      <c r="T61" s="69">
        <f t="shared" si="32"/>
        <v>41.120715399697225</v>
      </c>
      <c r="U61" s="68">
        <f>'Расчет субсидий'!Z61-1</f>
        <v>9.4182825484764532E-2</v>
      </c>
      <c r="V61" s="68">
        <f>U61*'Расчет субсидий'!AA61</f>
        <v>1.8836565096952906</v>
      </c>
      <c r="W61" s="69">
        <f t="shared" si="33"/>
        <v>31.835202304976743</v>
      </c>
      <c r="X61" s="68">
        <f>'Расчет субсидий'!AD61-1</f>
        <v>-1.4393735846159772E-2</v>
      </c>
      <c r="Y61" s="68">
        <f>X61*'Расчет субсидий'!AE61</f>
        <v>-7.196867923079886E-2</v>
      </c>
      <c r="Z61" s="69">
        <f t="shared" si="26"/>
        <v>-1.2163244472343238</v>
      </c>
      <c r="AA61" s="31" t="s">
        <v>376</v>
      </c>
      <c r="AB61" s="31" t="s">
        <v>376</v>
      </c>
      <c r="AC61" s="31" t="s">
        <v>376</v>
      </c>
      <c r="AD61" s="68">
        <f>'Расчет субсидий'!AL61-1</f>
        <v>9.7560975609756184E-2</v>
      </c>
      <c r="AE61" s="68">
        <f>AD61*'Расчет субсидий'!AM61</f>
        <v>1.9512195121951237</v>
      </c>
      <c r="AF61" s="69">
        <f t="shared" si="34"/>
        <v>32.977067523950119</v>
      </c>
      <c r="AG61" s="31" t="s">
        <v>376</v>
      </c>
      <c r="AH61" s="31" t="s">
        <v>376</v>
      </c>
      <c r="AI61" s="31" t="s">
        <v>376</v>
      </c>
      <c r="AJ61" s="68">
        <f>'Расчет субсидий'!AT61-1</f>
        <v>0.81071428571428572</v>
      </c>
      <c r="AK61" s="68">
        <f>AJ61*'Расчет субсидий'!AU61</f>
        <v>8.1071428571428577</v>
      </c>
      <c r="AL61" s="69">
        <f t="shared" si="27"/>
        <v>137.01677118098371</v>
      </c>
      <c r="AM61" s="31" t="s">
        <v>376</v>
      </c>
      <c r="AN61" s="31" t="s">
        <v>376</v>
      </c>
      <c r="AO61" s="31" t="s">
        <v>376</v>
      </c>
      <c r="AP61" s="31" t="s">
        <v>376</v>
      </c>
      <c r="AQ61" s="31" t="s">
        <v>376</v>
      </c>
      <c r="AR61" s="31" t="s">
        <v>376</v>
      </c>
      <c r="AS61" s="68">
        <f t="shared" si="28"/>
        <v>16.235968639645982</v>
      </c>
      <c r="AT61" s="30" t="str">
        <f>IF('Расчет субсидий'!BW61="+",'Расчет субсидий'!BW61,"-")</f>
        <v>-</v>
      </c>
    </row>
    <row r="62" spans="1:46" ht="15" customHeight="1">
      <c r="A62" s="37" t="s">
        <v>62</v>
      </c>
      <c r="B62" s="65">
        <f>'Расчет субсидий'!BH62</f>
        <v>27.400000000000091</v>
      </c>
      <c r="C62" s="68">
        <f>'Расчет субсидий'!D62-1</f>
        <v>-1</v>
      </c>
      <c r="D62" s="68">
        <f>C62*'Расчет субсидий'!E62</f>
        <v>0</v>
      </c>
      <c r="E62" s="69">
        <f t="shared" si="29"/>
        <v>0</v>
      </c>
      <c r="F62" s="31" t="s">
        <v>376</v>
      </c>
      <c r="G62" s="31" t="s">
        <v>376</v>
      </c>
      <c r="H62" s="31" t="s">
        <v>376</v>
      </c>
      <c r="I62" s="31" t="s">
        <v>376</v>
      </c>
      <c r="J62" s="31" t="s">
        <v>376</v>
      </c>
      <c r="K62" s="31" t="s">
        <v>376</v>
      </c>
      <c r="L62" s="68">
        <f>'Расчет субсидий'!P62-1</f>
        <v>-0.1490264176725119</v>
      </c>
      <c r="M62" s="68">
        <f>L62*'Расчет субсидий'!Q62</f>
        <v>-2.980528353450238</v>
      </c>
      <c r="N62" s="69">
        <f t="shared" si="30"/>
        <v>-27.786212366472935</v>
      </c>
      <c r="O62" s="68">
        <f>'Расчет субсидий'!R62-1</f>
        <v>0</v>
      </c>
      <c r="P62" s="68">
        <f>O62*'Расчет субсидий'!S62</f>
        <v>0</v>
      </c>
      <c r="Q62" s="69">
        <f t="shared" si="31"/>
        <v>0</v>
      </c>
      <c r="R62" s="68">
        <f>'Расчет субсидий'!V62-1</f>
        <v>2.1554169030062464E-3</v>
      </c>
      <c r="S62" s="68">
        <f>R62*'Расчет субсидий'!W62</f>
        <v>6.4662507090187393E-2</v>
      </c>
      <c r="T62" s="69">
        <f t="shared" si="32"/>
        <v>0.60282135953400051</v>
      </c>
      <c r="U62" s="68">
        <f>'Расчет субсидий'!Z62-1</f>
        <v>3.9235412474849074E-2</v>
      </c>
      <c r="V62" s="68">
        <f>U62*'Расчет субсидий'!AA62</f>
        <v>0.78470824949698148</v>
      </c>
      <c r="W62" s="69">
        <f t="shared" si="33"/>
        <v>7.3155049979665936</v>
      </c>
      <c r="X62" s="68">
        <f>'Расчет субсидий'!AD62-1</f>
        <v>-0.12880547867719849</v>
      </c>
      <c r="Y62" s="68">
        <f>X62*'Расчет субсидий'!AE62</f>
        <v>-0.64402739338599246</v>
      </c>
      <c r="Z62" s="69">
        <f t="shared" si="26"/>
        <v>-6.0039965403227846</v>
      </c>
      <c r="AA62" s="31" t="s">
        <v>376</v>
      </c>
      <c r="AB62" s="31" t="s">
        <v>376</v>
      </c>
      <c r="AC62" s="31" t="s">
        <v>376</v>
      </c>
      <c r="AD62" s="68">
        <f>'Расчет субсидий'!AL62-1</f>
        <v>-0.16666666666666663</v>
      </c>
      <c r="AE62" s="68">
        <f>AD62*'Расчет субсидий'!AM62</f>
        <v>-3.3333333333333326</v>
      </c>
      <c r="AF62" s="69">
        <f t="shared" si="34"/>
        <v>-31.075264820422202</v>
      </c>
      <c r="AG62" s="31" t="s">
        <v>376</v>
      </c>
      <c r="AH62" s="31" t="s">
        <v>376</v>
      </c>
      <c r="AI62" s="31" t="s">
        <v>376</v>
      </c>
      <c r="AJ62" s="68">
        <f>'Расчет субсидий'!AT62-1</f>
        <v>0.90476190476190466</v>
      </c>
      <c r="AK62" s="68">
        <f>AJ62*'Расчет субсидий'!AU62</f>
        <v>9.0476190476190474</v>
      </c>
      <c r="AL62" s="69">
        <f t="shared" si="27"/>
        <v>84.347147369717419</v>
      </c>
      <c r="AM62" s="31" t="s">
        <v>376</v>
      </c>
      <c r="AN62" s="31" t="s">
        <v>376</v>
      </c>
      <c r="AO62" s="31" t="s">
        <v>376</v>
      </c>
      <c r="AP62" s="31" t="s">
        <v>376</v>
      </c>
      <c r="AQ62" s="31" t="s">
        <v>376</v>
      </c>
      <c r="AR62" s="31" t="s">
        <v>376</v>
      </c>
      <c r="AS62" s="68">
        <f t="shared" si="28"/>
        <v>2.9391007240366527</v>
      </c>
      <c r="AT62" s="30" t="str">
        <f>IF('Расчет субсидий'!BW62="+",'Расчет субсидий'!BW62,"-")</f>
        <v>-</v>
      </c>
    </row>
    <row r="63" spans="1:46" ht="15" customHeight="1">
      <c r="A63" s="37" t="s">
        <v>63</v>
      </c>
      <c r="B63" s="65">
        <f>'Расчет субсидий'!BH63</f>
        <v>88.299999999999955</v>
      </c>
      <c r="C63" s="68">
        <f>'Расчет субсидий'!D63-1</f>
        <v>-1</v>
      </c>
      <c r="D63" s="68">
        <f>C63*'Расчет субсидий'!E63</f>
        <v>0</v>
      </c>
      <c r="E63" s="69">
        <f t="shared" si="29"/>
        <v>0</v>
      </c>
      <c r="F63" s="31" t="s">
        <v>376</v>
      </c>
      <c r="G63" s="31" t="s">
        <v>376</v>
      </c>
      <c r="H63" s="31" t="s">
        <v>376</v>
      </c>
      <c r="I63" s="31" t="s">
        <v>376</v>
      </c>
      <c r="J63" s="31" t="s">
        <v>376</v>
      </c>
      <c r="K63" s="31" t="s">
        <v>376</v>
      </c>
      <c r="L63" s="68">
        <f>'Расчет субсидий'!P63-1</f>
        <v>-0.23605593106650846</v>
      </c>
      <c r="M63" s="68">
        <f>L63*'Расчет субсидий'!Q63</f>
        <v>-4.7211186213301692</v>
      </c>
      <c r="N63" s="69">
        <f t="shared" si="30"/>
        <v>-32.628081062367258</v>
      </c>
      <c r="O63" s="68">
        <f>'Расчет субсидий'!R63-1</f>
        <v>0</v>
      </c>
      <c r="P63" s="68">
        <f>O63*'Расчет субсидий'!S63</f>
        <v>0</v>
      </c>
      <c r="Q63" s="69">
        <f t="shared" si="31"/>
        <v>0</v>
      </c>
      <c r="R63" s="68">
        <f>'Расчет субсидий'!V63-1</f>
        <v>1.1363636363636465E-2</v>
      </c>
      <c r="S63" s="68">
        <f>R63*'Расчет субсидий'!W63</f>
        <v>0.34090909090909394</v>
      </c>
      <c r="T63" s="69">
        <f t="shared" si="32"/>
        <v>2.356053796832136</v>
      </c>
      <c r="U63" s="68">
        <f>'Расчет субсидий'!Z63-1</f>
        <v>3.0732860520094718E-2</v>
      </c>
      <c r="V63" s="68">
        <f>U63*'Расчет субсидий'!AA63</f>
        <v>0.61465721040189436</v>
      </c>
      <c r="W63" s="69">
        <f t="shared" si="33"/>
        <v>4.2479519993316845</v>
      </c>
      <c r="X63" s="68">
        <f>'Расчет субсидий'!AD63-1</f>
        <v>3.1090071647901674E-2</v>
      </c>
      <c r="Y63" s="68">
        <f>X63*'Расчет субсидий'!AE63</f>
        <v>0.15545035823950837</v>
      </c>
      <c r="Z63" s="69">
        <f t="shared" si="26"/>
        <v>1.0743315931307114</v>
      </c>
      <c r="AA63" s="31" t="s">
        <v>376</v>
      </c>
      <c r="AB63" s="31" t="s">
        <v>376</v>
      </c>
      <c r="AC63" s="31" t="s">
        <v>376</v>
      </c>
      <c r="AD63" s="68">
        <f>'Расчет субсидий'!AL63-1</f>
        <v>0.13609467455621305</v>
      </c>
      <c r="AE63" s="68">
        <f>AD63*'Расчет субсидий'!AM63</f>
        <v>2.7218934911242609</v>
      </c>
      <c r="AF63" s="69">
        <f t="shared" si="34"/>
        <v>18.811253983385413</v>
      </c>
      <c r="AG63" s="31" t="s">
        <v>376</v>
      </c>
      <c r="AH63" s="31" t="s">
        <v>376</v>
      </c>
      <c r="AI63" s="31" t="s">
        <v>376</v>
      </c>
      <c r="AJ63" s="68">
        <f>'Расчет субсидий'!AT63-1</f>
        <v>1.3664772727272725</v>
      </c>
      <c r="AK63" s="68">
        <f>AJ63*'Расчет субсидий'!AU63</f>
        <v>13.664772727272725</v>
      </c>
      <c r="AL63" s="69">
        <f t="shared" si="27"/>
        <v>94.438489689687273</v>
      </c>
      <c r="AM63" s="31" t="s">
        <v>376</v>
      </c>
      <c r="AN63" s="31" t="s">
        <v>376</v>
      </c>
      <c r="AO63" s="31" t="s">
        <v>376</v>
      </c>
      <c r="AP63" s="31" t="s">
        <v>376</v>
      </c>
      <c r="AQ63" s="31" t="s">
        <v>376</v>
      </c>
      <c r="AR63" s="31" t="s">
        <v>376</v>
      </c>
      <c r="AS63" s="68">
        <f t="shared" si="28"/>
        <v>12.776564256617313</v>
      </c>
      <c r="AT63" s="30" t="str">
        <f>IF('Расчет субсидий'!BW63="+",'Расчет субсидий'!BW63,"-")</f>
        <v>-</v>
      </c>
    </row>
    <row r="64" spans="1:46" ht="15" customHeight="1">
      <c r="A64" s="37" t="s">
        <v>64</v>
      </c>
      <c r="B64" s="65">
        <f>'Расчет субсидий'!BH64</f>
        <v>-119</v>
      </c>
      <c r="C64" s="68">
        <f>'Расчет субсидий'!D64-1</f>
        <v>-1</v>
      </c>
      <c r="D64" s="68">
        <f>C64*'Расчет субсидий'!E64</f>
        <v>0</v>
      </c>
      <c r="E64" s="69">
        <f t="shared" si="29"/>
        <v>0</v>
      </c>
      <c r="F64" s="31" t="s">
        <v>376</v>
      </c>
      <c r="G64" s="31" t="s">
        <v>376</v>
      </c>
      <c r="H64" s="31" t="s">
        <v>376</v>
      </c>
      <c r="I64" s="31" t="s">
        <v>376</v>
      </c>
      <c r="J64" s="31" t="s">
        <v>376</v>
      </c>
      <c r="K64" s="31" t="s">
        <v>376</v>
      </c>
      <c r="L64" s="68">
        <f>'Расчет субсидий'!P64-1</f>
        <v>-0.55545127483184731</v>
      </c>
      <c r="M64" s="68">
        <f>L64*'Расчет субсидий'!Q64</f>
        <v>-11.109025496636946</v>
      </c>
      <c r="N64" s="69">
        <f t="shared" si="30"/>
        <v>-117.84494031419185</v>
      </c>
      <c r="O64" s="68">
        <f>'Расчет субсидий'!R64-1</f>
        <v>0</v>
      </c>
      <c r="P64" s="68">
        <f>O64*'Расчет субсидий'!S64</f>
        <v>0</v>
      </c>
      <c r="Q64" s="69">
        <f t="shared" si="31"/>
        <v>0</v>
      </c>
      <c r="R64" s="68">
        <f>'Расчет субсидий'!V64-1</f>
        <v>0</v>
      </c>
      <c r="S64" s="68">
        <f>R64*'Расчет субсидий'!W64</f>
        <v>0</v>
      </c>
      <c r="T64" s="69">
        <f t="shared" si="32"/>
        <v>0</v>
      </c>
      <c r="U64" s="68">
        <f>'Расчет субсидий'!Z64-1</f>
        <v>0.10743801652892571</v>
      </c>
      <c r="V64" s="68">
        <f>U64*'Расчет субсидий'!AA64</f>
        <v>1.6115702479338856</v>
      </c>
      <c r="W64" s="69">
        <f t="shared" si="33"/>
        <v>17.095594905006703</v>
      </c>
      <c r="X64" s="68">
        <f>'Расчет субсидий'!AD64-1</f>
        <v>-0.22644406064095179</v>
      </c>
      <c r="Y64" s="68">
        <f>X64*'Расчет субсидий'!AE64</f>
        <v>-1.1322203032047589</v>
      </c>
      <c r="Z64" s="69">
        <f t="shared" si="26"/>
        <v>-12.010633524432311</v>
      </c>
      <c r="AA64" s="31" t="s">
        <v>376</v>
      </c>
      <c r="AB64" s="31" t="s">
        <v>376</v>
      </c>
      <c r="AC64" s="31" t="s">
        <v>376</v>
      </c>
      <c r="AD64" s="68">
        <f>'Расчет субсидий'!AL64-1</f>
        <v>-2.9411764705882359E-2</v>
      </c>
      <c r="AE64" s="68">
        <f>AD64*'Расчет субсидий'!AM64</f>
        <v>-0.58823529411764719</v>
      </c>
      <c r="AF64" s="69">
        <f t="shared" si="34"/>
        <v>-6.2400210663825328</v>
      </c>
      <c r="AG64" s="31" t="s">
        <v>376</v>
      </c>
      <c r="AH64" s="31" t="s">
        <v>376</v>
      </c>
      <c r="AI64" s="31" t="s">
        <v>376</v>
      </c>
      <c r="AJ64" s="68">
        <f>'Расчет субсидий'!AT64-1</f>
        <v>-1</v>
      </c>
      <c r="AK64" s="68">
        <f>AJ64*'Расчет субсидий'!AU64</f>
        <v>0</v>
      </c>
      <c r="AL64" s="69">
        <f t="shared" si="27"/>
        <v>0</v>
      </c>
      <c r="AM64" s="31" t="s">
        <v>376</v>
      </c>
      <c r="AN64" s="31" t="s">
        <v>376</v>
      </c>
      <c r="AO64" s="31" t="s">
        <v>376</v>
      </c>
      <c r="AP64" s="31" t="s">
        <v>376</v>
      </c>
      <c r="AQ64" s="31" t="s">
        <v>376</v>
      </c>
      <c r="AR64" s="31" t="s">
        <v>376</v>
      </c>
      <c r="AS64" s="68">
        <f t="shared" si="28"/>
        <v>-11.217910846025466</v>
      </c>
      <c r="AT64" s="30" t="str">
        <f>IF('Расчет субсидий'!BW64="+",'Расчет субсидий'!BW64,"-")</f>
        <v>-</v>
      </c>
    </row>
    <row r="65" spans="1:46" ht="15" customHeight="1">
      <c r="A65" s="37" t="s">
        <v>65</v>
      </c>
      <c r="B65" s="65">
        <f>'Расчет субсидий'!BH65</f>
        <v>8.1999999999999886</v>
      </c>
      <c r="C65" s="68">
        <f>'Расчет субсидий'!D65-1</f>
        <v>-0.47996594210157273</v>
      </c>
      <c r="D65" s="68">
        <f>C65*'Расчет субсидий'!E65</f>
        <v>-4.7996594210157273</v>
      </c>
      <c r="E65" s="69">
        <f t="shared" si="29"/>
        <v>-7.6443461434887992</v>
      </c>
      <c r="F65" s="31" t="s">
        <v>376</v>
      </c>
      <c r="G65" s="31" t="s">
        <v>376</v>
      </c>
      <c r="H65" s="31" t="s">
        <v>376</v>
      </c>
      <c r="I65" s="31" t="s">
        <v>376</v>
      </c>
      <c r="J65" s="31" t="s">
        <v>376</v>
      </c>
      <c r="K65" s="31" t="s">
        <v>376</v>
      </c>
      <c r="L65" s="68">
        <f>'Расчет субсидий'!P65-1</f>
        <v>-0.13284646739130435</v>
      </c>
      <c r="M65" s="68">
        <f>L65*'Расчет субсидий'!Q65</f>
        <v>-2.6569293478260869</v>
      </c>
      <c r="N65" s="69">
        <f t="shared" si="30"/>
        <v>-4.2316518385961546</v>
      </c>
      <c r="O65" s="68">
        <f>'Расчет субсидий'!R65-1</f>
        <v>0</v>
      </c>
      <c r="P65" s="68">
        <f>O65*'Расчет субсидий'!S65</f>
        <v>0</v>
      </c>
      <c r="Q65" s="69">
        <f t="shared" si="31"/>
        <v>0</v>
      </c>
      <c r="R65" s="68">
        <f>'Расчет субсидий'!V65-1</f>
        <v>0.11679389312977118</v>
      </c>
      <c r="S65" s="68">
        <f>R65*'Расчет субсидий'!W65</f>
        <v>2.9198473282442796</v>
      </c>
      <c r="T65" s="69">
        <f t="shared" si="32"/>
        <v>4.6503973939294001</v>
      </c>
      <c r="U65" s="68">
        <f>'Расчет субсидий'!Z65-1</f>
        <v>8.8679245283018959E-2</v>
      </c>
      <c r="V65" s="68">
        <f>U65*'Расчет субсидий'!AA65</f>
        <v>2.2169811320754738</v>
      </c>
      <c r="W65" s="69">
        <f t="shared" si="33"/>
        <v>3.5309528615641006</v>
      </c>
      <c r="X65" s="68">
        <f>'Расчет субсидий'!AD65-1</f>
        <v>-5.7113905393578746E-3</v>
      </c>
      <c r="Y65" s="68">
        <f>X65*'Расчет субсидий'!AE65</f>
        <v>-2.8556952696789373E-2</v>
      </c>
      <c r="Z65" s="69">
        <f t="shared" si="26"/>
        <v>-4.5482233648006701E-2</v>
      </c>
      <c r="AA65" s="31" t="s">
        <v>376</v>
      </c>
      <c r="AB65" s="31" t="s">
        <v>376</v>
      </c>
      <c r="AC65" s="31" t="s">
        <v>376</v>
      </c>
      <c r="AD65" s="68">
        <f>'Расчет субсидий'!AL65-1</f>
        <v>4.1509433962264142E-2</v>
      </c>
      <c r="AE65" s="68">
        <f>AD65*'Расчет субсидий'!AM65</f>
        <v>0.83018867924528283</v>
      </c>
      <c r="AF65" s="69">
        <f t="shared" si="34"/>
        <v>1.3222291566708106</v>
      </c>
      <c r="AG65" s="31" t="s">
        <v>376</v>
      </c>
      <c r="AH65" s="31" t="s">
        <v>376</v>
      </c>
      <c r="AI65" s="31" t="s">
        <v>376</v>
      </c>
      <c r="AJ65" s="68">
        <f>'Расчет субсидий'!AT65-1</f>
        <v>0.66666666666666674</v>
      </c>
      <c r="AK65" s="68">
        <f>AJ65*'Расчет субсидий'!AU65</f>
        <v>6.6666666666666679</v>
      </c>
      <c r="AL65" s="69">
        <f t="shared" si="27"/>
        <v>10.617900803568636</v>
      </c>
      <c r="AM65" s="31" t="s">
        <v>376</v>
      </c>
      <c r="AN65" s="31" t="s">
        <v>376</v>
      </c>
      <c r="AO65" s="31" t="s">
        <v>376</v>
      </c>
      <c r="AP65" s="31" t="s">
        <v>376</v>
      </c>
      <c r="AQ65" s="31" t="s">
        <v>376</v>
      </c>
      <c r="AR65" s="31" t="s">
        <v>376</v>
      </c>
      <c r="AS65" s="68">
        <f t="shared" si="28"/>
        <v>5.1485380846931008</v>
      </c>
      <c r="AT65" s="30" t="str">
        <f>IF('Расчет субсидий'!BW65="+",'Расчет субсидий'!BW65,"-")</f>
        <v>-</v>
      </c>
    </row>
    <row r="66" spans="1:46" ht="15" customHeight="1">
      <c r="A66" s="36" t="s">
        <v>66</v>
      </c>
      <c r="B66" s="70"/>
      <c r="C66" s="71"/>
      <c r="D66" s="71"/>
      <c r="E66" s="72"/>
      <c r="F66" s="71"/>
      <c r="G66" s="71"/>
      <c r="H66" s="72"/>
      <c r="I66" s="72"/>
      <c r="J66" s="72"/>
      <c r="K66" s="72"/>
      <c r="L66" s="71"/>
      <c r="M66" s="71"/>
      <c r="N66" s="72"/>
      <c r="O66" s="71"/>
      <c r="P66" s="71"/>
      <c r="Q66" s="72"/>
      <c r="R66" s="71"/>
      <c r="S66" s="71"/>
      <c r="T66" s="72"/>
      <c r="U66" s="71"/>
      <c r="V66" s="71"/>
      <c r="W66" s="72"/>
      <c r="X66" s="72"/>
      <c r="Y66" s="72"/>
      <c r="Z66" s="72"/>
      <c r="AA66" s="72"/>
      <c r="AB66" s="72"/>
      <c r="AC66" s="72"/>
      <c r="AD66" s="71"/>
      <c r="AE66" s="71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3"/>
    </row>
    <row r="67" spans="1:46" ht="15" customHeight="1">
      <c r="A67" s="37" t="s">
        <v>67</v>
      </c>
      <c r="B67" s="65">
        <f>'Расчет субсидий'!BH67</f>
        <v>195.20000000000005</v>
      </c>
      <c r="C67" s="68">
        <f>'Расчет субсидий'!D67-1</f>
        <v>0.34408602150537626</v>
      </c>
      <c r="D67" s="68">
        <f>C67*'Расчет субсидий'!E67</f>
        <v>3.4408602150537626</v>
      </c>
      <c r="E67" s="69">
        <f>$B67*D67/$AS67</f>
        <v>20.748755110603877</v>
      </c>
      <c r="F67" s="31" t="s">
        <v>376</v>
      </c>
      <c r="G67" s="31" t="s">
        <v>376</v>
      </c>
      <c r="H67" s="31" t="s">
        <v>376</v>
      </c>
      <c r="I67" s="31" t="s">
        <v>376</v>
      </c>
      <c r="J67" s="31" t="s">
        <v>376</v>
      </c>
      <c r="K67" s="31" t="s">
        <v>376</v>
      </c>
      <c r="L67" s="68">
        <f>'Расчет субсидий'!P67-1</f>
        <v>2.8298189229442716E-2</v>
      </c>
      <c r="M67" s="68">
        <f>L67*'Расчет субсидий'!Q67</f>
        <v>0.56596378458885432</v>
      </c>
      <c r="N67" s="69">
        <f>$B67*M67/$AS67</f>
        <v>3.4128221531723053</v>
      </c>
      <c r="O67" s="68">
        <f>'Расчет субсидий'!R67-1</f>
        <v>0</v>
      </c>
      <c r="P67" s="68">
        <f>O67*'Расчет субсидий'!S67</f>
        <v>0</v>
      </c>
      <c r="Q67" s="69">
        <f>$B67*P67/$AS67</f>
        <v>0</v>
      </c>
      <c r="R67" s="68">
        <f>'Расчет субсидий'!V67-1</f>
        <v>0.32023585133632992</v>
      </c>
      <c r="S67" s="68">
        <f>R67*'Расчет субсидий'!W67</f>
        <v>9.6070755400898982</v>
      </c>
      <c r="T67" s="69">
        <f>$B67*S67/$AS67</f>
        <v>57.931693022084374</v>
      </c>
      <c r="U67" s="68">
        <f>'Расчет субсидий'!Z67-1</f>
        <v>0.70895522388059695</v>
      </c>
      <c r="V67" s="68">
        <f>U67*'Расчет субсидий'!AA67</f>
        <v>14.17910447761194</v>
      </c>
      <c r="W67" s="69">
        <f>$B67*V67/$AS67</f>
        <v>85.501516512213286</v>
      </c>
      <c r="X67" s="68">
        <f>'Расчет субсидий'!AD67-1</f>
        <v>0.26982792081769946</v>
      </c>
      <c r="Y67" s="68">
        <f>X67*'Расчет субсидий'!AE67</f>
        <v>1.3491396040884973</v>
      </c>
      <c r="Z67" s="69">
        <f t="shared" si="26"/>
        <v>8.1354561085568307</v>
      </c>
      <c r="AA67" s="31" t="s">
        <v>376</v>
      </c>
      <c r="AB67" s="31" t="s">
        <v>376</v>
      </c>
      <c r="AC67" s="31" t="s">
        <v>376</v>
      </c>
      <c r="AD67" s="68">
        <f>'Расчет субсидий'!AL67-1</f>
        <v>0.16143790849673212</v>
      </c>
      <c r="AE67" s="68">
        <f>AD67*'Расчет субсидий'!AM67</f>
        <v>3.2287581699346424</v>
      </c>
      <c r="AF67" s="69">
        <f>$B67*AE67/$AS67</f>
        <v>19.469757093369367</v>
      </c>
      <c r="AG67" s="31" t="s">
        <v>376</v>
      </c>
      <c r="AH67" s="31" t="s">
        <v>376</v>
      </c>
      <c r="AI67" s="31" t="s">
        <v>376</v>
      </c>
      <c r="AJ67" s="68">
        <f>'Расчет субсидий'!AT67-1</f>
        <v>-1</v>
      </c>
      <c r="AK67" s="68">
        <f>AJ67*'Расчет субсидий'!AU67</f>
        <v>0</v>
      </c>
      <c r="AL67" s="69">
        <f t="shared" si="27"/>
        <v>0</v>
      </c>
      <c r="AM67" s="31" t="s">
        <v>376</v>
      </c>
      <c r="AN67" s="31" t="s">
        <v>376</v>
      </c>
      <c r="AO67" s="31" t="s">
        <v>376</v>
      </c>
      <c r="AP67" s="31" t="s">
        <v>376</v>
      </c>
      <c r="AQ67" s="31" t="s">
        <v>376</v>
      </c>
      <c r="AR67" s="31" t="s">
        <v>376</v>
      </c>
      <c r="AS67" s="68">
        <f t="shared" si="28"/>
        <v>32.370901791367594</v>
      </c>
      <c r="AT67" s="30" t="str">
        <f>IF('Расчет субсидий'!BW67="+",'Расчет субсидий'!BW67,"-")</f>
        <v>-</v>
      </c>
    </row>
    <row r="68" spans="1:46" ht="15" customHeight="1">
      <c r="A68" s="37" t="s">
        <v>68</v>
      </c>
      <c r="B68" s="65">
        <f>'Расчет субсидий'!BH68</f>
        <v>471.30000000000018</v>
      </c>
      <c r="C68" s="68">
        <f>'Расчет субсидий'!D68-1</f>
        <v>-0.17760502405976952</v>
      </c>
      <c r="D68" s="68">
        <f>C68*'Расчет субсидий'!E68</f>
        <v>-1.7760502405976952</v>
      </c>
      <c r="E68" s="69">
        <f>$B68*D68/$AS68</f>
        <v>-55.414208325473517</v>
      </c>
      <c r="F68" s="31" t="s">
        <v>376</v>
      </c>
      <c r="G68" s="31" t="s">
        <v>376</v>
      </c>
      <c r="H68" s="31" t="s">
        <v>376</v>
      </c>
      <c r="I68" s="31" t="s">
        <v>376</v>
      </c>
      <c r="J68" s="31" t="s">
        <v>376</v>
      </c>
      <c r="K68" s="31" t="s">
        <v>376</v>
      </c>
      <c r="L68" s="68">
        <f>'Расчет субсидий'!P68-1</f>
        <v>-2.7463206638851934E-2</v>
      </c>
      <c r="M68" s="68">
        <f>L68*'Расчет субсидий'!Q68</f>
        <v>-0.54926413277703867</v>
      </c>
      <c r="N68" s="69">
        <f>$B68*M68/$AS68</f>
        <v>-17.13748653257375</v>
      </c>
      <c r="O68" s="68">
        <f>'Расчет субсидий'!R68-1</f>
        <v>0</v>
      </c>
      <c r="P68" s="68">
        <f>O68*'Расчет субсидий'!S68</f>
        <v>0</v>
      </c>
      <c r="Q68" s="69">
        <f>$B68*P68/$AS68</f>
        <v>0</v>
      </c>
      <c r="R68" s="68">
        <f>'Расчет субсидий'!V68-1</f>
        <v>0.94888888888888889</v>
      </c>
      <c r="S68" s="68">
        <f>R68*'Расчет субсидий'!W68</f>
        <v>4.7444444444444445</v>
      </c>
      <c r="T68" s="69">
        <f>$B68*S68/$AS68</f>
        <v>148.03051559206051</v>
      </c>
      <c r="U68" s="68">
        <f>'Расчет субсидий'!Z68-1</f>
        <v>0.28080357142857149</v>
      </c>
      <c r="V68" s="68">
        <f>U68*'Расчет субсидий'!AA68</f>
        <v>12.636160714285717</v>
      </c>
      <c r="W68" s="69">
        <f>$B68*V68/$AS68</f>
        <v>394.25846535734632</v>
      </c>
      <c r="X68" s="68">
        <f>'Расчет субсидий'!AD68-1</f>
        <v>-1.9542917592096143E-2</v>
      </c>
      <c r="Y68" s="68">
        <f>X68*'Расчет субсидий'!AE68</f>
        <v>-9.7714587960480714E-2</v>
      </c>
      <c r="Z68" s="69">
        <f t="shared" si="26"/>
        <v>-3.0487744152201728</v>
      </c>
      <c r="AA68" s="31" t="s">
        <v>376</v>
      </c>
      <c r="AB68" s="31" t="s">
        <v>376</v>
      </c>
      <c r="AC68" s="31" t="s">
        <v>376</v>
      </c>
      <c r="AD68" s="68">
        <f>'Расчет субсидий'!AL68-1</f>
        <v>2.666666666666595E-3</v>
      </c>
      <c r="AE68" s="68">
        <f>AD68*'Расчет субсидий'!AM68</f>
        <v>5.33333333333319E-2</v>
      </c>
      <c r="AF68" s="69">
        <f>$B68*AE68/$AS68</f>
        <v>1.664043266608598</v>
      </c>
      <c r="AG68" s="31" t="s">
        <v>376</v>
      </c>
      <c r="AH68" s="31" t="s">
        <v>376</v>
      </c>
      <c r="AI68" s="31" t="s">
        <v>376</v>
      </c>
      <c r="AJ68" s="68">
        <f>'Расчет субсидий'!AT68-1</f>
        <v>9.4466936572199511E-3</v>
      </c>
      <c r="AK68" s="68">
        <f>AJ68*'Расчет субсидий'!AU68</f>
        <v>9.4466936572199511E-2</v>
      </c>
      <c r="AL68" s="69">
        <f t="shared" si="27"/>
        <v>2.9474450572521436</v>
      </c>
      <c r="AM68" s="31" t="s">
        <v>376</v>
      </c>
      <c r="AN68" s="31" t="s">
        <v>376</v>
      </c>
      <c r="AO68" s="31" t="s">
        <v>376</v>
      </c>
      <c r="AP68" s="31" t="s">
        <v>376</v>
      </c>
      <c r="AQ68" s="31" t="s">
        <v>376</v>
      </c>
      <c r="AR68" s="31" t="s">
        <v>376</v>
      </c>
      <c r="AS68" s="68">
        <f t="shared" si="28"/>
        <v>15.105376467300481</v>
      </c>
      <c r="AT68" s="30" t="str">
        <f>IF('Расчет субсидий'!BW68="+",'Расчет субсидий'!BW68,"-")</f>
        <v>-</v>
      </c>
    </row>
    <row r="69" spans="1:46" ht="15" customHeight="1">
      <c r="A69" s="37" t="s">
        <v>69</v>
      </c>
      <c r="B69" s="65">
        <f>'Расчет субсидий'!BH69</f>
        <v>251.40000000000009</v>
      </c>
      <c r="C69" s="68">
        <f>'Расчет субсидий'!D69-1</f>
        <v>1.2800110703659051E-3</v>
      </c>
      <c r="D69" s="68">
        <f>C69*'Расчет субсидий'!E69</f>
        <v>1.2800110703659051E-2</v>
      </c>
      <c r="E69" s="69">
        <f>$B69*D69/$AS69</f>
        <v>8.9755438727113376E-2</v>
      </c>
      <c r="F69" s="31" t="s">
        <v>376</v>
      </c>
      <c r="G69" s="31" t="s">
        <v>376</v>
      </c>
      <c r="H69" s="31" t="s">
        <v>376</v>
      </c>
      <c r="I69" s="31" t="s">
        <v>376</v>
      </c>
      <c r="J69" s="31" t="s">
        <v>376</v>
      </c>
      <c r="K69" s="31" t="s">
        <v>376</v>
      </c>
      <c r="L69" s="68">
        <f>'Расчет субсидий'!P69-1</f>
        <v>-0.24522961137567023</v>
      </c>
      <c r="M69" s="68">
        <f>L69*'Расчет субсидий'!Q69</f>
        <v>-4.9045922275134046</v>
      </c>
      <c r="N69" s="69">
        <f>$B69*M69/$AS69</f>
        <v>-34.391407804950937</v>
      </c>
      <c r="O69" s="68">
        <f>'Расчет субсидий'!R69-1</f>
        <v>0</v>
      </c>
      <c r="P69" s="68">
        <f>O69*'Расчет субсидий'!S69</f>
        <v>0</v>
      </c>
      <c r="Q69" s="69">
        <f>$B69*P69/$AS69</f>
        <v>0</v>
      </c>
      <c r="R69" s="68">
        <f>'Расчет субсидий'!V69-1</f>
        <v>9.2012133468149626E-2</v>
      </c>
      <c r="S69" s="68">
        <f>R69*'Расчет субсидий'!W69</f>
        <v>1.8402426693629925</v>
      </c>
      <c r="T69" s="69">
        <f>$B69*S69/$AS69</f>
        <v>12.903934346896973</v>
      </c>
      <c r="U69" s="68">
        <f>'Расчет субсидий'!Z69-1</f>
        <v>1.2740157480314962</v>
      </c>
      <c r="V69" s="68">
        <f>U69*'Расчет субсидий'!AA69</f>
        <v>38.220472440944889</v>
      </c>
      <c r="W69" s="69">
        <f>$B69*V69/$AS69</f>
        <v>268.00512524582382</v>
      </c>
      <c r="X69" s="68">
        <f>'Расчет субсидий'!AD69-1</f>
        <v>3.3619331115390949E-3</v>
      </c>
      <c r="Y69" s="68">
        <f>X69*'Расчет субсидий'!AE69</f>
        <v>1.6809665557695475E-2</v>
      </c>
      <c r="Z69" s="69">
        <f t="shared" si="26"/>
        <v>0.11787077017667581</v>
      </c>
      <c r="AA69" s="31" t="s">
        <v>376</v>
      </c>
      <c r="AB69" s="31" t="s">
        <v>376</v>
      </c>
      <c r="AC69" s="31" t="s">
        <v>376</v>
      </c>
      <c r="AD69" s="68">
        <f>'Расчет субсидий'!AL69-1</f>
        <v>3.3333333333333437E-2</v>
      </c>
      <c r="AE69" s="68">
        <f>AD69*'Расчет субсидий'!AM69</f>
        <v>0.66666666666666874</v>
      </c>
      <c r="AF69" s="69">
        <f>$B69*AE69/$AS69</f>
        <v>4.674722003326429</v>
      </c>
      <c r="AG69" s="31" t="s">
        <v>376</v>
      </c>
      <c r="AH69" s="31" t="s">
        <v>376</v>
      </c>
      <c r="AI69" s="31" t="s">
        <v>376</v>
      </c>
      <c r="AJ69" s="68">
        <f>'Расчет субсидий'!AT69-1</f>
        <v>-1</v>
      </c>
      <c r="AK69" s="68">
        <f>AJ69*'Расчет субсидий'!AU69</f>
        <v>0</v>
      </c>
      <c r="AL69" s="69">
        <f t="shared" si="27"/>
        <v>0</v>
      </c>
      <c r="AM69" s="31" t="s">
        <v>376</v>
      </c>
      <c r="AN69" s="31" t="s">
        <v>376</v>
      </c>
      <c r="AO69" s="31" t="s">
        <v>376</v>
      </c>
      <c r="AP69" s="31" t="s">
        <v>376</v>
      </c>
      <c r="AQ69" s="31" t="s">
        <v>376</v>
      </c>
      <c r="AR69" s="31" t="s">
        <v>376</v>
      </c>
      <c r="AS69" s="68">
        <f t="shared" si="28"/>
        <v>35.852399325722502</v>
      </c>
      <c r="AT69" s="30" t="str">
        <f>IF('Расчет субсидий'!BW69="+",'Расчет субсидий'!BW69,"-")</f>
        <v>-</v>
      </c>
    </row>
    <row r="70" spans="1:46" ht="15" customHeight="1">
      <c r="A70" s="37" t="s">
        <v>70</v>
      </c>
      <c r="B70" s="65">
        <f>'Расчет субсидий'!BH70</f>
        <v>-36.200000000000003</v>
      </c>
      <c r="C70" s="68">
        <f>'Расчет субсидий'!D70-1</f>
        <v>0.21158201269118626</v>
      </c>
      <c r="D70" s="68">
        <f>C70*'Расчет субсидий'!E70</f>
        <v>2.1158201269118626</v>
      </c>
      <c r="E70" s="69">
        <f>$B70*D70/$AS70</f>
        <v>2.7354100831816672</v>
      </c>
      <c r="F70" s="31" t="s">
        <v>376</v>
      </c>
      <c r="G70" s="31" t="s">
        <v>376</v>
      </c>
      <c r="H70" s="31" t="s">
        <v>376</v>
      </c>
      <c r="I70" s="31" t="s">
        <v>376</v>
      </c>
      <c r="J70" s="31" t="s">
        <v>376</v>
      </c>
      <c r="K70" s="31" t="s">
        <v>376</v>
      </c>
      <c r="L70" s="68">
        <f>'Расчет субсидий'!P70-1</f>
        <v>6.9423119105066933E-2</v>
      </c>
      <c r="M70" s="68">
        <f>L70*'Расчет субсидий'!Q70</f>
        <v>1.3884623821013387</v>
      </c>
      <c r="N70" s="69">
        <f>$B70*M70/$AS70</f>
        <v>1.795055237356975</v>
      </c>
      <c r="O70" s="68">
        <f>'Расчет субсидий'!R70-1</f>
        <v>0</v>
      </c>
      <c r="P70" s="68">
        <f>O70*'Расчет субсидий'!S70</f>
        <v>0</v>
      </c>
      <c r="Q70" s="69">
        <f>$B70*P70/$AS70</f>
        <v>0</v>
      </c>
      <c r="R70" s="68">
        <f>'Расчет субсидий'!V70-1</f>
        <v>0.40555555555555567</v>
      </c>
      <c r="S70" s="68">
        <f>R70*'Расчет субсидий'!W70</f>
        <v>4.0555555555555571</v>
      </c>
      <c r="T70" s="69">
        <f>$B70*S70/$AS70</f>
        <v>5.2431713917769249</v>
      </c>
      <c r="U70" s="68">
        <f>'Расчет субсидий'!Z70-1</f>
        <v>-0.80392156862745101</v>
      </c>
      <c r="V70" s="68">
        <f>U70*'Расчет субсидий'!AA70</f>
        <v>-32.156862745098039</v>
      </c>
      <c r="W70" s="69">
        <f>$B70*V70/$AS70</f>
        <v>-41.573574935604285</v>
      </c>
      <c r="X70" s="68">
        <f>'Расчет субсидий'!AD70-1</f>
        <v>0.22254254626615833</v>
      </c>
      <c r="Y70" s="68">
        <f>X70*'Расчет субсидий'!AE70</f>
        <v>1.1127127313307916</v>
      </c>
      <c r="Z70" s="69">
        <f t="shared" si="26"/>
        <v>1.4385559463456468</v>
      </c>
      <c r="AA70" s="31" t="s">
        <v>376</v>
      </c>
      <c r="AB70" s="31" t="s">
        <v>376</v>
      </c>
      <c r="AC70" s="31" t="s">
        <v>376</v>
      </c>
      <c r="AD70" s="68">
        <f>'Расчет субсидий'!AL70-1</f>
        <v>-0.22580645161290325</v>
      </c>
      <c r="AE70" s="68">
        <f>AD70*'Расчет субсидий'!AM70</f>
        <v>-4.5161290322580649</v>
      </c>
      <c r="AF70" s="69">
        <f>$B70*AE70/$AS70</f>
        <v>-5.8386177230569354</v>
      </c>
      <c r="AG70" s="31" t="s">
        <v>376</v>
      </c>
      <c r="AH70" s="31" t="s">
        <v>376</v>
      </c>
      <c r="AI70" s="31" t="s">
        <v>376</v>
      </c>
      <c r="AJ70" s="68">
        <f>'Расчет субсидий'!AT70-1</f>
        <v>-1</v>
      </c>
      <c r="AK70" s="68">
        <f>AJ70*'Расчет субсидий'!AU70</f>
        <v>0</v>
      </c>
      <c r="AL70" s="69">
        <f t="shared" si="27"/>
        <v>0</v>
      </c>
      <c r="AM70" s="31" t="s">
        <v>376</v>
      </c>
      <c r="AN70" s="31" t="s">
        <v>376</v>
      </c>
      <c r="AO70" s="31" t="s">
        <v>376</v>
      </c>
      <c r="AP70" s="31" t="s">
        <v>376</v>
      </c>
      <c r="AQ70" s="31" t="s">
        <v>376</v>
      </c>
      <c r="AR70" s="31" t="s">
        <v>376</v>
      </c>
      <c r="AS70" s="68">
        <f t="shared" si="28"/>
        <v>-28.000440981456553</v>
      </c>
      <c r="AT70" s="30" t="str">
        <f>IF('Расчет субсидий'!BW70="+",'Расчет субсидий'!BW70,"-")</f>
        <v>-</v>
      </c>
    </row>
    <row r="71" spans="1:46" ht="15" customHeight="1">
      <c r="A71" s="37" t="s">
        <v>71</v>
      </c>
      <c r="B71" s="65">
        <f>'Расчет субсидий'!BH71</f>
        <v>-74.400000000000091</v>
      </c>
      <c r="C71" s="68">
        <f>'Расчет субсидий'!D71-1</f>
        <v>-1</v>
      </c>
      <c r="D71" s="68">
        <f>C71*'Расчет субсидий'!E71</f>
        <v>0</v>
      </c>
      <c r="E71" s="69">
        <f>$B71*D71/$AS71</f>
        <v>0</v>
      </c>
      <c r="F71" s="31" t="s">
        <v>376</v>
      </c>
      <c r="G71" s="31" t="s">
        <v>376</v>
      </c>
      <c r="H71" s="31" t="s">
        <v>376</v>
      </c>
      <c r="I71" s="31" t="s">
        <v>376</v>
      </c>
      <c r="J71" s="31" t="s">
        <v>376</v>
      </c>
      <c r="K71" s="31" t="s">
        <v>376</v>
      </c>
      <c r="L71" s="68">
        <f>'Расчет субсидий'!P71-1</f>
        <v>-0.48484329089128309</v>
      </c>
      <c r="M71" s="68">
        <f>L71*'Расчет субсидий'!Q71</f>
        <v>-9.6968658178256621</v>
      </c>
      <c r="N71" s="69">
        <f>$B71*M71/$AS71</f>
        <v>-138.89516167192232</v>
      </c>
      <c r="O71" s="68">
        <f>'Расчет субсидий'!R71-1</f>
        <v>0</v>
      </c>
      <c r="P71" s="68">
        <f>O71*'Расчет субсидий'!S71</f>
        <v>0</v>
      </c>
      <c r="Q71" s="69">
        <f>$B71*P71/$AS71</f>
        <v>0</v>
      </c>
      <c r="R71" s="68">
        <f>'Расчет субсидий'!V71-1</f>
        <v>7.9924953095684925E-2</v>
      </c>
      <c r="S71" s="68">
        <f>R71*'Расчет субсидий'!W71</f>
        <v>1.5984990619136985</v>
      </c>
      <c r="T71" s="69">
        <f>$B71*S71/$AS71</f>
        <v>22.896448172849311</v>
      </c>
      <c r="U71" s="68">
        <f>'Расчет субсидий'!Z71-1</f>
        <v>0.18014107433532267</v>
      </c>
      <c r="V71" s="68">
        <f>U71*'Расчет субсидий'!AA71</f>
        <v>5.4042322300596801</v>
      </c>
      <c r="W71" s="69">
        <f>$B71*V71/$AS71</f>
        <v>77.408693015725902</v>
      </c>
      <c r="X71" s="68">
        <f>'Расчет субсидий'!AD71-1</f>
        <v>-0.13390789812194492</v>
      </c>
      <c r="Y71" s="68">
        <f>X71*'Расчет субсидий'!AE71</f>
        <v>-0.66953949060972462</v>
      </c>
      <c r="Z71" s="69">
        <f t="shared" si="26"/>
        <v>-9.5902941776322077</v>
      </c>
      <c r="AA71" s="31" t="s">
        <v>376</v>
      </c>
      <c r="AB71" s="31" t="s">
        <v>376</v>
      </c>
      <c r="AC71" s="31" t="s">
        <v>376</v>
      </c>
      <c r="AD71" s="68">
        <f>'Расчет субсидий'!AL71-1</f>
        <v>-9.152542372881356E-2</v>
      </c>
      <c r="AE71" s="68">
        <f>AD71*'Расчет субсидий'!AM71</f>
        <v>-1.8305084745762712</v>
      </c>
      <c r="AF71" s="69">
        <f>$B71*AE71/$AS71</f>
        <v>-26.219685339020767</v>
      </c>
      <c r="AG71" s="31" t="s">
        <v>376</v>
      </c>
      <c r="AH71" s="31" t="s">
        <v>376</v>
      </c>
      <c r="AI71" s="31" t="s">
        <v>376</v>
      </c>
      <c r="AJ71" s="68">
        <f>'Расчет субсидий'!AT71-1</f>
        <v>-1</v>
      </c>
      <c r="AK71" s="68">
        <f>AJ71*'Расчет субсидий'!AU71</f>
        <v>0</v>
      </c>
      <c r="AL71" s="69">
        <f t="shared" si="27"/>
        <v>0</v>
      </c>
      <c r="AM71" s="31" t="s">
        <v>376</v>
      </c>
      <c r="AN71" s="31" t="s">
        <v>376</v>
      </c>
      <c r="AO71" s="31" t="s">
        <v>376</v>
      </c>
      <c r="AP71" s="31" t="s">
        <v>376</v>
      </c>
      <c r="AQ71" s="31" t="s">
        <v>376</v>
      </c>
      <c r="AR71" s="31" t="s">
        <v>376</v>
      </c>
      <c r="AS71" s="68">
        <f t="shared" si="28"/>
        <v>-5.1941824910382799</v>
      </c>
      <c r="AT71" s="30" t="str">
        <f>IF('Расчет субсидий'!BW71="+",'Расчет субсидий'!BW71,"-")</f>
        <v>-</v>
      </c>
    </row>
    <row r="72" spans="1:46" ht="15" customHeight="1">
      <c r="A72" s="36" t="s">
        <v>72</v>
      </c>
      <c r="B72" s="70"/>
      <c r="C72" s="71"/>
      <c r="D72" s="71"/>
      <c r="E72" s="72"/>
      <c r="F72" s="71"/>
      <c r="G72" s="71"/>
      <c r="H72" s="72"/>
      <c r="I72" s="72"/>
      <c r="J72" s="72"/>
      <c r="K72" s="72"/>
      <c r="L72" s="71"/>
      <c r="M72" s="71"/>
      <c r="N72" s="72"/>
      <c r="O72" s="71"/>
      <c r="P72" s="71"/>
      <c r="Q72" s="72"/>
      <c r="R72" s="71"/>
      <c r="S72" s="71"/>
      <c r="T72" s="72"/>
      <c r="U72" s="71"/>
      <c r="V72" s="71"/>
      <c r="W72" s="72"/>
      <c r="X72" s="72"/>
      <c r="Y72" s="72"/>
      <c r="Z72" s="72"/>
      <c r="AA72" s="72"/>
      <c r="AB72" s="72"/>
      <c r="AC72" s="72"/>
      <c r="AD72" s="71"/>
      <c r="AE72" s="71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3"/>
    </row>
    <row r="73" spans="1:46" ht="15" customHeight="1">
      <c r="A73" s="37" t="s">
        <v>73</v>
      </c>
      <c r="B73" s="65">
        <f>'Расчет субсидий'!BH73</f>
        <v>-25</v>
      </c>
      <c r="C73" s="68">
        <f>'Расчет субсидий'!D73-1</f>
        <v>-5.2452229299363107E-2</v>
      </c>
      <c r="D73" s="68">
        <f>C73*'Расчет субсидий'!E73</f>
        <v>-0.52452229299363107</v>
      </c>
      <c r="E73" s="69">
        <f t="shared" ref="E73:E80" si="35">$B73*D73/$AS73</f>
        <v>-0.68128471917304967</v>
      </c>
      <c r="F73" s="31" t="s">
        <v>376</v>
      </c>
      <c r="G73" s="31" t="s">
        <v>376</v>
      </c>
      <c r="H73" s="31" t="s">
        <v>376</v>
      </c>
      <c r="I73" s="31" t="s">
        <v>376</v>
      </c>
      <c r="J73" s="31" t="s">
        <v>376</v>
      </c>
      <c r="K73" s="31" t="s">
        <v>376</v>
      </c>
      <c r="L73" s="68">
        <f>'Расчет субсидий'!P73-1</f>
        <v>-0.31758601420930788</v>
      </c>
      <c r="M73" s="68">
        <f>L73*'Расчет субсидий'!Q73</f>
        <v>-6.3517202841861575</v>
      </c>
      <c r="N73" s="69">
        <f t="shared" ref="N73:N80" si="36">$B73*M73/$AS73</f>
        <v>-8.2500401372455574</v>
      </c>
      <c r="O73" s="68">
        <f>'Расчет субсидий'!R73-1</f>
        <v>0</v>
      </c>
      <c r="P73" s="68">
        <f>O73*'Расчет субсидий'!S73</f>
        <v>0</v>
      </c>
      <c r="Q73" s="69">
        <f t="shared" ref="Q73:Q80" si="37">$B73*P73/$AS73</f>
        <v>0</v>
      </c>
      <c r="R73" s="68">
        <f>'Расчет субсидий'!V73-1</f>
        <v>-0.27382875605815837</v>
      </c>
      <c r="S73" s="68">
        <f>R73*'Расчет субсидий'!W73</f>
        <v>-8.2148626817447514</v>
      </c>
      <c r="T73" s="69">
        <f t="shared" ref="T73:T80" si="38">$B73*S73/$AS73</f>
        <v>-10.670014392020505</v>
      </c>
      <c r="U73" s="68">
        <f>'Расчет субсидий'!Z73-1</f>
        <v>0.26607142857142874</v>
      </c>
      <c r="V73" s="68">
        <f>U73*'Расчет субсидий'!AA73</f>
        <v>5.3214285714285747</v>
      </c>
      <c r="W73" s="69">
        <f t="shared" ref="W73:W80" si="39">$B73*V73/$AS73</f>
        <v>6.9118281878806256</v>
      </c>
      <c r="X73" s="68">
        <f>'Расчет субсидий'!AD73-1</f>
        <v>-0.4914917464846138</v>
      </c>
      <c r="Y73" s="68">
        <f>X73*'Расчет субсидий'!AE73</f>
        <v>-2.4574587324230688</v>
      </c>
      <c r="Z73" s="69">
        <f t="shared" si="26"/>
        <v>-3.1919121546632492</v>
      </c>
      <c r="AA73" s="31" t="s">
        <v>376</v>
      </c>
      <c r="AB73" s="31" t="s">
        <v>376</v>
      </c>
      <c r="AC73" s="31" t="s">
        <v>376</v>
      </c>
      <c r="AD73" s="68">
        <f>'Расчет субсидий'!AL73-1</f>
        <v>-0.3510204081632653</v>
      </c>
      <c r="AE73" s="68">
        <f>AD73*'Расчет субсидий'!AM73</f>
        <v>-7.0204081632653059</v>
      </c>
      <c r="AF73" s="69">
        <f t="shared" ref="AF73:AF80" si="40">$B73*AE73/$AS73</f>
        <v>-9.1185767847782699</v>
      </c>
      <c r="AG73" s="31" t="s">
        <v>376</v>
      </c>
      <c r="AH73" s="31" t="s">
        <v>376</v>
      </c>
      <c r="AI73" s="31" t="s">
        <v>376</v>
      </c>
      <c r="AJ73" s="68">
        <f>'Расчет субсидий'!AT73-1</f>
        <v>0</v>
      </c>
      <c r="AK73" s="68">
        <f>AJ73*'Расчет субсидий'!AU73</f>
        <v>0</v>
      </c>
      <c r="AL73" s="69">
        <f t="shared" si="27"/>
        <v>0</v>
      </c>
      <c r="AM73" s="31" t="s">
        <v>376</v>
      </c>
      <c r="AN73" s="31" t="s">
        <v>376</v>
      </c>
      <c r="AO73" s="31" t="s">
        <v>376</v>
      </c>
      <c r="AP73" s="31" t="s">
        <v>376</v>
      </c>
      <c r="AQ73" s="31" t="s">
        <v>376</v>
      </c>
      <c r="AR73" s="31" t="s">
        <v>376</v>
      </c>
      <c r="AS73" s="68">
        <f t="shared" si="28"/>
        <v>-19.247543583184338</v>
      </c>
      <c r="AT73" s="30" t="str">
        <f>IF('Расчет субсидий'!BW73="+",'Расчет субсидий'!BW73,"-")</f>
        <v>-</v>
      </c>
    </row>
    <row r="74" spans="1:46" ht="15" customHeight="1">
      <c r="A74" s="37" t="s">
        <v>74</v>
      </c>
      <c r="B74" s="65">
        <f>'Расчет субсидий'!BH74</f>
        <v>146.5</v>
      </c>
      <c r="C74" s="68">
        <f>'Расчет субсидий'!D74-1</f>
        <v>0.15659493085620602</v>
      </c>
      <c r="D74" s="68">
        <f>C74*'Расчет субсидий'!E74</f>
        <v>1.5659493085620602</v>
      </c>
      <c r="E74" s="69">
        <f t="shared" si="35"/>
        <v>55.659058593862127</v>
      </c>
      <c r="F74" s="31" t="s">
        <v>376</v>
      </c>
      <c r="G74" s="31" t="s">
        <v>376</v>
      </c>
      <c r="H74" s="31" t="s">
        <v>376</v>
      </c>
      <c r="I74" s="31" t="s">
        <v>376</v>
      </c>
      <c r="J74" s="31" t="s">
        <v>376</v>
      </c>
      <c r="K74" s="31" t="s">
        <v>376</v>
      </c>
      <c r="L74" s="68">
        <f>'Расчет субсидий'!P74-1</f>
        <v>2.6907499650854039E-2</v>
      </c>
      <c r="M74" s="68">
        <f>L74*'Расчет субсидий'!Q74</f>
        <v>0.53814999301708077</v>
      </c>
      <c r="N74" s="69">
        <f t="shared" si="36"/>
        <v>19.127644700790857</v>
      </c>
      <c r="O74" s="68">
        <f>'Расчет субсидий'!R74-1</f>
        <v>0</v>
      </c>
      <c r="P74" s="68">
        <f>O74*'Расчет субсидий'!S74</f>
        <v>0</v>
      </c>
      <c r="Q74" s="69">
        <f t="shared" si="37"/>
        <v>0</v>
      </c>
      <c r="R74" s="68">
        <f>'Расчет субсидий'!V74-1</f>
        <v>8.8888888888889461E-3</v>
      </c>
      <c r="S74" s="68">
        <f>R74*'Расчет субсидий'!W74</f>
        <v>0.17777777777777892</v>
      </c>
      <c r="T74" s="69">
        <f t="shared" si="38"/>
        <v>6.3188148530210553</v>
      </c>
      <c r="U74" s="68">
        <f>'Расчет субсидий'!Z74-1</f>
        <v>0.20065573770491807</v>
      </c>
      <c r="V74" s="68">
        <f>U74*'Расчет субсидий'!AA74</f>
        <v>6.0196721311475425</v>
      </c>
      <c r="W74" s="69">
        <f t="shared" si="39"/>
        <v>213.95921440844114</v>
      </c>
      <c r="X74" s="68">
        <f>'Расчет субсидий'!AD74-1</f>
        <v>0.3160973754835501</v>
      </c>
      <c r="Y74" s="68">
        <f>X74*'Расчет субсидий'!AE74</f>
        <v>1.5804868774177505</v>
      </c>
      <c r="Z74" s="69">
        <f t="shared" si="26"/>
        <v>56.175772252680481</v>
      </c>
      <c r="AA74" s="31" t="s">
        <v>376</v>
      </c>
      <c r="AB74" s="31" t="s">
        <v>376</v>
      </c>
      <c r="AC74" s="31" t="s">
        <v>376</v>
      </c>
      <c r="AD74" s="68">
        <f>'Расчет субсидий'!AL74-1</f>
        <v>-0.29108910891089113</v>
      </c>
      <c r="AE74" s="68">
        <f>AD74*'Расчет субсидий'!AM74</f>
        <v>-5.8217821782178225</v>
      </c>
      <c r="AF74" s="69">
        <f t="shared" si="40"/>
        <v>-206.92554580561398</v>
      </c>
      <c r="AG74" s="31" t="s">
        <v>376</v>
      </c>
      <c r="AH74" s="31" t="s">
        <v>376</v>
      </c>
      <c r="AI74" s="31" t="s">
        <v>376</v>
      </c>
      <c r="AJ74" s="68">
        <f>'Расчет субсидий'!AT74-1</f>
        <v>6.147540983606703E-3</v>
      </c>
      <c r="AK74" s="68">
        <f>AJ74*'Расчет субсидий'!AU74</f>
        <v>6.147540983606703E-2</v>
      </c>
      <c r="AL74" s="69">
        <f t="shared" si="27"/>
        <v>2.185040996818282</v>
      </c>
      <c r="AM74" s="31" t="s">
        <v>376</v>
      </c>
      <c r="AN74" s="31" t="s">
        <v>376</v>
      </c>
      <c r="AO74" s="31" t="s">
        <v>376</v>
      </c>
      <c r="AP74" s="31" t="s">
        <v>376</v>
      </c>
      <c r="AQ74" s="31" t="s">
        <v>376</v>
      </c>
      <c r="AR74" s="31" t="s">
        <v>376</v>
      </c>
      <c r="AS74" s="68">
        <f t="shared" si="28"/>
        <v>4.1217293195404574</v>
      </c>
      <c r="AT74" s="30" t="str">
        <f>IF('Расчет субсидий'!BW74="+",'Расчет субсидий'!BW74,"-")</f>
        <v>-</v>
      </c>
    </row>
    <row r="75" spans="1:46" ht="15" customHeight="1">
      <c r="A75" s="37" t="s">
        <v>75</v>
      </c>
      <c r="B75" s="65">
        <f>'Расчет субсидий'!BH75</f>
        <v>-7.7999999999999545</v>
      </c>
      <c r="C75" s="68">
        <f>'Расчет субсидий'!D75-1</f>
        <v>7.0306859205776284E-2</v>
      </c>
      <c r="D75" s="68">
        <f>C75*'Расчет субсидий'!E75</f>
        <v>0.70306859205776284</v>
      </c>
      <c r="E75" s="69">
        <f t="shared" si="35"/>
        <v>3.8005971338719662</v>
      </c>
      <c r="F75" s="31" t="s">
        <v>376</v>
      </c>
      <c r="G75" s="31" t="s">
        <v>376</v>
      </c>
      <c r="H75" s="31" t="s">
        <v>376</v>
      </c>
      <c r="I75" s="31" t="s">
        <v>376</v>
      </c>
      <c r="J75" s="31" t="s">
        <v>376</v>
      </c>
      <c r="K75" s="31" t="s">
        <v>376</v>
      </c>
      <c r="L75" s="68">
        <f>'Расчет субсидий'!P75-1</f>
        <v>1.9075721053944061E-2</v>
      </c>
      <c r="M75" s="68">
        <f>L75*'Расчет субсидий'!Q75</f>
        <v>0.38151442107888123</v>
      </c>
      <c r="N75" s="69">
        <f t="shared" si="36"/>
        <v>2.0623629495940996</v>
      </c>
      <c r="O75" s="68">
        <f>'Расчет субсидий'!R75-1</f>
        <v>0</v>
      </c>
      <c r="P75" s="68">
        <f>O75*'Расчет субсидий'!S75</f>
        <v>0</v>
      </c>
      <c r="Q75" s="69">
        <f t="shared" si="37"/>
        <v>0</v>
      </c>
      <c r="R75" s="68">
        <f>'Расчет субсидий'!V75-1</f>
        <v>0.14083333333333337</v>
      </c>
      <c r="S75" s="68">
        <f>R75*'Расчет субсидий'!W75</f>
        <v>3.5208333333333339</v>
      </c>
      <c r="T75" s="69">
        <f t="shared" si="38"/>
        <v>19.032665129219954</v>
      </c>
      <c r="U75" s="68">
        <f>'Расчет субсидий'!Z75-1</f>
        <v>-8.7500000000000022E-2</v>
      </c>
      <c r="V75" s="68">
        <f>U75*'Расчет субсидий'!AA75</f>
        <v>-2.1875000000000004</v>
      </c>
      <c r="W75" s="69">
        <f t="shared" si="39"/>
        <v>-11.825028630580444</v>
      </c>
      <c r="X75" s="68">
        <f>'Расчет субсидий'!AD75-1</f>
        <v>-0.49390521052849057</v>
      </c>
      <c r="Y75" s="68">
        <f>X75*'Расчет субсидий'!AE75</f>
        <v>-2.4695260526424527</v>
      </c>
      <c r="Z75" s="69">
        <f t="shared" si="26"/>
        <v>-13.34958458352517</v>
      </c>
      <c r="AA75" s="31" t="s">
        <v>376</v>
      </c>
      <c r="AB75" s="31" t="s">
        <v>376</v>
      </c>
      <c r="AC75" s="31" t="s">
        <v>376</v>
      </c>
      <c r="AD75" s="68">
        <f>'Расчет субсидий'!AL75-1</f>
        <v>-6.956521739130439E-2</v>
      </c>
      <c r="AE75" s="68">
        <f>AD75*'Расчет субсидий'!AM75</f>
        <v>-1.3913043478260878</v>
      </c>
      <c r="AF75" s="69">
        <f t="shared" si="40"/>
        <v>-7.5210119985803594</v>
      </c>
      <c r="AG75" s="31" t="s">
        <v>376</v>
      </c>
      <c r="AH75" s="31" t="s">
        <v>376</v>
      </c>
      <c r="AI75" s="31" t="s">
        <v>376</v>
      </c>
      <c r="AJ75" s="68">
        <f>'Расчет субсидий'!AT75-1</f>
        <v>-1</v>
      </c>
      <c r="AK75" s="68">
        <f>AJ75*'Расчет субсидий'!AU75</f>
        <v>0</v>
      </c>
      <c r="AL75" s="69">
        <f t="shared" si="27"/>
        <v>0</v>
      </c>
      <c r="AM75" s="31" t="s">
        <v>376</v>
      </c>
      <c r="AN75" s="31" t="s">
        <v>376</v>
      </c>
      <c r="AO75" s="31" t="s">
        <v>376</v>
      </c>
      <c r="AP75" s="31" t="s">
        <v>376</v>
      </c>
      <c r="AQ75" s="31" t="s">
        <v>376</v>
      </c>
      <c r="AR75" s="31" t="s">
        <v>376</v>
      </c>
      <c r="AS75" s="68">
        <f t="shared" si="28"/>
        <v>-1.442914053998563</v>
      </c>
      <c r="AT75" s="30" t="str">
        <f>IF('Расчет субсидий'!BW75="+",'Расчет субсидий'!BW75,"-")</f>
        <v>-</v>
      </c>
    </row>
    <row r="76" spans="1:46" ht="15" customHeight="1">
      <c r="A76" s="37" t="s">
        <v>76</v>
      </c>
      <c r="B76" s="65">
        <f>'Расчет субсидий'!BH76</f>
        <v>-22.200000000000045</v>
      </c>
      <c r="C76" s="68">
        <f>'Расчет субсидий'!D76-1</f>
        <v>-1.1116700201207252E-2</v>
      </c>
      <c r="D76" s="68">
        <f>C76*'Расчет субсидий'!E76</f>
        <v>-0.11116700201207252</v>
      </c>
      <c r="E76" s="69">
        <f t="shared" si="35"/>
        <v>-0.91521858884924034</v>
      </c>
      <c r="F76" s="31" t="s">
        <v>376</v>
      </c>
      <c r="G76" s="31" t="s">
        <v>376</v>
      </c>
      <c r="H76" s="31" t="s">
        <v>376</v>
      </c>
      <c r="I76" s="31" t="s">
        <v>376</v>
      </c>
      <c r="J76" s="31" t="s">
        <v>376</v>
      </c>
      <c r="K76" s="31" t="s">
        <v>376</v>
      </c>
      <c r="L76" s="68">
        <f>'Расчет субсидий'!P76-1</f>
        <v>-0.17144873475148703</v>
      </c>
      <c r="M76" s="68">
        <f>L76*'Расчет субсидий'!Q76</f>
        <v>-3.4289746950297406</v>
      </c>
      <c r="N76" s="69">
        <f t="shared" si="36"/>
        <v>-28.230152156519111</v>
      </c>
      <c r="O76" s="68">
        <f>'Расчет субсидий'!R76-1</f>
        <v>0</v>
      </c>
      <c r="P76" s="68">
        <f>O76*'Расчет субсидий'!S76</f>
        <v>0</v>
      </c>
      <c r="Q76" s="69">
        <f t="shared" si="37"/>
        <v>0</v>
      </c>
      <c r="R76" s="68">
        <f>'Расчет субсидий'!V76-1</f>
        <v>6.0784313725490202E-2</v>
      </c>
      <c r="S76" s="68">
        <f>R76*'Расчет субсидий'!W76</f>
        <v>1.8235294117647061</v>
      </c>
      <c r="T76" s="69">
        <f t="shared" si="38"/>
        <v>15.01280042416847</v>
      </c>
      <c r="U76" s="68">
        <f>'Расчет субсидий'!Z76-1</f>
        <v>1.5957446808510634E-2</v>
      </c>
      <c r="V76" s="68">
        <f>U76*'Расчет субсидий'!AA76</f>
        <v>0.31914893617021267</v>
      </c>
      <c r="W76" s="69">
        <f t="shared" si="39"/>
        <v>2.6274976720404655</v>
      </c>
      <c r="X76" s="68">
        <f>'Расчет субсидий'!AD76-1</f>
        <v>-0.48726279470960321</v>
      </c>
      <c r="Y76" s="68">
        <f>X76*'Расчет субсидий'!AE76</f>
        <v>-2.4363139735480162</v>
      </c>
      <c r="Z76" s="69">
        <f t="shared" si="26"/>
        <v>-20.057749120752156</v>
      </c>
      <c r="AA76" s="31" t="s">
        <v>376</v>
      </c>
      <c r="AB76" s="31" t="s">
        <v>376</v>
      </c>
      <c r="AC76" s="31" t="s">
        <v>376</v>
      </c>
      <c r="AD76" s="68">
        <f>'Расчет субсидий'!AL76-1</f>
        <v>5.6862745098039236E-2</v>
      </c>
      <c r="AE76" s="68">
        <f>AD76*'Расчет субсидий'!AM76</f>
        <v>1.1372549019607847</v>
      </c>
      <c r="AF76" s="69">
        <f t="shared" si="40"/>
        <v>9.3628217699115215</v>
      </c>
      <c r="AG76" s="31" t="s">
        <v>376</v>
      </c>
      <c r="AH76" s="31" t="s">
        <v>376</v>
      </c>
      <c r="AI76" s="31" t="s">
        <v>376</v>
      </c>
      <c r="AJ76" s="68">
        <f>'Расчет субсидий'!AT76-1</f>
        <v>-1</v>
      </c>
      <c r="AK76" s="68">
        <f>AJ76*'Расчет субсидий'!AU76</f>
        <v>0</v>
      </c>
      <c r="AL76" s="69">
        <f t="shared" si="27"/>
        <v>0</v>
      </c>
      <c r="AM76" s="31" t="s">
        <v>376</v>
      </c>
      <c r="AN76" s="31" t="s">
        <v>376</v>
      </c>
      <c r="AO76" s="31" t="s">
        <v>376</v>
      </c>
      <c r="AP76" s="31" t="s">
        <v>376</v>
      </c>
      <c r="AQ76" s="31" t="s">
        <v>376</v>
      </c>
      <c r="AR76" s="31" t="s">
        <v>376</v>
      </c>
      <c r="AS76" s="68">
        <f t="shared" si="28"/>
        <v>-2.6965224206941256</v>
      </c>
      <c r="AT76" s="30" t="str">
        <f>IF('Расчет субсидий'!BW76="+",'Расчет субсидий'!BW76,"-")</f>
        <v>-</v>
      </c>
    </row>
    <row r="77" spans="1:46" ht="15" customHeight="1">
      <c r="A77" s="37" t="s">
        <v>77</v>
      </c>
      <c r="B77" s="65">
        <f>'Расчет субсидий'!BH77</f>
        <v>11.300000000000011</v>
      </c>
      <c r="C77" s="68">
        <f>'Расчет субсидий'!D77-1</f>
        <v>-2.009018036072141E-2</v>
      </c>
      <c r="D77" s="68">
        <f>C77*'Расчет субсидий'!E77</f>
        <v>-0.2009018036072141</v>
      </c>
      <c r="E77" s="69">
        <f t="shared" si="35"/>
        <v>-0.47390215964426008</v>
      </c>
      <c r="F77" s="31" t="s">
        <v>376</v>
      </c>
      <c r="G77" s="31" t="s">
        <v>376</v>
      </c>
      <c r="H77" s="31" t="s">
        <v>376</v>
      </c>
      <c r="I77" s="31" t="s">
        <v>376</v>
      </c>
      <c r="J77" s="31" t="s">
        <v>376</v>
      </c>
      <c r="K77" s="31" t="s">
        <v>376</v>
      </c>
      <c r="L77" s="68">
        <f>'Расчет субсидий'!P77-1</f>
        <v>-9.0647141250073893E-2</v>
      </c>
      <c r="M77" s="68">
        <f>L77*'Расчет субсидий'!Q77</f>
        <v>-1.8129428250014779</v>
      </c>
      <c r="N77" s="69">
        <f t="shared" si="36"/>
        <v>-4.2765047632898154</v>
      </c>
      <c r="O77" s="68">
        <f>'Расчет субсидий'!R77-1</f>
        <v>0</v>
      </c>
      <c r="P77" s="68">
        <f>O77*'Расчет субсидий'!S77</f>
        <v>0</v>
      </c>
      <c r="Q77" s="69">
        <f t="shared" si="37"/>
        <v>0</v>
      </c>
      <c r="R77" s="68">
        <f>'Расчет субсидий'!V77-1</f>
        <v>0.23793103448275854</v>
      </c>
      <c r="S77" s="68">
        <f>R77*'Расчет субсидий'!W77</f>
        <v>7.1379310344827562</v>
      </c>
      <c r="T77" s="69">
        <f t="shared" si="38"/>
        <v>16.837484143480822</v>
      </c>
      <c r="U77" s="68">
        <f>'Расчет субсидий'!Z77-1</f>
        <v>0.17307692307692313</v>
      </c>
      <c r="V77" s="68">
        <f>U77*'Расчет субсидий'!AA77</f>
        <v>3.4615384615384626</v>
      </c>
      <c r="W77" s="69">
        <f t="shared" si="39"/>
        <v>8.165335119748228</v>
      </c>
      <c r="X77" s="68">
        <f>'Расчет субсидий'!AD77-1</f>
        <v>-0.85473475458601889</v>
      </c>
      <c r="Y77" s="68">
        <f>X77*'Расчет субсидий'!AE77</f>
        <v>-4.2736737729300946</v>
      </c>
      <c r="Z77" s="69">
        <f t="shared" si="26"/>
        <v>-10.081060469553092</v>
      </c>
      <c r="AA77" s="31" t="s">
        <v>376</v>
      </c>
      <c r="AB77" s="31" t="s">
        <v>376</v>
      </c>
      <c r="AC77" s="31" t="s">
        <v>376</v>
      </c>
      <c r="AD77" s="68">
        <f>'Расчет субсидий'!AL77-1</f>
        <v>2.3923444976076569E-2</v>
      </c>
      <c r="AE77" s="68">
        <f>AD77*'Расчет субсидий'!AM77</f>
        <v>0.47846889952153138</v>
      </c>
      <c r="AF77" s="69">
        <f t="shared" si="40"/>
        <v>1.128648129258129</v>
      </c>
      <c r="AG77" s="31" t="s">
        <v>376</v>
      </c>
      <c r="AH77" s="31" t="s">
        <v>376</v>
      </c>
      <c r="AI77" s="31" t="s">
        <v>376</v>
      </c>
      <c r="AJ77" s="68">
        <f>'Расчет субсидий'!AT77-1</f>
        <v>-1</v>
      </c>
      <c r="AK77" s="68">
        <f>AJ77*'Расчет субсидий'!AU77</f>
        <v>0</v>
      </c>
      <c r="AL77" s="69">
        <f t="shared" si="27"/>
        <v>0</v>
      </c>
      <c r="AM77" s="31" t="s">
        <v>376</v>
      </c>
      <c r="AN77" s="31" t="s">
        <v>376</v>
      </c>
      <c r="AO77" s="31" t="s">
        <v>376</v>
      </c>
      <c r="AP77" s="31" t="s">
        <v>376</v>
      </c>
      <c r="AQ77" s="31" t="s">
        <v>376</v>
      </c>
      <c r="AR77" s="31" t="s">
        <v>376</v>
      </c>
      <c r="AS77" s="68">
        <f t="shared" si="28"/>
        <v>4.7904199940039636</v>
      </c>
      <c r="AT77" s="30" t="str">
        <f>IF('Расчет субсидий'!BW77="+",'Расчет субсидий'!BW77,"-")</f>
        <v>-</v>
      </c>
    </row>
    <row r="78" spans="1:46" ht="15" customHeight="1">
      <c r="A78" s="37" t="s">
        <v>78</v>
      </c>
      <c r="B78" s="65">
        <f>'Расчет субсидий'!BH78</f>
        <v>-241.79999999999995</v>
      </c>
      <c r="C78" s="68">
        <f>'Расчет субсидий'!D78-1</f>
        <v>-0.24171240395170146</v>
      </c>
      <c r="D78" s="68">
        <f>C78*'Расчет субсидий'!E78</f>
        <v>-2.4171240395170148</v>
      </c>
      <c r="E78" s="69">
        <f t="shared" si="35"/>
        <v>-34.761697548037453</v>
      </c>
      <c r="F78" s="31" t="s">
        <v>376</v>
      </c>
      <c r="G78" s="31" t="s">
        <v>376</v>
      </c>
      <c r="H78" s="31" t="s">
        <v>376</v>
      </c>
      <c r="I78" s="31" t="s">
        <v>376</v>
      </c>
      <c r="J78" s="31" t="s">
        <v>376</v>
      </c>
      <c r="K78" s="31" t="s">
        <v>376</v>
      </c>
      <c r="L78" s="68">
        <f>'Расчет субсидий'!P78-1</f>
        <v>-0.38162758900086091</v>
      </c>
      <c r="M78" s="68">
        <f>L78*'Расчет субсидий'!Q78</f>
        <v>-7.6325517800172182</v>
      </c>
      <c r="N78" s="69">
        <f t="shared" si="36"/>
        <v>-109.76700084854117</v>
      </c>
      <c r="O78" s="68">
        <f>'Расчет субсидий'!R78-1</f>
        <v>0</v>
      </c>
      <c r="P78" s="68">
        <f>O78*'Расчет субсидий'!S78</f>
        <v>0</v>
      </c>
      <c r="Q78" s="69">
        <f t="shared" si="37"/>
        <v>0</v>
      </c>
      <c r="R78" s="68">
        <f>'Расчет субсидий'!V78-1</f>
        <v>-0.18488664987405534</v>
      </c>
      <c r="S78" s="68">
        <f>R78*'Расчет субсидий'!W78</f>
        <v>-5.5465994962216598</v>
      </c>
      <c r="T78" s="69">
        <f t="shared" si="38"/>
        <v>-79.768026363380599</v>
      </c>
      <c r="U78" s="68">
        <f>'Расчет субсидий'!Z78-1</f>
        <v>1.9607843137254832E-3</v>
      </c>
      <c r="V78" s="68">
        <f>U78*'Расчет субсидий'!AA78</f>
        <v>3.9215686274509665E-2</v>
      </c>
      <c r="W78" s="69">
        <f t="shared" si="39"/>
        <v>0.56397760442845191</v>
      </c>
      <c r="X78" s="68">
        <f>'Расчет субсидий'!AD78-1</f>
        <v>-0.26919532424698067</v>
      </c>
      <c r="Y78" s="68">
        <f>X78*'Расчет субсидий'!AE78</f>
        <v>-1.3459766212349034</v>
      </c>
      <c r="Z78" s="69">
        <f t="shared" si="26"/>
        <v>-19.357067096749514</v>
      </c>
      <c r="AA78" s="31" t="s">
        <v>376</v>
      </c>
      <c r="AB78" s="31" t="s">
        <v>376</v>
      </c>
      <c r="AC78" s="31" t="s">
        <v>376</v>
      </c>
      <c r="AD78" s="68">
        <f>'Расчет субсидий'!AL78-1</f>
        <v>4.484304932735439E-3</v>
      </c>
      <c r="AE78" s="68">
        <f>AD78*'Расчет субсидий'!AM78</f>
        <v>8.9686098654708779E-2</v>
      </c>
      <c r="AF78" s="69">
        <f t="shared" si="40"/>
        <v>1.2898142522803242</v>
      </c>
      <c r="AG78" s="31" t="s">
        <v>376</v>
      </c>
      <c r="AH78" s="31" t="s">
        <v>376</v>
      </c>
      <c r="AI78" s="31" t="s">
        <v>376</v>
      </c>
      <c r="AJ78" s="68">
        <f>'Расчет субсидий'!AT78-1</f>
        <v>-1</v>
      </c>
      <c r="AK78" s="68">
        <f>AJ78*'Расчет субсидий'!AU78</f>
        <v>0</v>
      </c>
      <c r="AL78" s="69">
        <f t="shared" si="27"/>
        <v>0</v>
      </c>
      <c r="AM78" s="31" t="s">
        <v>376</v>
      </c>
      <c r="AN78" s="31" t="s">
        <v>376</v>
      </c>
      <c r="AO78" s="31" t="s">
        <v>376</v>
      </c>
      <c r="AP78" s="31" t="s">
        <v>376</v>
      </c>
      <c r="AQ78" s="31" t="s">
        <v>376</v>
      </c>
      <c r="AR78" s="31" t="s">
        <v>376</v>
      </c>
      <c r="AS78" s="68">
        <f t="shared" si="28"/>
        <v>-16.813350152061577</v>
      </c>
      <c r="AT78" s="30" t="str">
        <f>IF('Расчет субсидий'!BW78="+",'Расчет субсидий'!BW78,"-")</f>
        <v>-</v>
      </c>
    </row>
    <row r="79" spans="1:46" ht="15" customHeight="1">
      <c r="A79" s="37" t="s">
        <v>79</v>
      </c>
      <c r="B79" s="65">
        <f>'Расчет субсидий'!BH79</f>
        <v>-30.799999999999955</v>
      </c>
      <c r="C79" s="68">
        <f>'Расчет субсидий'!D79-1</f>
        <v>-6.8138651471984835E-2</v>
      </c>
      <c r="D79" s="68">
        <f>C79*'Расчет субсидий'!E79</f>
        <v>-0.68138651471984835</v>
      </c>
      <c r="E79" s="69">
        <f t="shared" si="35"/>
        <v>-10.514651652980152</v>
      </c>
      <c r="F79" s="31" t="s">
        <v>376</v>
      </c>
      <c r="G79" s="31" t="s">
        <v>376</v>
      </c>
      <c r="H79" s="31" t="s">
        <v>376</v>
      </c>
      <c r="I79" s="31" t="s">
        <v>376</v>
      </c>
      <c r="J79" s="31" t="s">
        <v>376</v>
      </c>
      <c r="K79" s="31" t="s">
        <v>376</v>
      </c>
      <c r="L79" s="68">
        <f>'Расчет субсидий'!P79-1</f>
        <v>-0.22726927459172042</v>
      </c>
      <c r="M79" s="68">
        <f>L79*'Расчет субсидий'!Q79</f>
        <v>-4.5453854918344083</v>
      </c>
      <c r="N79" s="69">
        <f t="shared" si="36"/>
        <v>-70.141019880322673</v>
      </c>
      <c r="O79" s="68">
        <f>'Расчет субсидий'!R79-1</f>
        <v>0</v>
      </c>
      <c r="P79" s="68">
        <f>O79*'Расчет субсидий'!S79</f>
        <v>0</v>
      </c>
      <c r="Q79" s="69">
        <f t="shared" si="37"/>
        <v>0</v>
      </c>
      <c r="R79" s="68">
        <f>'Расчет субсидий'!V79-1</f>
        <v>9.8058252427184467E-2</v>
      </c>
      <c r="S79" s="68">
        <f>R79*'Расчет субсидий'!W79</f>
        <v>2.4514563106796117</v>
      </c>
      <c r="T79" s="69">
        <f t="shared" si="38"/>
        <v>37.82905677241628</v>
      </c>
      <c r="U79" s="68">
        <f>'Расчет субсидий'!Z79-1</f>
        <v>6.9767441860465018E-2</v>
      </c>
      <c r="V79" s="68">
        <f>U79*'Расчет субсидий'!AA79</f>
        <v>1.7441860465116255</v>
      </c>
      <c r="W79" s="69">
        <f t="shared" si="39"/>
        <v>26.914986282930265</v>
      </c>
      <c r="X79" s="68">
        <f>'Расчет субсидий'!AD79-1</f>
        <v>-0.14347926178874271</v>
      </c>
      <c r="Y79" s="68">
        <f>X79*'Расчет субсидий'!AE79</f>
        <v>-0.71739630894371353</v>
      </c>
      <c r="Z79" s="69">
        <f t="shared" si="26"/>
        <v>-11.070328107063064</v>
      </c>
      <c r="AA79" s="31" t="s">
        <v>376</v>
      </c>
      <c r="AB79" s="31" t="s">
        <v>376</v>
      </c>
      <c r="AC79" s="31" t="s">
        <v>376</v>
      </c>
      <c r="AD79" s="68">
        <f>'Расчет субсидий'!AL79-1</f>
        <v>-1.2371134020618513E-2</v>
      </c>
      <c r="AE79" s="68">
        <f>AD79*'Расчет субсидий'!AM79</f>
        <v>-0.24742268041237025</v>
      </c>
      <c r="AF79" s="69">
        <f t="shared" si="40"/>
        <v>-3.8180434149806146</v>
      </c>
      <c r="AG79" s="31" t="s">
        <v>376</v>
      </c>
      <c r="AH79" s="31" t="s">
        <v>376</v>
      </c>
      <c r="AI79" s="31" t="s">
        <v>376</v>
      </c>
      <c r="AJ79" s="68">
        <f>'Расчет субсидий'!AT79-1</f>
        <v>0</v>
      </c>
      <c r="AK79" s="68">
        <f>AJ79*'Расчет субсидий'!AU79</f>
        <v>0</v>
      </c>
      <c r="AL79" s="69">
        <f t="shared" si="27"/>
        <v>0</v>
      </c>
      <c r="AM79" s="31" t="s">
        <v>376</v>
      </c>
      <c r="AN79" s="31" t="s">
        <v>376</v>
      </c>
      <c r="AO79" s="31" t="s">
        <v>376</v>
      </c>
      <c r="AP79" s="31" t="s">
        <v>376</v>
      </c>
      <c r="AQ79" s="31" t="s">
        <v>376</v>
      </c>
      <c r="AR79" s="31" t="s">
        <v>376</v>
      </c>
      <c r="AS79" s="68">
        <f t="shared" si="28"/>
        <v>-1.9959486387191028</v>
      </c>
      <c r="AT79" s="30" t="str">
        <f>IF('Расчет субсидий'!BW79="+",'Расчет субсидий'!BW79,"-")</f>
        <v>-</v>
      </c>
    </row>
    <row r="80" spans="1:46" ht="15" customHeight="1">
      <c r="A80" s="37" t="s">
        <v>80</v>
      </c>
      <c r="B80" s="65">
        <f>'Расчет субсидий'!BH80</f>
        <v>-20.200000000000045</v>
      </c>
      <c r="C80" s="68">
        <f>'Расчет субсидий'!D80-1</f>
        <v>7.7866242038215905E-3</v>
      </c>
      <c r="D80" s="68">
        <f>C80*'Расчет субсидий'!E80</f>
        <v>7.7866242038215905E-2</v>
      </c>
      <c r="E80" s="69">
        <f t="shared" si="35"/>
        <v>0.44590517813415315</v>
      </c>
      <c r="F80" s="31" t="s">
        <v>376</v>
      </c>
      <c r="G80" s="31" t="s">
        <v>376</v>
      </c>
      <c r="H80" s="31" t="s">
        <v>376</v>
      </c>
      <c r="I80" s="31" t="s">
        <v>376</v>
      </c>
      <c r="J80" s="31" t="s">
        <v>376</v>
      </c>
      <c r="K80" s="31" t="s">
        <v>376</v>
      </c>
      <c r="L80" s="68">
        <f>'Расчет субсидий'!P80-1</f>
        <v>-2.5845580833501081E-2</v>
      </c>
      <c r="M80" s="68">
        <f>L80*'Расчет субсидий'!Q80</f>
        <v>-0.51691161667002161</v>
      </c>
      <c r="N80" s="69">
        <f t="shared" si="36"/>
        <v>-2.9601218766630004</v>
      </c>
      <c r="O80" s="68">
        <f>'Расчет субсидий'!R80-1</f>
        <v>0</v>
      </c>
      <c r="P80" s="68">
        <f>O80*'Расчет субсидий'!S80</f>
        <v>0</v>
      </c>
      <c r="Q80" s="69">
        <f t="shared" si="37"/>
        <v>0</v>
      </c>
      <c r="R80" s="68">
        <f>'Расчет субсидий'!V80-1</f>
        <v>-7.1428571428571175E-3</v>
      </c>
      <c r="S80" s="68">
        <f>R80*'Расчет субсидий'!W80</f>
        <v>-0.14285714285714235</v>
      </c>
      <c r="T80" s="69">
        <f t="shared" si="38"/>
        <v>-0.81807902970566626</v>
      </c>
      <c r="U80" s="68">
        <f>'Расчет субсидий'!Z80-1</f>
        <v>1.7204301075268713E-2</v>
      </c>
      <c r="V80" s="68">
        <f>U80*'Расчет субсидий'!AA80</f>
        <v>0.51612903225806139</v>
      </c>
      <c r="W80" s="69">
        <f t="shared" si="39"/>
        <v>2.9556403653882062</v>
      </c>
      <c r="X80" s="68">
        <f>'Расчет субсидий'!AD80-1</f>
        <v>-0.82304971299061658</v>
      </c>
      <c r="Y80" s="68">
        <f>X80*'Расчет субсидий'!AE80</f>
        <v>-4.1152485649530828</v>
      </c>
      <c r="Z80" s="69">
        <f t="shared" si="26"/>
        <v>-23.566189871101255</v>
      </c>
      <c r="AA80" s="31" t="s">
        <v>376</v>
      </c>
      <c r="AB80" s="31" t="s">
        <v>376</v>
      </c>
      <c r="AC80" s="31" t="s">
        <v>376</v>
      </c>
      <c r="AD80" s="68">
        <f>'Расчет субсидий'!AL80-1</f>
        <v>3.2679738562091609E-2</v>
      </c>
      <c r="AE80" s="68">
        <f>AD80*'Расчет субсидий'!AM80</f>
        <v>0.65359477124183218</v>
      </c>
      <c r="AF80" s="69">
        <f t="shared" si="40"/>
        <v>3.7428452339475178</v>
      </c>
      <c r="AG80" s="31" t="s">
        <v>376</v>
      </c>
      <c r="AH80" s="31" t="s">
        <v>376</v>
      </c>
      <c r="AI80" s="31" t="s">
        <v>376</v>
      </c>
      <c r="AJ80" s="68">
        <f>'Расчет субсидий'!AT80-1</f>
        <v>0</v>
      </c>
      <c r="AK80" s="68">
        <f>AJ80*'Расчет субсидий'!AU80</f>
        <v>0</v>
      </c>
      <c r="AL80" s="69">
        <f t="shared" si="27"/>
        <v>0</v>
      </c>
      <c r="AM80" s="31" t="s">
        <v>376</v>
      </c>
      <c r="AN80" s="31" t="s">
        <v>376</v>
      </c>
      <c r="AO80" s="31" t="s">
        <v>376</v>
      </c>
      <c r="AP80" s="31" t="s">
        <v>376</v>
      </c>
      <c r="AQ80" s="31" t="s">
        <v>376</v>
      </c>
      <c r="AR80" s="31" t="s">
        <v>376</v>
      </c>
      <c r="AS80" s="68">
        <f t="shared" si="28"/>
        <v>-3.5274272789421373</v>
      </c>
      <c r="AT80" s="30" t="str">
        <f>IF('Расчет субсидий'!BW80="+",'Расчет субсидий'!BW80,"-")</f>
        <v>-</v>
      </c>
    </row>
    <row r="81" spans="1:46" ht="15" customHeight="1">
      <c r="A81" s="36" t="s">
        <v>81</v>
      </c>
      <c r="B81" s="70"/>
      <c r="C81" s="71"/>
      <c r="D81" s="71"/>
      <c r="E81" s="72"/>
      <c r="F81" s="71"/>
      <c r="G81" s="71"/>
      <c r="H81" s="72"/>
      <c r="I81" s="72"/>
      <c r="J81" s="72"/>
      <c r="K81" s="72"/>
      <c r="L81" s="71"/>
      <c r="M81" s="71"/>
      <c r="N81" s="72"/>
      <c r="O81" s="71"/>
      <c r="P81" s="71"/>
      <c r="Q81" s="72"/>
      <c r="R81" s="71"/>
      <c r="S81" s="71"/>
      <c r="T81" s="72"/>
      <c r="U81" s="71"/>
      <c r="V81" s="71"/>
      <c r="W81" s="72"/>
      <c r="X81" s="72"/>
      <c r="Y81" s="72"/>
      <c r="Z81" s="72"/>
      <c r="AA81" s="72"/>
      <c r="AB81" s="72"/>
      <c r="AC81" s="72"/>
      <c r="AD81" s="71"/>
      <c r="AE81" s="71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3"/>
    </row>
    <row r="82" spans="1:46" ht="15" customHeight="1">
      <c r="A82" s="37" t="s">
        <v>82</v>
      </c>
      <c r="B82" s="65">
        <f>'Расчет субсидий'!BH82</f>
        <v>88.099999999999909</v>
      </c>
      <c r="C82" s="68">
        <f>'Расчет субсидий'!D82-1</f>
        <v>-7.0378324797620961E-2</v>
      </c>
      <c r="D82" s="68">
        <f>C82*'Расчет субсидий'!E82</f>
        <v>-0.70378324797620961</v>
      </c>
      <c r="E82" s="69">
        <f t="shared" ref="E82:E90" si="41">$B82*D82/$AS82</f>
        <v>-6.4994826864129767</v>
      </c>
      <c r="F82" s="31" t="s">
        <v>376</v>
      </c>
      <c r="G82" s="31" t="s">
        <v>376</v>
      </c>
      <c r="H82" s="31" t="s">
        <v>376</v>
      </c>
      <c r="I82" s="31" t="s">
        <v>376</v>
      </c>
      <c r="J82" s="31" t="s">
        <v>376</v>
      </c>
      <c r="K82" s="31" t="s">
        <v>376</v>
      </c>
      <c r="L82" s="68">
        <f>'Расчет субсидий'!P82-1</f>
        <v>-0.36051804904932494</v>
      </c>
      <c r="M82" s="68">
        <f>L82*'Расчет субсидий'!Q82</f>
        <v>-7.2103609809864988</v>
      </c>
      <c r="N82" s="69">
        <f t="shared" ref="N82:N90" si="42">$B82*M82/$AS82</f>
        <v>-66.588138455227323</v>
      </c>
      <c r="O82" s="68">
        <f>'Расчет субсидий'!R82-1</f>
        <v>0</v>
      </c>
      <c r="P82" s="68">
        <f>O82*'Расчет субсидий'!S82</f>
        <v>0</v>
      </c>
      <c r="Q82" s="69">
        <f t="shared" ref="Q82:Q90" si="43">$B82*P82/$AS82</f>
        <v>0</v>
      </c>
      <c r="R82" s="68">
        <f>'Расчет субсидий'!V82-1</f>
        <v>0.18184523809523823</v>
      </c>
      <c r="S82" s="68">
        <f>R82*'Расчет субсидий'!W82</f>
        <v>2.7276785714285734</v>
      </c>
      <c r="T82" s="69">
        <f t="shared" ref="T82:T90" si="44">$B82*S82/$AS82</f>
        <v>25.190283656338153</v>
      </c>
      <c r="U82" s="68">
        <f>'Расчет субсидий'!Z82-1</f>
        <v>0.21428571428571419</v>
      </c>
      <c r="V82" s="68">
        <f>U82*'Расчет субсидий'!AA82</f>
        <v>7.4999999999999964</v>
      </c>
      <c r="W82" s="69">
        <f t="shared" ref="W82:W90" si="45">$B82*V82/$AS82</f>
        <v>69.262973064890417</v>
      </c>
      <c r="X82" s="68">
        <f>'Расчет субсидий'!AD82-1</f>
        <v>0.67017543859649131</v>
      </c>
      <c r="Y82" s="68">
        <f>X82*'Расчет субсидий'!AE82</f>
        <v>3.3508771929824563</v>
      </c>
      <c r="Z82" s="69">
        <f t="shared" si="26"/>
        <v>30.945562234839944</v>
      </c>
      <c r="AA82" s="31" t="s">
        <v>376</v>
      </c>
      <c r="AB82" s="31" t="s">
        <v>376</v>
      </c>
      <c r="AC82" s="31" t="s">
        <v>376</v>
      </c>
      <c r="AD82" s="68">
        <f>'Расчет субсидий'!AL82-1</f>
        <v>-2.0519835841313228E-2</v>
      </c>
      <c r="AE82" s="68">
        <f>AD82*'Расчет субсидий'!AM82</f>
        <v>-0.41039671682626455</v>
      </c>
      <c r="AF82" s="69">
        <f t="shared" ref="AF82:AF90" si="46">$B82*AE82/$AS82</f>
        <v>-3.7900395657942716</v>
      </c>
      <c r="AG82" s="31" t="s">
        <v>376</v>
      </c>
      <c r="AH82" s="31" t="s">
        <v>376</v>
      </c>
      <c r="AI82" s="31" t="s">
        <v>376</v>
      </c>
      <c r="AJ82" s="68">
        <f>'Расчет субсидий'!AT82-1</f>
        <v>0.4285714285714286</v>
      </c>
      <c r="AK82" s="68">
        <f>AJ82*'Расчет субсидий'!AU82</f>
        <v>4.2857142857142865</v>
      </c>
      <c r="AL82" s="69">
        <f t="shared" si="27"/>
        <v>39.578841751365985</v>
      </c>
      <c r="AM82" s="31" t="s">
        <v>376</v>
      </c>
      <c r="AN82" s="31" t="s">
        <v>376</v>
      </c>
      <c r="AO82" s="31" t="s">
        <v>376</v>
      </c>
      <c r="AP82" s="31" t="s">
        <v>376</v>
      </c>
      <c r="AQ82" s="31" t="s">
        <v>376</v>
      </c>
      <c r="AR82" s="31" t="s">
        <v>376</v>
      </c>
      <c r="AS82" s="68">
        <f t="shared" si="28"/>
        <v>9.5397291043363381</v>
      </c>
      <c r="AT82" s="30" t="str">
        <f>IF('Расчет субсидий'!BW82="+",'Расчет субсидий'!BW82,"-")</f>
        <v>-</v>
      </c>
    </row>
    <row r="83" spans="1:46" ht="15" customHeight="1">
      <c r="A83" s="37" t="s">
        <v>83</v>
      </c>
      <c r="B83" s="65">
        <f>'Расчет субсидий'!BH83</f>
        <v>100.29999999999995</v>
      </c>
      <c r="C83" s="68">
        <f>'Расчет субсидий'!D83-1</f>
        <v>5.7534390265831403E-2</v>
      </c>
      <c r="D83" s="68">
        <f>C83*'Расчет субсидий'!E83</f>
        <v>0.57534390265831403</v>
      </c>
      <c r="E83" s="69">
        <f t="shared" si="41"/>
        <v>3.4615077820279399</v>
      </c>
      <c r="F83" s="31" t="s">
        <v>376</v>
      </c>
      <c r="G83" s="31" t="s">
        <v>376</v>
      </c>
      <c r="H83" s="31" t="s">
        <v>376</v>
      </c>
      <c r="I83" s="31" t="s">
        <v>376</v>
      </c>
      <c r="J83" s="31" t="s">
        <v>376</v>
      </c>
      <c r="K83" s="31" t="s">
        <v>376</v>
      </c>
      <c r="L83" s="68">
        <f>'Расчет субсидий'!P83-1</f>
        <v>-0.1817845113443749</v>
      </c>
      <c r="M83" s="68">
        <f>L83*'Расчет субсидий'!Q83</f>
        <v>-3.635690226887498</v>
      </c>
      <c r="N83" s="69">
        <f t="shared" si="42"/>
        <v>-21.873821822507395</v>
      </c>
      <c r="O83" s="68">
        <f>'Расчет субсидий'!R83-1</f>
        <v>0</v>
      </c>
      <c r="P83" s="68">
        <f>O83*'Расчет субсидий'!S83</f>
        <v>0</v>
      </c>
      <c r="Q83" s="69">
        <f t="shared" si="43"/>
        <v>0</v>
      </c>
      <c r="R83" s="68">
        <f>'Расчет субсидий'!V83-1</f>
        <v>0.20056457304163722</v>
      </c>
      <c r="S83" s="68">
        <f>R83*'Расчет субсидий'!W83</f>
        <v>5.0141143260409304</v>
      </c>
      <c r="T83" s="69">
        <f t="shared" si="44"/>
        <v>30.166993478813481</v>
      </c>
      <c r="U83" s="68">
        <f>'Расчет субсидий'!Z83-1</f>
        <v>0.21249999999999991</v>
      </c>
      <c r="V83" s="68">
        <f>U83*'Расчет субсидий'!AA83</f>
        <v>5.3124999999999982</v>
      </c>
      <c r="W83" s="69">
        <f t="shared" si="45"/>
        <v>31.962205573149976</v>
      </c>
      <c r="X83" s="68">
        <f>'Расчет субсидий'!AD83-1</f>
        <v>-2.7858337897575414E-2</v>
      </c>
      <c r="Y83" s="68">
        <f>X83*'Расчет субсидий'!AE83</f>
        <v>-0.13929168948787707</v>
      </c>
      <c r="Z83" s="69">
        <f t="shared" si="26"/>
        <v>-0.83803663323160504</v>
      </c>
      <c r="AA83" s="31" t="s">
        <v>376</v>
      </c>
      <c r="AB83" s="31" t="s">
        <v>376</v>
      </c>
      <c r="AC83" s="31" t="s">
        <v>376</v>
      </c>
      <c r="AD83" s="68">
        <f>'Расчет субсидий'!AL83-1</f>
        <v>0.12809917355371891</v>
      </c>
      <c r="AE83" s="68">
        <f>AD83*'Расчет субсидий'!AM83</f>
        <v>2.5619834710743783</v>
      </c>
      <c r="AF83" s="69">
        <f t="shared" si="46"/>
        <v>15.413956212233723</v>
      </c>
      <c r="AG83" s="31" t="s">
        <v>376</v>
      </c>
      <c r="AH83" s="31" t="s">
        <v>376</v>
      </c>
      <c r="AI83" s="31" t="s">
        <v>376</v>
      </c>
      <c r="AJ83" s="68">
        <f>'Расчет субсидий'!AT83-1</f>
        <v>0.69820971867007686</v>
      </c>
      <c r="AK83" s="68">
        <f>AJ83*'Расчет субсидий'!AU83</f>
        <v>6.9820971867007682</v>
      </c>
      <c r="AL83" s="69">
        <f t="shared" si="27"/>
        <v>42.00719540951382</v>
      </c>
      <c r="AM83" s="31" t="s">
        <v>376</v>
      </c>
      <c r="AN83" s="31" t="s">
        <v>376</v>
      </c>
      <c r="AO83" s="31" t="s">
        <v>376</v>
      </c>
      <c r="AP83" s="31" t="s">
        <v>376</v>
      </c>
      <c r="AQ83" s="31" t="s">
        <v>376</v>
      </c>
      <c r="AR83" s="31" t="s">
        <v>376</v>
      </c>
      <c r="AS83" s="68">
        <f t="shared" si="28"/>
        <v>16.671056970099016</v>
      </c>
      <c r="AT83" s="30" t="str">
        <f>IF('Расчет субсидий'!BW83="+",'Расчет субсидий'!BW83,"-")</f>
        <v>-</v>
      </c>
    </row>
    <row r="84" spans="1:46" ht="15" customHeight="1">
      <c r="A84" s="37" t="s">
        <v>84</v>
      </c>
      <c r="B84" s="65">
        <f>'Расчет субсидий'!BH84</f>
        <v>-19.599999999999909</v>
      </c>
      <c r="C84" s="68">
        <f>'Расчет субсидий'!D84-1</f>
        <v>-0.10334788937409023</v>
      </c>
      <c r="D84" s="68">
        <f>C84*'Расчет субсидий'!E84</f>
        <v>-1.0334788937409023</v>
      </c>
      <c r="E84" s="69">
        <f t="shared" si="41"/>
        <v>-11.944589869086572</v>
      </c>
      <c r="F84" s="31" t="s">
        <v>376</v>
      </c>
      <c r="G84" s="31" t="s">
        <v>376</v>
      </c>
      <c r="H84" s="31" t="s">
        <v>376</v>
      </c>
      <c r="I84" s="31" t="s">
        <v>376</v>
      </c>
      <c r="J84" s="31" t="s">
        <v>376</v>
      </c>
      <c r="K84" s="31" t="s">
        <v>376</v>
      </c>
      <c r="L84" s="68">
        <f>'Расчет субсидий'!P84-1</f>
        <v>-0.54658219761499149</v>
      </c>
      <c r="M84" s="68">
        <f>L84*'Расчет субсидий'!Q84</f>
        <v>-10.931643952299829</v>
      </c>
      <c r="N84" s="69">
        <f t="shared" si="42"/>
        <v>-126.34414151648608</v>
      </c>
      <c r="O84" s="68">
        <f>'Расчет субсидий'!R84-1</f>
        <v>0</v>
      </c>
      <c r="P84" s="68">
        <f>O84*'Расчет субсидий'!S84</f>
        <v>0</v>
      </c>
      <c r="Q84" s="69">
        <f t="shared" si="43"/>
        <v>0</v>
      </c>
      <c r="R84" s="68">
        <f>'Расчет субсидий'!V84-1</f>
        <v>0.16722222222222216</v>
      </c>
      <c r="S84" s="68">
        <f>R84*'Расчет субсидий'!W84</f>
        <v>3.3444444444444432</v>
      </c>
      <c r="T84" s="69">
        <f t="shared" si="44"/>
        <v>38.653926529871747</v>
      </c>
      <c r="U84" s="68">
        <f>'Расчет субсидий'!Z84-1</f>
        <v>0.22391304347826102</v>
      </c>
      <c r="V84" s="68">
        <f>U84*'Расчет субсидий'!AA84</f>
        <v>6.7173913043478306</v>
      </c>
      <c r="W84" s="69">
        <f t="shared" si="45"/>
        <v>77.637274071626052</v>
      </c>
      <c r="X84" s="68">
        <f>'Расчет субсидий'!AD84-1</f>
        <v>6.4493670886075938E-2</v>
      </c>
      <c r="Y84" s="68">
        <f>X84*'Расчет субсидий'!AE84</f>
        <v>0.32246835443037969</v>
      </c>
      <c r="Z84" s="69">
        <f t="shared" si="26"/>
        <v>3.7269771668852116</v>
      </c>
      <c r="AA84" s="31" t="s">
        <v>376</v>
      </c>
      <c r="AB84" s="31" t="s">
        <v>376</v>
      </c>
      <c r="AC84" s="31" t="s">
        <v>376</v>
      </c>
      <c r="AD84" s="68">
        <f>'Расчет субсидий'!AL84-1</f>
        <v>2.5205479452054869E-2</v>
      </c>
      <c r="AE84" s="68">
        <f>AD84*'Расчет субсидий'!AM84</f>
        <v>0.50410958904109737</v>
      </c>
      <c r="AF84" s="69">
        <f t="shared" si="46"/>
        <v>5.8263234272486972</v>
      </c>
      <c r="AG84" s="31" t="s">
        <v>376</v>
      </c>
      <c r="AH84" s="31" t="s">
        <v>376</v>
      </c>
      <c r="AI84" s="31" t="s">
        <v>376</v>
      </c>
      <c r="AJ84" s="68">
        <f>'Расчет субсидий'!AT84-1</f>
        <v>-6.1913696060037493E-2</v>
      </c>
      <c r="AK84" s="68">
        <f>AJ84*'Расчет субсидий'!AU84</f>
        <v>-0.61913696060037493</v>
      </c>
      <c r="AL84" s="69">
        <f t="shared" si="27"/>
        <v>-7.1557698100589695</v>
      </c>
      <c r="AM84" s="31" t="s">
        <v>376</v>
      </c>
      <c r="AN84" s="31" t="s">
        <v>376</v>
      </c>
      <c r="AO84" s="31" t="s">
        <v>376</v>
      </c>
      <c r="AP84" s="31" t="s">
        <v>376</v>
      </c>
      <c r="AQ84" s="31" t="s">
        <v>376</v>
      </c>
      <c r="AR84" s="31" t="s">
        <v>376</v>
      </c>
      <c r="AS84" s="68">
        <f t="shared" si="28"/>
        <v>-1.6958461143773558</v>
      </c>
      <c r="AT84" s="30" t="str">
        <f>IF('Расчет субсидий'!BW84="+",'Расчет субсидий'!BW84,"-")</f>
        <v>-</v>
      </c>
    </row>
    <row r="85" spans="1:46" ht="15" customHeight="1">
      <c r="A85" s="37" t="s">
        <v>85</v>
      </c>
      <c r="B85" s="65">
        <f>'Расчет субсидий'!BH85</f>
        <v>86.799999999999955</v>
      </c>
      <c r="C85" s="68">
        <f>'Расчет субсидий'!D85-1</f>
        <v>0.27820616883116878</v>
      </c>
      <c r="D85" s="68">
        <f>C85*'Расчет субсидий'!E85</f>
        <v>2.7820616883116878</v>
      </c>
      <c r="E85" s="69">
        <f t="shared" si="41"/>
        <v>33.438169519973698</v>
      </c>
      <c r="F85" s="31" t="s">
        <v>376</v>
      </c>
      <c r="G85" s="31" t="s">
        <v>376</v>
      </c>
      <c r="H85" s="31" t="s">
        <v>376</v>
      </c>
      <c r="I85" s="31" t="s">
        <v>376</v>
      </c>
      <c r="J85" s="31" t="s">
        <v>376</v>
      </c>
      <c r="K85" s="31" t="s">
        <v>376</v>
      </c>
      <c r="L85" s="68">
        <f>'Расчет субсидий'!P85-1</f>
        <v>-0.47351435566436684</v>
      </c>
      <c r="M85" s="68">
        <f>L85*'Расчет субсидий'!Q85</f>
        <v>-9.4702871132873376</v>
      </c>
      <c r="N85" s="69">
        <f t="shared" si="42"/>
        <v>-113.82532142524023</v>
      </c>
      <c r="O85" s="68">
        <f>'Расчет субсидий'!R85-1</f>
        <v>0</v>
      </c>
      <c r="P85" s="68">
        <f>O85*'Расчет субсидий'!S85</f>
        <v>0</v>
      </c>
      <c r="Q85" s="69">
        <f t="shared" si="43"/>
        <v>0</v>
      </c>
      <c r="R85" s="68">
        <f>'Расчет субсидий'!V85-1</f>
        <v>0.19949452401010959</v>
      </c>
      <c r="S85" s="68">
        <f>R85*'Расчет субсидий'!W85</f>
        <v>4.9873631002527397</v>
      </c>
      <c r="T85" s="69">
        <f t="shared" si="44"/>
        <v>59.944139091005248</v>
      </c>
      <c r="U85" s="68">
        <f>'Расчет субсидий'!Z85-1</f>
        <v>0.2231481481481481</v>
      </c>
      <c r="V85" s="68">
        <f>U85*'Расчет субсидий'!AA85</f>
        <v>5.5787037037037024</v>
      </c>
      <c r="W85" s="69">
        <f t="shared" si="45"/>
        <v>67.051582978863976</v>
      </c>
      <c r="X85" s="68">
        <f>'Расчет субсидий'!AD85-1</f>
        <v>0.1552140776999813</v>
      </c>
      <c r="Y85" s="68">
        <f>X85*'Расчет субсидий'!AE85</f>
        <v>0.7760703884999065</v>
      </c>
      <c r="Z85" s="69">
        <f t="shared" si="26"/>
        <v>9.3277490283976672</v>
      </c>
      <c r="AA85" s="31" t="s">
        <v>376</v>
      </c>
      <c r="AB85" s="31" t="s">
        <v>376</v>
      </c>
      <c r="AC85" s="31" t="s">
        <v>376</v>
      </c>
      <c r="AD85" s="68">
        <f>'Расчет субсидий'!AL85-1</f>
        <v>7.2837632776934669E-2</v>
      </c>
      <c r="AE85" s="68">
        <f>AD85*'Расчет субсидий'!AM85</f>
        <v>1.4567526555386934</v>
      </c>
      <c r="AF85" s="69">
        <f t="shared" si="46"/>
        <v>17.509008678429179</v>
      </c>
      <c r="AG85" s="31" t="s">
        <v>376</v>
      </c>
      <c r="AH85" s="31" t="s">
        <v>376</v>
      </c>
      <c r="AI85" s="31" t="s">
        <v>376</v>
      </c>
      <c r="AJ85" s="68">
        <f>'Расчет субсидий'!AT85-1</f>
        <v>0.11111111111111116</v>
      </c>
      <c r="AK85" s="68">
        <f>AJ85*'Расчет субсидий'!AU85</f>
        <v>1.1111111111111116</v>
      </c>
      <c r="AL85" s="69">
        <f t="shared" si="27"/>
        <v>13.354672128570426</v>
      </c>
      <c r="AM85" s="31" t="s">
        <v>376</v>
      </c>
      <c r="AN85" s="31" t="s">
        <v>376</v>
      </c>
      <c r="AO85" s="31" t="s">
        <v>376</v>
      </c>
      <c r="AP85" s="31" t="s">
        <v>376</v>
      </c>
      <c r="AQ85" s="31" t="s">
        <v>376</v>
      </c>
      <c r="AR85" s="31" t="s">
        <v>376</v>
      </c>
      <c r="AS85" s="68">
        <f t="shared" si="28"/>
        <v>7.2217755341305034</v>
      </c>
      <c r="AT85" s="30" t="str">
        <f>IF('Расчет субсидий'!BW85="+",'Расчет субсидий'!BW85,"-")</f>
        <v>-</v>
      </c>
    </row>
    <row r="86" spans="1:46" ht="15" customHeight="1">
      <c r="A86" s="37" t="s">
        <v>86</v>
      </c>
      <c r="B86" s="65">
        <f>'Расчет субсидий'!BH86</f>
        <v>105</v>
      </c>
      <c r="C86" s="68">
        <f>'Расчет субсидий'!D86-1</f>
        <v>-0.11050228310502286</v>
      </c>
      <c r="D86" s="68">
        <f>C86*'Расчет субсидий'!E86</f>
        <v>-1.1050228310502286</v>
      </c>
      <c r="E86" s="69">
        <f t="shared" si="41"/>
        <v>-12.305317253144382</v>
      </c>
      <c r="F86" s="31" t="s">
        <v>376</v>
      </c>
      <c r="G86" s="31" t="s">
        <v>376</v>
      </c>
      <c r="H86" s="31" t="s">
        <v>376</v>
      </c>
      <c r="I86" s="31" t="s">
        <v>376</v>
      </c>
      <c r="J86" s="31" t="s">
        <v>376</v>
      </c>
      <c r="K86" s="31" t="s">
        <v>376</v>
      </c>
      <c r="L86" s="68">
        <f>'Расчет субсидий'!P86-1</f>
        <v>-0.56231815413762765</v>
      </c>
      <c r="M86" s="68">
        <f>L86*'Расчет субсидий'!Q86</f>
        <v>-11.246363082752552</v>
      </c>
      <c r="N86" s="69">
        <f t="shared" si="42"/>
        <v>-125.23729084022024</v>
      </c>
      <c r="O86" s="68">
        <f>'Расчет субсидий'!R86-1</f>
        <v>0</v>
      </c>
      <c r="P86" s="68">
        <f>O86*'Расчет субсидий'!S86</f>
        <v>0</v>
      </c>
      <c r="Q86" s="69">
        <f t="shared" si="43"/>
        <v>0</v>
      </c>
      <c r="R86" s="68">
        <f>'Расчет субсидий'!V86-1</f>
        <v>0.18189910979228485</v>
      </c>
      <c r="S86" s="68">
        <f>R86*'Расчет субсидий'!W86</f>
        <v>3.637982195845697</v>
      </c>
      <c r="T86" s="69">
        <f t="shared" si="44"/>
        <v>40.511855342052463</v>
      </c>
      <c r="U86" s="68">
        <f>'Расчет субсидий'!Z86-1</f>
        <v>0.21099999999999985</v>
      </c>
      <c r="V86" s="68">
        <f>U86*'Расчет субсидий'!AA86</f>
        <v>6.3299999999999956</v>
      </c>
      <c r="W86" s="69">
        <f t="shared" si="45"/>
        <v>70.489636977340695</v>
      </c>
      <c r="X86" s="68">
        <f>'Расчет субсидий'!AD86-1</f>
        <v>0.3513008130081301</v>
      </c>
      <c r="Y86" s="68">
        <f>X86*'Расчет субсидий'!AE86</f>
        <v>1.7565040650406505</v>
      </c>
      <c r="Z86" s="69">
        <f t="shared" si="26"/>
        <v>19.560084343434244</v>
      </c>
      <c r="AA86" s="31" t="s">
        <v>376</v>
      </c>
      <c r="AB86" s="31" t="s">
        <v>376</v>
      </c>
      <c r="AC86" s="31" t="s">
        <v>376</v>
      </c>
      <c r="AD86" s="68">
        <f>'Расчет субсидий'!AL86-1</f>
        <v>6.4710957722174278E-2</v>
      </c>
      <c r="AE86" s="68">
        <f>AD86*'Расчет субсидий'!AM86</f>
        <v>1.2942191544434856</v>
      </c>
      <c r="AF86" s="69">
        <f t="shared" si="46"/>
        <v>14.412170357952952</v>
      </c>
      <c r="AG86" s="31" t="s">
        <v>376</v>
      </c>
      <c r="AH86" s="31" t="s">
        <v>376</v>
      </c>
      <c r="AI86" s="31" t="s">
        <v>376</v>
      </c>
      <c r="AJ86" s="68">
        <f>'Расчет субсидий'!AT86-1</f>
        <v>0.87617260787992501</v>
      </c>
      <c r="AK86" s="68">
        <f>AJ86*'Расчет субсидий'!AU86</f>
        <v>8.7617260787992493</v>
      </c>
      <c r="AL86" s="69">
        <f t="shared" si="27"/>
        <v>97.568861072584241</v>
      </c>
      <c r="AM86" s="31" t="s">
        <v>376</v>
      </c>
      <c r="AN86" s="31" t="s">
        <v>376</v>
      </c>
      <c r="AO86" s="31" t="s">
        <v>376</v>
      </c>
      <c r="AP86" s="31" t="s">
        <v>376</v>
      </c>
      <c r="AQ86" s="31" t="s">
        <v>376</v>
      </c>
      <c r="AR86" s="31" t="s">
        <v>376</v>
      </c>
      <c r="AS86" s="68">
        <f t="shared" si="28"/>
        <v>9.4290455803262994</v>
      </c>
      <c r="AT86" s="30" t="str">
        <f>IF('Расчет субсидий'!BW86="+",'Расчет субсидий'!BW86,"-")</f>
        <v>-</v>
      </c>
    </row>
    <row r="87" spans="1:46" ht="15" customHeight="1">
      <c r="A87" s="37" t="s">
        <v>87</v>
      </c>
      <c r="B87" s="65">
        <f>'Расчет субсидий'!BH87</f>
        <v>52.299999999999955</v>
      </c>
      <c r="C87" s="68">
        <f>'Расчет субсидий'!D87-1</f>
        <v>1.1070110701107083E-2</v>
      </c>
      <c r="D87" s="68">
        <f>C87*'Расчет субсидий'!E87</f>
        <v>0.11070110701107083</v>
      </c>
      <c r="E87" s="69">
        <f t="shared" si="41"/>
        <v>0.95125444231856826</v>
      </c>
      <c r="F87" s="31" t="s">
        <v>376</v>
      </c>
      <c r="G87" s="31" t="s">
        <v>376</v>
      </c>
      <c r="H87" s="31" t="s">
        <v>376</v>
      </c>
      <c r="I87" s="31" t="s">
        <v>376</v>
      </c>
      <c r="J87" s="31" t="s">
        <v>376</v>
      </c>
      <c r="K87" s="31" t="s">
        <v>376</v>
      </c>
      <c r="L87" s="68">
        <f>'Расчет субсидий'!P87-1</f>
        <v>-0.26832721320178743</v>
      </c>
      <c r="M87" s="68">
        <f>L87*'Расчет субсидий'!Q87</f>
        <v>-5.366544264035749</v>
      </c>
      <c r="N87" s="69">
        <f t="shared" si="42"/>
        <v>-46.114706608604287</v>
      </c>
      <c r="O87" s="68">
        <f>'Расчет субсидий'!R87-1</f>
        <v>0</v>
      </c>
      <c r="P87" s="68">
        <f>O87*'Расчет субсидий'!S87</f>
        <v>0</v>
      </c>
      <c r="Q87" s="69">
        <f t="shared" si="43"/>
        <v>0</v>
      </c>
      <c r="R87" s="68">
        <f>'Расчет субсидий'!V87-1</f>
        <v>0.22899408284023659</v>
      </c>
      <c r="S87" s="68">
        <f>R87*'Расчет субсидий'!W87</f>
        <v>6.8698224852070977</v>
      </c>
      <c r="T87" s="69">
        <f t="shared" si="44"/>
        <v>59.032374051505208</v>
      </c>
      <c r="U87" s="68">
        <f>'Расчет субсидий'!Z87-1</f>
        <v>0.20571428571428574</v>
      </c>
      <c r="V87" s="68">
        <f>U87*'Расчет субсидий'!AA87</f>
        <v>4.1142857142857148</v>
      </c>
      <c r="W87" s="69">
        <f t="shared" si="45"/>
        <v>35.354050816228167</v>
      </c>
      <c r="X87" s="68">
        <f>'Расчет субсидий'!AD87-1</f>
        <v>6.0436087849581321E-2</v>
      </c>
      <c r="Y87" s="68">
        <f>X87*'Расчет субсидий'!AE87</f>
        <v>0.30218043924790661</v>
      </c>
      <c r="Z87" s="69">
        <f t="shared" si="26"/>
        <v>2.5966360497876546</v>
      </c>
      <c r="AA87" s="31" t="s">
        <v>376</v>
      </c>
      <c r="AB87" s="31" t="s">
        <v>376</v>
      </c>
      <c r="AC87" s="31" t="s">
        <v>376</v>
      </c>
      <c r="AD87" s="68">
        <f>'Расчет субсидий'!AL87-1</f>
        <v>2.7952480782669209E-3</v>
      </c>
      <c r="AE87" s="68">
        <f>AD87*'Расчет субсидий'!AM87</f>
        <v>5.5904961565338418E-2</v>
      </c>
      <c r="AF87" s="69">
        <f t="shared" si="46"/>
        <v>0.48039124876464567</v>
      </c>
      <c r="AG87" s="31" t="s">
        <v>376</v>
      </c>
      <c r="AH87" s="31" t="s">
        <v>376</v>
      </c>
      <c r="AI87" s="31" t="s">
        <v>376</v>
      </c>
      <c r="AJ87" s="68">
        <f>'Расчет субсидий'!AT87-1</f>
        <v>-1</v>
      </c>
      <c r="AK87" s="68">
        <f>AJ87*'Расчет субсидий'!AU87</f>
        <v>0</v>
      </c>
      <c r="AL87" s="69">
        <f t="shared" si="27"/>
        <v>0</v>
      </c>
      <c r="AM87" s="31" t="s">
        <v>376</v>
      </c>
      <c r="AN87" s="31" t="s">
        <v>376</v>
      </c>
      <c r="AO87" s="31" t="s">
        <v>376</v>
      </c>
      <c r="AP87" s="31" t="s">
        <v>376</v>
      </c>
      <c r="AQ87" s="31" t="s">
        <v>376</v>
      </c>
      <c r="AR87" s="31" t="s">
        <v>376</v>
      </c>
      <c r="AS87" s="68">
        <f t="shared" si="28"/>
        <v>6.0863504432813791</v>
      </c>
      <c r="AT87" s="30" t="str">
        <f>IF('Расчет субсидий'!BW87="+",'Расчет субсидий'!BW87,"-")</f>
        <v>-</v>
      </c>
    </row>
    <row r="88" spans="1:46" ht="15" customHeight="1">
      <c r="A88" s="37" t="s">
        <v>88</v>
      </c>
      <c r="B88" s="65">
        <f>'Расчет субсидий'!BH88</f>
        <v>30.799999999999955</v>
      </c>
      <c r="C88" s="68">
        <f>'Расчет субсидий'!D88-1</f>
        <v>-3.9501039501039448E-2</v>
      </c>
      <c r="D88" s="68">
        <f>C88*'Расчет субсидий'!E88</f>
        <v>-0.39501039501039448</v>
      </c>
      <c r="E88" s="69">
        <f t="shared" si="41"/>
        <v>-1.9005757168074144</v>
      </c>
      <c r="F88" s="31" t="s">
        <v>376</v>
      </c>
      <c r="G88" s="31" t="s">
        <v>376</v>
      </c>
      <c r="H88" s="31" t="s">
        <v>376</v>
      </c>
      <c r="I88" s="31" t="s">
        <v>376</v>
      </c>
      <c r="J88" s="31" t="s">
        <v>376</v>
      </c>
      <c r="K88" s="31" t="s">
        <v>376</v>
      </c>
      <c r="L88" s="68">
        <f>'Расчет субсидий'!P88-1</f>
        <v>-0.22243499294497082</v>
      </c>
      <c r="M88" s="68">
        <f>L88*'Расчет субсидий'!Q88</f>
        <v>-4.4486998588994169</v>
      </c>
      <c r="N88" s="69">
        <f t="shared" si="42"/>
        <v>-21.404730179230629</v>
      </c>
      <c r="O88" s="68">
        <f>'Расчет субсидий'!R88-1</f>
        <v>0</v>
      </c>
      <c r="P88" s="68">
        <f>O88*'Расчет субсидий'!S88</f>
        <v>0</v>
      </c>
      <c r="Q88" s="69">
        <f t="shared" si="43"/>
        <v>0</v>
      </c>
      <c r="R88" s="68">
        <f>'Расчет субсидий'!V88-1</f>
        <v>0.16212121212121211</v>
      </c>
      <c r="S88" s="68">
        <f>R88*'Расчет субсидий'!W88</f>
        <v>4.0530303030303028</v>
      </c>
      <c r="T88" s="69">
        <f t="shared" si="44"/>
        <v>19.500982937983917</v>
      </c>
      <c r="U88" s="68">
        <f>'Расчет субсидий'!Z88-1</f>
        <v>0.2102564102564104</v>
      </c>
      <c r="V88" s="68">
        <f>U88*'Расчет субсидий'!AA88</f>
        <v>5.2564102564102599</v>
      </c>
      <c r="W88" s="69">
        <f t="shared" si="45"/>
        <v>25.290994406989945</v>
      </c>
      <c r="X88" s="68">
        <f>'Расчет субсидий'!AD88-1</f>
        <v>0.13154022988505742</v>
      </c>
      <c r="Y88" s="68">
        <f>X88*'Расчет субсидий'!AE88</f>
        <v>0.65770114942528712</v>
      </c>
      <c r="Z88" s="69">
        <f t="shared" si="26"/>
        <v>3.1645011101065634</v>
      </c>
      <c r="AA88" s="31" t="s">
        <v>376</v>
      </c>
      <c r="AB88" s="31" t="s">
        <v>376</v>
      </c>
      <c r="AC88" s="31" t="s">
        <v>376</v>
      </c>
      <c r="AD88" s="68">
        <f>'Расчет субсидий'!AL88-1</f>
        <v>6.3897763578274702E-2</v>
      </c>
      <c r="AE88" s="68">
        <f>AD88*'Расчет субсидий'!AM88</f>
        <v>1.277955271565494</v>
      </c>
      <c r="AF88" s="69">
        <f t="shared" si="46"/>
        <v>6.1488274409575698</v>
      </c>
      <c r="AG88" s="31" t="s">
        <v>376</v>
      </c>
      <c r="AH88" s="31" t="s">
        <v>376</v>
      </c>
      <c r="AI88" s="31" t="s">
        <v>376</v>
      </c>
      <c r="AJ88" s="68">
        <f>'Расчет субсидий'!AT88-1</f>
        <v>-1</v>
      </c>
      <c r="AK88" s="68">
        <f>AJ88*'Расчет субсидий'!AU88</f>
        <v>0</v>
      </c>
      <c r="AL88" s="69">
        <f t="shared" si="27"/>
        <v>0</v>
      </c>
      <c r="AM88" s="31" t="s">
        <v>376</v>
      </c>
      <c r="AN88" s="31" t="s">
        <v>376</v>
      </c>
      <c r="AO88" s="31" t="s">
        <v>376</v>
      </c>
      <c r="AP88" s="31" t="s">
        <v>376</v>
      </c>
      <c r="AQ88" s="31" t="s">
        <v>376</v>
      </c>
      <c r="AR88" s="31" t="s">
        <v>376</v>
      </c>
      <c r="AS88" s="68">
        <f t="shared" si="28"/>
        <v>6.4013867265215332</v>
      </c>
      <c r="AT88" s="30" t="str">
        <f>IF('Расчет субсидий'!BW88="+",'Расчет субсидий'!BW88,"-")</f>
        <v>-</v>
      </c>
    </row>
    <row r="89" spans="1:46" ht="15" customHeight="1">
      <c r="A89" s="37" t="s">
        <v>89</v>
      </c>
      <c r="B89" s="65">
        <f>'Расчет субсидий'!BH89</f>
        <v>22.799999999999955</v>
      </c>
      <c r="C89" s="68">
        <f>'Расчет субсидий'!D89-1</f>
        <v>1.6227180527383478E-2</v>
      </c>
      <c r="D89" s="68">
        <f>C89*'Расчет субсидий'!E89</f>
        <v>0.16227180527383478</v>
      </c>
      <c r="E89" s="69">
        <f t="shared" si="41"/>
        <v>2.2167033204690934</v>
      </c>
      <c r="F89" s="31" t="s">
        <v>376</v>
      </c>
      <c r="G89" s="31" t="s">
        <v>376</v>
      </c>
      <c r="H89" s="31" t="s">
        <v>376</v>
      </c>
      <c r="I89" s="31" t="s">
        <v>376</v>
      </c>
      <c r="J89" s="31" t="s">
        <v>376</v>
      </c>
      <c r="K89" s="31" t="s">
        <v>376</v>
      </c>
      <c r="L89" s="68">
        <f>'Расчет субсидий'!P89-1</f>
        <v>-0.37635328854465311</v>
      </c>
      <c r="M89" s="68">
        <f>L89*'Расчет субсидий'!Q89</f>
        <v>-7.5270657708930617</v>
      </c>
      <c r="N89" s="69">
        <f t="shared" si="42"/>
        <v>-102.82298677562252</v>
      </c>
      <c r="O89" s="68">
        <f>'Расчет субсидий'!R89-1</f>
        <v>0</v>
      </c>
      <c r="P89" s="68">
        <f>O89*'Расчет субсидий'!S89</f>
        <v>0</v>
      </c>
      <c r="Q89" s="69">
        <f t="shared" si="43"/>
        <v>0</v>
      </c>
      <c r="R89" s="68">
        <f>'Расчет субсидий'!V89-1</f>
        <v>0.1681159420289855</v>
      </c>
      <c r="S89" s="68">
        <f>R89*'Расчет субсидий'!W89</f>
        <v>4.2028985507246377</v>
      </c>
      <c r="T89" s="69">
        <f t="shared" si="44"/>
        <v>57.413419153526114</v>
      </c>
      <c r="U89" s="68">
        <f>'Расчет субсидий'!Z89-1</f>
        <v>0.18124999999999991</v>
      </c>
      <c r="V89" s="68">
        <f>U89*'Расчет субсидий'!AA89</f>
        <v>4.5312499999999982</v>
      </c>
      <c r="W89" s="69">
        <f t="shared" si="45"/>
        <v>61.898842524895322</v>
      </c>
      <c r="X89" s="68">
        <f>'Расчет субсидий'!AD89-1</f>
        <v>8.8957648423901858E-3</v>
      </c>
      <c r="Y89" s="68">
        <f>X89*'Расчет субсидий'!AE89</f>
        <v>4.4478824211950929E-2</v>
      </c>
      <c r="Z89" s="69">
        <f t="shared" si="26"/>
        <v>0.60760005199184608</v>
      </c>
      <c r="AA89" s="31" t="s">
        <v>376</v>
      </c>
      <c r="AB89" s="31" t="s">
        <v>376</v>
      </c>
      <c r="AC89" s="31" t="s">
        <v>376</v>
      </c>
      <c r="AD89" s="68">
        <f>'Расчет субсидий'!AL89-1</f>
        <v>1.2761020881670637E-2</v>
      </c>
      <c r="AE89" s="68">
        <f>AD89*'Расчет субсидий'!AM89</f>
        <v>0.25522041763341274</v>
      </c>
      <c r="AF89" s="69">
        <f t="shared" si="46"/>
        <v>3.4864217247401132</v>
      </c>
      <c r="AG89" s="31" t="s">
        <v>376</v>
      </c>
      <c r="AH89" s="31" t="s">
        <v>376</v>
      </c>
      <c r="AI89" s="31" t="s">
        <v>376</v>
      </c>
      <c r="AJ89" s="68">
        <f>'Расчет субсидий'!AT89-1</f>
        <v>-1</v>
      </c>
      <c r="AK89" s="68">
        <f>AJ89*'Расчет субсидий'!AU89</f>
        <v>0</v>
      </c>
      <c r="AL89" s="69">
        <f t="shared" si="27"/>
        <v>0</v>
      </c>
      <c r="AM89" s="31" t="s">
        <v>376</v>
      </c>
      <c r="AN89" s="31" t="s">
        <v>376</v>
      </c>
      <c r="AO89" s="31" t="s">
        <v>376</v>
      </c>
      <c r="AP89" s="31" t="s">
        <v>376</v>
      </c>
      <c r="AQ89" s="31" t="s">
        <v>376</v>
      </c>
      <c r="AR89" s="31" t="s">
        <v>376</v>
      </c>
      <c r="AS89" s="68">
        <f t="shared" si="28"/>
        <v>1.6690538269507726</v>
      </c>
      <c r="AT89" s="30" t="str">
        <f>IF('Расчет субсидий'!BW89="+",'Расчет субсидий'!BW89,"-")</f>
        <v>-</v>
      </c>
    </row>
    <row r="90" spans="1:46" ht="15" customHeight="1">
      <c r="A90" s="37" t="s">
        <v>90</v>
      </c>
      <c r="B90" s="65">
        <f>'Расчет субсидий'!BH90</f>
        <v>29.099999999999909</v>
      </c>
      <c r="C90" s="68">
        <f>'Расчет субсидий'!D90-1</f>
        <v>-0.131528717681763</v>
      </c>
      <c r="D90" s="68">
        <f>C90*'Расчет субсидий'!E90</f>
        <v>-1.31528717681763</v>
      </c>
      <c r="E90" s="69">
        <f t="shared" si="41"/>
        <v>-32.778337094161309</v>
      </c>
      <c r="F90" s="31" t="s">
        <v>376</v>
      </c>
      <c r="G90" s="31" t="s">
        <v>376</v>
      </c>
      <c r="H90" s="31" t="s">
        <v>376</v>
      </c>
      <c r="I90" s="31" t="s">
        <v>376</v>
      </c>
      <c r="J90" s="31" t="s">
        <v>376</v>
      </c>
      <c r="K90" s="31" t="s">
        <v>376</v>
      </c>
      <c r="L90" s="68">
        <f>'Расчет субсидий'!P90-1</f>
        <v>-0.41470017779214485</v>
      </c>
      <c r="M90" s="68">
        <f>L90*'Расчет субсидий'!Q90</f>
        <v>-8.2940035558428971</v>
      </c>
      <c r="N90" s="69">
        <f t="shared" si="42"/>
        <v>-206.69527476985814</v>
      </c>
      <c r="O90" s="68">
        <f>'Расчет субсидий'!R90-1</f>
        <v>0</v>
      </c>
      <c r="P90" s="68">
        <f>O90*'Расчет субсидий'!S90</f>
        <v>0</v>
      </c>
      <c r="Q90" s="69">
        <f t="shared" si="43"/>
        <v>0</v>
      </c>
      <c r="R90" s="68">
        <f>'Расчет субсидий'!V90-1</f>
        <v>0.16791979949874691</v>
      </c>
      <c r="S90" s="68">
        <f>R90*'Расчет субсидий'!W90</f>
        <v>5.0375939849624078</v>
      </c>
      <c r="T90" s="69">
        <f t="shared" si="44"/>
        <v>125.54213003287897</v>
      </c>
      <c r="U90" s="68">
        <f>'Расчет субсидий'!Z90-1</f>
        <v>0.19259259259259265</v>
      </c>
      <c r="V90" s="68">
        <f>U90*'Расчет субсидий'!AA90</f>
        <v>3.851851851851853</v>
      </c>
      <c r="W90" s="69">
        <f t="shared" si="45"/>
        <v>95.992191410435694</v>
      </c>
      <c r="X90" s="68">
        <f>'Расчет субсидий'!AD90-1</f>
        <v>0.1749090909090909</v>
      </c>
      <c r="Y90" s="68">
        <f>X90*'Расчет субсидий'!AE90</f>
        <v>0.87454545454545451</v>
      </c>
      <c r="Z90" s="69">
        <f t="shared" si="26"/>
        <v>21.794590731596642</v>
      </c>
      <c r="AA90" s="31" t="s">
        <v>376</v>
      </c>
      <c r="AB90" s="31" t="s">
        <v>376</v>
      </c>
      <c r="AC90" s="31" t="s">
        <v>376</v>
      </c>
      <c r="AD90" s="68">
        <f>'Расчет субсидий'!AL90-1</f>
        <v>5.0649350649350611E-2</v>
      </c>
      <c r="AE90" s="68">
        <f>AD90*'Расчет субсидий'!AM90</f>
        <v>1.0129870129870122</v>
      </c>
      <c r="AF90" s="69">
        <f t="shared" si="46"/>
        <v>25.244699689108064</v>
      </c>
      <c r="AG90" s="31" t="s">
        <v>376</v>
      </c>
      <c r="AH90" s="31" t="s">
        <v>376</v>
      </c>
      <c r="AI90" s="31" t="s">
        <v>376</v>
      </c>
      <c r="AJ90" s="68">
        <f>'Расчет субсидий'!AT90-1</f>
        <v>0</v>
      </c>
      <c r="AK90" s="68">
        <f>AJ90*'Расчет субсидий'!AU90</f>
        <v>0</v>
      </c>
      <c r="AL90" s="69">
        <f t="shared" si="27"/>
        <v>0</v>
      </c>
      <c r="AM90" s="31" t="s">
        <v>376</v>
      </c>
      <c r="AN90" s="31" t="s">
        <v>376</v>
      </c>
      <c r="AO90" s="31" t="s">
        <v>376</v>
      </c>
      <c r="AP90" s="31" t="s">
        <v>376</v>
      </c>
      <c r="AQ90" s="31" t="s">
        <v>376</v>
      </c>
      <c r="AR90" s="31" t="s">
        <v>376</v>
      </c>
      <c r="AS90" s="68">
        <f t="shared" si="28"/>
        <v>1.1676875716862001</v>
      </c>
      <c r="AT90" s="30" t="str">
        <f>IF('Расчет субсидий'!BW90="+",'Расчет субсидий'!BW90,"-")</f>
        <v>-</v>
      </c>
    </row>
    <row r="91" spans="1:46" ht="15" customHeight="1">
      <c r="A91" s="36" t="s">
        <v>91</v>
      </c>
      <c r="B91" s="70"/>
      <c r="C91" s="71"/>
      <c r="D91" s="71"/>
      <c r="E91" s="72"/>
      <c r="F91" s="71"/>
      <c r="G91" s="71"/>
      <c r="H91" s="72"/>
      <c r="I91" s="72"/>
      <c r="J91" s="72"/>
      <c r="K91" s="72"/>
      <c r="L91" s="71"/>
      <c r="M91" s="71"/>
      <c r="N91" s="72"/>
      <c r="O91" s="71"/>
      <c r="P91" s="71"/>
      <c r="Q91" s="72"/>
      <c r="R91" s="71"/>
      <c r="S91" s="71"/>
      <c r="T91" s="72"/>
      <c r="U91" s="71"/>
      <c r="V91" s="71"/>
      <c r="W91" s="72"/>
      <c r="X91" s="72"/>
      <c r="Y91" s="72"/>
      <c r="Z91" s="72"/>
      <c r="AA91" s="72"/>
      <c r="AB91" s="72"/>
      <c r="AC91" s="72"/>
      <c r="AD91" s="71"/>
      <c r="AE91" s="71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3"/>
    </row>
    <row r="92" spans="1:46" ht="15" customHeight="1">
      <c r="A92" s="37" t="s">
        <v>92</v>
      </c>
      <c r="B92" s="65">
        <f>'Расчет субсидий'!BH92</f>
        <v>137.10000000000002</v>
      </c>
      <c r="C92" s="68">
        <f>'Расчет субсидий'!D92-1</f>
        <v>-1</v>
      </c>
      <c r="D92" s="68">
        <f>C92*'Расчет субсидий'!E92</f>
        <v>0</v>
      </c>
      <c r="E92" s="69">
        <f t="shared" ref="E92:E104" si="47">$B92*D92/$AS92</f>
        <v>0</v>
      </c>
      <c r="F92" s="31" t="s">
        <v>376</v>
      </c>
      <c r="G92" s="31" t="s">
        <v>376</v>
      </c>
      <c r="H92" s="31" t="s">
        <v>376</v>
      </c>
      <c r="I92" s="31" t="s">
        <v>376</v>
      </c>
      <c r="J92" s="31" t="s">
        <v>376</v>
      </c>
      <c r="K92" s="31" t="s">
        <v>376</v>
      </c>
      <c r="L92" s="68">
        <f>'Расчет субсидий'!P92-1</f>
        <v>-0.22274700025529748</v>
      </c>
      <c r="M92" s="68">
        <f>L92*'Расчет субсидий'!Q92</f>
        <v>-4.45494000510595</v>
      </c>
      <c r="N92" s="69">
        <f t="shared" ref="N92:N104" si="48">$B92*M92/$AS92</f>
        <v>-34.997493841368446</v>
      </c>
      <c r="O92" s="68">
        <f>'Расчет субсидий'!R92-1</f>
        <v>0</v>
      </c>
      <c r="P92" s="68">
        <f>O92*'Расчет субсидий'!S92</f>
        <v>0</v>
      </c>
      <c r="Q92" s="69">
        <f t="shared" ref="Q92:Q104" si="49">$B92*P92/$AS92</f>
        <v>0</v>
      </c>
      <c r="R92" s="68">
        <f>'Расчет субсидий'!V92-1</f>
        <v>0.7024128686327078</v>
      </c>
      <c r="S92" s="68">
        <f>R92*'Расчет субсидий'!W92</f>
        <v>14.048257372654156</v>
      </c>
      <c r="T92" s="69">
        <f t="shared" ref="T92:T104" si="50">$B92*S92/$AS92</f>
        <v>110.36148642134854</v>
      </c>
      <c r="U92" s="68">
        <f>'Расчет субсидий'!Z92-1</f>
        <v>0.21999999999999997</v>
      </c>
      <c r="V92" s="68">
        <f>U92*'Расчет субсидий'!AA92</f>
        <v>6.6</v>
      </c>
      <c r="W92" s="69">
        <f t="shared" ref="W92:W104" si="51">$B92*V92/$AS92</f>
        <v>51.848837265663327</v>
      </c>
      <c r="X92" s="68">
        <f>'Расчет субсидий'!AD92-1</f>
        <v>0.25171373731834379</v>
      </c>
      <c r="Y92" s="68">
        <f>X92*'Расчет субсидий'!AE92</f>
        <v>1.2585686865917189</v>
      </c>
      <c r="Z92" s="69">
        <f t="shared" si="26"/>
        <v>9.8871701543566157</v>
      </c>
      <c r="AA92" s="31" t="s">
        <v>376</v>
      </c>
      <c r="AB92" s="31" t="s">
        <v>376</v>
      </c>
      <c r="AC92" s="31" t="s">
        <v>376</v>
      </c>
      <c r="AD92" s="68">
        <f>'Расчет субсидий'!AL92-1</f>
        <v>0</v>
      </c>
      <c r="AE92" s="68">
        <f>AD92*'Расчет субсидий'!AM92</f>
        <v>0</v>
      </c>
      <c r="AF92" s="69">
        <f t="shared" ref="AF92:AF104" si="52">$B92*AE92/$AS92</f>
        <v>0</v>
      </c>
      <c r="AG92" s="31" t="s">
        <v>376</v>
      </c>
      <c r="AH92" s="31" t="s">
        <v>376</v>
      </c>
      <c r="AI92" s="31" t="s">
        <v>376</v>
      </c>
      <c r="AJ92" s="68">
        <f>'Расчет субсидий'!AT92-1</f>
        <v>-1</v>
      </c>
      <c r="AK92" s="68">
        <f>AJ92*'Расчет субсидий'!AU92</f>
        <v>0</v>
      </c>
      <c r="AL92" s="69">
        <f t="shared" si="27"/>
        <v>0</v>
      </c>
      <c r="AM92" s="31" t="s">
        <v>376</v>
      </c>
      <c r="AN92" s="31" t="s">
        <v>376</v>
      </c>
      <c r="AO92" s="31" t="s">
        <v>376</v>
      </c>
      <c r="AP92" s="31" t="s">
        <v>376</v>
      </c>
      <c r="AQ92" s="31" t="s">
        <v>376</v>
      </c>
      <c r="AR92" s="31" t="s">
        <v>376</v>
      </c>
      <c r="AS92" s="68">
        <f t="shared" si="28"/>
        <v>17.451886054139923</v>
      </c>
      <c r="AT92" s="30" t="str">
        <f>IF('Расчет субсидий'!BW92="+",'Расчет субсидий'!BW92,"-")</f>
        <v>-</v>
      </c>
    </row>
    <row r="93" spans="1:46" ht="15" customHeight="1">
      <c r="A93" s="37" t="s">
        <v>93</v>
      </c>
      <c r="B93" s="65">
        <f>'Расчет субсидий'!BH93</f>
        <v>960.80000000000018</v>
      </c>
      <c r="C93" s="68">
        <f>'Расчет субсидий'!D93-1</f>
        <v>3.3908654195328847E-2</v>
      </c>
      <c r="D93" s="68">
        <f>C93*'Расчет субсидий'!E93</f>
        <v>0.33908654195328847</v>
      </c>
      <c r="E93" s="69">
        <f t="shared" si="47"/>
        <v>8.8611140738801897</v>
      </c>
      <c r="F93" s="31" t="s">
        <v>376</v>
      </c>
      <c r="G93" s="31" t="s">
        <v>376</v>
      </c>
      <c r="H93" s="31" t="s">
        <v>376</v>
      </c>
      <c r="I93" s="31" t="s">
        <v>376</v>
      </c>
      <c r="J93" s="31" t="s">
        <v>376</v>
      </c>
      <c r="K93" s="31" t="s">
        <v>376</v>
      </c>
      <c r="L93" s="68">
        <f>'Расчет субсидий'!P93-1</f>
        <v>-0.20493331518780622</v>
      </c>
      <c r="M93" s="68">
        <f>L93*'Расчет субсидий'!Q93</f>
        <v>-4.098666303756124</v>
      </c>
      <c r="N93" s="69">
        <f t="shared" si="48"/>
        <v>-107.10761170036365</v>
      </c>
      <c r="O93" s="68">
        <f>'Расчет субсидий'!R93-1</f>
        <v>0</v>
      </c>
      <c r="P93" s="68">
        <f>O93*'Расчет субсидий'!S93</f>
        <v>0</v>
      </c>
      <c r="Q93" s="69">
        <f t="shared" si="49"/>
        <v>0</v>
      </c>
      <c r="R93" s="68">
        <f>'Расчет субсидий'!V93-1</f>
        <v>0.4265799256505578</v>
      </c>
      <c r="S93" s="68">
        <f>R93*'Расчет субсидий'!W93</f>
        <v>8.531598513011156</v>
      </c>
      <c r="T93" s="69">
        <f t="shared" si="50"/>
        <v>222.95036311630676</v>
      </c>
      <c r="U93" s="68">
        <f>'Расчет субсидий'!Z93-1</f>
        <v>1.0738636363636362</v>
      </c>
      <c r="V93" s="68">
        <f>U93*'Расчет субсидий'!AA93</f>
        <v>32.215909090909086</v>
      </c>
      <c r="W93" s="69">
        <f t="shared" si="51"/>
        <v>841.87607035027827</v>
      </c>
      <c r="X93" s="68">
        <f>'Расчет субсидий'!AD93-1</f>
        <v>-1.2235937837863253E-2</v>
      </c>
      <c r="Y93" s="68">
        <f>X93*'Расчет субсидий'!AE93</f>
        <v>-6.1179689189316266E-2</v>
      </c>
      <c r="Z93" s="69">
        <f t="shared" si="26"/>
        <v>-1.5987665030532145</v>
      </c>
      <c r="AA93" s="31" t="s">
        <v>376</v>
      </c>
      <c r="AB93" s="31" t="s">
        <v>376</v>
      </c>
      <c r="AC93" s="31" t="s">
        <v>376</v>
      </c>
      <c r="AD93" s="68">
        <f>'Расчет субсидий'!AL93-1</f>
        <v>0</v>
      </c>
      <c r="AE93" s="68">
        <f>AD93*'Расчет субсидий'!AM93</f>
        <v>0</v>
      </c>
      <c r="AF93" s="69">
        <f t="shared" si="52"/>
        <v>0</v>
      </c>
      <c r="AG93" s="31" t="s">
        <v>376</v>
      </c>
      <c r="AH93" s="31" t="s">
        <v>376</v>
      </c>
      <c r="AI93" s="31" t="s">
        <v>376</v>
      </c>
      <c r="AJ93" s="68">
        <f>'Расчет субсидий'!AT93-1</f>
        <v>-1.5999999999999903E-2</v>
      </c>
      <c r="AK93" s="68">
        <f>AJ93*'Расчет субсидий'!AU93</f>
        <v>-0.15999999999999903</v>
      </c>
      <c r="AL93" s="69">
        <f t="shared" si="27"/>
        <v>-4.1811693370482708</v>
      </c>
      <c r="AM93" s="31" t="s">
        <v>376</v>
      </c>
      <c r="AN93" s="31" t="s">
        <v>376</v>
      </c>
      <c r="AO93" s="31" t="s">
        <v>376</v>
      </c>
      <c r="AP93" s="31" t="s">
        <v>376</v>
      </c>
      <c r="AQ93" s="31" t="s">
        <v>376</v>
      </c>
      <c r="AR93" s="31" t="s">
        <v>376</v>
      </c>
      <c r="AS93" s="68">
        <f t="shared" si="28"/>
        <v>36.766748152928095</v>
      </c>
      <c r="AT93" s="30" t="str">
        <f>IF('Расчет субсидий'!BW93="+",'Расчет субсидий'!BW93,"-")</f>
        <v>-</v>
      </c>
    </row>
    <row r="94" spans="1:46" ht="15" customHeight="1">
      <c r="A94" s="37" t="s">
        <v>94</v>
      </c>
      <c r="B94" s="65">
        <f>'Расчет субсидий'!BH94</f>
        <v>299.09999999999991</v>
      </c>
      <c r="C94" s="68">
        <f>'Расчет субсидий'!D94-1</f>
        <v>-1</v>
      </c>
      <c r="D94" s="68">
        <f>C94*'Расчет субсидий'!E94</f>
        <v>0</v>
      </c>
      <c r="E94" s="69">
        <f t="shared" si="47"/>
        <v>0</v>
      </c>
      <c r="F94" s="31" t="s">
        <v>376</v>
      </c>
      <c r="G94" s="31" t="s">
        <v>376</v>
      </c>
      <c r="H94" s="31" t="s">
        <v>376</v>
      </c>
      <c r="I94" s="31" t="s">
        <v>376</v>
      </c>
      <c r="J94" s="31" t="s">
        <v>376</v>
      </c>
      <c r="K94" s="31" t="s">
        <v>376</v>
      </c>
      <c r="L94" s="68">
        <f>'Расчет субсидий'!P94-1</f>
        <v>-0.2118361975538009</v>
      </c>
      <c r="M94" s="68">
        <f>L94*'Расчет субсидий'!Q94</f>
        <v>-4.2367239510760175</v>
      </c>
      <c r="N94" s="69">
        <f t="shared" si="48"/>
        <v>-47.23947318204295</v>
      </c>
      <c r="O94" s="68">
        <f>'Расчет субсидий'!R94-1</f>
        <v>0</v>
      </c>
      <c r="P94" s="68">
        <f>O94*'Расчет субсидий'!S94</f>
        <v>0</v>
      </c>
      <c r="Q94" s="69">
        <f t="shared" si="49"/>
        <v>0</v>
      </c>
      <c r="R94" s="68">
        <f>'Расчет субсидий'!V94-1</f>
        <v>0.24349360388178209</v>
      </c>
      <c r="S94" s="68">
        <f>R94*'Расчет субсидий'!W94</f>
        <v>4.8698720776356419</v>
      </c>
      <c r="T94" s="69">
        <f t="shared" si="50"/>
        <v>54.299074961686351</v>
      </c>
      <c r="U94" s="68">
        <f>'Расчет субсидий'!Z94-1</f>
        <v>0.44761904761904758</v>
      </c>
      <c r="V94" s="68">
        <f>U94*'Расчет субсидий'!AA94</f>
        <v>13.428571428571427</v>
      </c>
      <c r="W94" s="69">
        <f t="shared" si="51"/>
        <v>149.72857500239954</v>
      </c>
      <c r="X94" s="68">
        <f>'Расчет субсидий'!AD94-1</f>
        <v>0.7235467297812157</v>
      </c>
      <c r="Y94" s="68">
        <f>X94*'Расчет субсидий'!AE94</f>
        <v>3.6177336489060785</v>
      </c>
      <c r="Z94" s="69">
        <f t="shared" si="26"/>
        <v>40.337731148112439</v>
      </c>
      <c r="AA94" s="31" t="s">
        <v>376</v>
      </c>
      <c r="AB94" s="31" t="s">
        <v>376</v>
      </c>
      <c r="AC94" s="31" t="s">
        <v>376</v>
      </c>
      <c r="AD94" s="68">
        <f>'Расчет субсидий'!AL94-1</f>
        <v>4.9019607843137081E-3</v>
      </c>
      <c r="AE94" s="68">
        <f>AD94*'Расчет субсидий'!AM94</f>
        <v>9.8039215686274161E-2</v>
      </c>
      <c r="AF94" s="69">
        <f t="shared" si="52"/>
        <v>1.0931372809937352</v>
      </c>
      <c r="AG94" s="31" t="s">
        <v>376</v>
      </c>
      <c r="AH94" s="31" t="s">
        <v>376</v>
      </c>
      <c r="AI94" s="31" t="s">
        <v>376</v>
      </c>
      <c r="AJ94" s="68">
        <f>'Расчет субсидий'!AT94-1</f>
        <v>0.90476190476190466</v>
      </c>
      <c r="AK94" s="68">
        <f>AJ94*'Расчет субсидий'!AU94</f>
        <v>9.0476190476190474</v>
      </c>
      <c r="AL94" s="69">
        <f t="shared" si="27"/>
        <v>100.88095478885077</v>
      </c>
      <c r="AM94" s="31" t="s">
        <v>376</v>
      </c>
      <c r="AN94" s="31" t="s">
        <v>376</v>
      </c>
      <c r="AO94" s="31" t="s">
        <v>376</v>
      </c>
      <c r="AP94" s="31" t="s">
        <v>376</v>
      </c>
      <c r="AQ94" s="31" t="s">
        <v>376</v>
      </c>
      <c r="AR94" s="31" t="s">
        <v>376</v>
      </c>
      <c r="AS94" s="68">
        <f t="shared" si="28"/>
        <v>26.825111467342452</v>
      </c>
      <c r="AT94" s="30" t="str">
        <f>IF('Расчет субсидий'!BW94="+",'Расчет субсидий'!BW94,"-")</f>
        <v>-</v>
      </c>
    </row>
    <row r="95" spans="1:46" ht="15" customHeight="1">
      <c r="A95" s="37" t="s">
        <v>95</v>
      </c>
      <c r="B95" s="65">
        <f>'Расчет субсидий'!BH95</f>
        <v>80.200000000000045</v>
      </c>
      <c r="C95" s="68">
        <f>'Расчет субсидий'!D95-1</f>
        <v>-1</v>
      </c>
      <c r="D95" s="68">
        <f>C95*'Расчет субсидий'!E95</f>
        <v>0</v>
      </c>
      <c r="E95" s="69">
        <f t="shared" si="47"/>
        <v>0</v>
      </c>
      <c r="F95" s="31" t="s">
        <v>376</v>
      </c>
      <c r="G95" s="31" t="s">
        <v>376</v>
      </c>
      <c r="H95" s="31" t="s">
        <v>376</v>
      </c>
      <c r="I95" s="31" t="s">
        <v>376</v>
      </c>
      <c r="J95" s="31" t="s">
        <v>376</v>
      </c>
      <c r="K95" s="31" t="s">
        <v>376</v>
      </c>
      <c r="L95" s="68">
        <f>'Расчет субсидий'!P95-1</f>
        <v>-0.26130258948512108</v>
      </c>
      <c r="M95" s="68">
        <f>L95*'Расчет субсидий'!Q95</f>
        <v>-5.2260517897024217</v>
      </c>
      <c r="N95" s="69">
        <f t="shared" si="48"/>
        <v>-32.197351416909378</v>
      </c>
      <c r="O95" s="68">
        <f>'Расчет субсидий'!R95-1</f>
        <v>0</v>
      </c>
      <c r="P95" s="68">
        <f>O95*'Расчет субсидий'!S95</f>
        <v>0</v>
      </c>
      <c r="Q95" s="69">
        <f t="shared" si="49"/>
        <v>0</v>
      </c>
      <c r="R95" s="68">
        <f>'Расчет субсидий'!V95-1</f>
        <v>0.52800734618916434</v>
      </c>
      <c r="S95" s="68">
        <f>R95*'Расчет субсидий'!W95</f>
        <v>10.560146923783286</v>
      </c>
      <c r="T95" s="69">
        <f t="shared" si="50"/>
        <v>65.060350566982336</v>
      </c>
      <c r="U95" s="68">
        <f>'Расчет субсидий'!Z95-1</f>
        <v>0.25</v>
      </c>
      <c r="V95" s="68">
        <f>U95*'Расчет субсидий'!AA95</f>
        <v>7.5</v>
      </c>
      <c r="W95" s="69">
        <f t="shared" si="51"/>
        <v>46.206992457028548</v>
      </c>
      <c r="X95" s="68">
        <f>'Расчет субсидий'!AD95-1</f>
        <v>3.6683032139002147E-2</v>
      </c>
      <c r="Y95" s="68">
        <f>X95*'Расчет субсидий'!AE95</f>
        <v>0.18341516069501074</v>
      </c>
      <c r="Z95" s="69">
        <f t="shared" si="26"/>
        <v>1.1300083928985385</v>
      </c>
      <c r="AA95" s="31" t="s">
        <v>376</v>
      </c>
      <c r="AB95" s="31" t="s">
        <v>376</v>
      </c>
      <c r="AC95" s="31" t="s">
        <v>376</v>
      </c>
      <c r="AD95" s="68">
        <f>'Расчет субсидий'!AL95-1</f>
        <v>0</v>
      </c>
      <c r="AE95" s="68">
        <f>AD95*'Расчет субсидий'!AM95</f>
        <v>0</v>
      </c>
      <c r="AF95" s="69">
        <f t="shared" si="52"/>
        <v>0</v>
      </c>
      <c r="AG95" s="31" t="s">
        <v>376</v>
      </c>
      <c r="AH95" s="31" t="s">
        <v>376</v>
      </c>
      <c r="AI95" s="31" t="s">
        <v>376</v>
      </c>
      <c r="AJ95" s="68">
        <f>'Расчет субсидий'!AT95-1</f>
        <v>-1</v>
      </c>
      <c r="AK95" s="68">
        <f>AJ95*'Расчет субсидий'!AU95</f>
        <v>0</v>
      </c>
      <c r="AL95" s="69">
        <f t="shared" si="27"/>
        <v>0</v>
      </c>
      <c r="AM95" s="31" t="s">
        <v>376</v>
      </c>
      <c r="AN95" s="31" t="s">
        <v>376</v>
      </c>
      <c r="AO95" s="31" t="s">
        <v>376</v>
      </c>
      <c r="AP95" s="31" t="s">
        <v>376</v>
      </c>
      <c r="AQ95" s="31" t="s">
        <v>376</v>
      </c>
      <c r="AR95" s="31" t="s">
        <v>376</v>
      </c>
      <c r="AS95" s="68">
        <f t="shared" si="28"/>
        <v>13.017510294775876</v>
      </c>
      <c r="AT95" s="30" t="str">
        <f>IF('Расчет субсидий'!BW95="+",'Расчет субсидий'!BW95,"-")</f>
        <v>-</v>
      </c>
    </row>
    <row r="96" spans="1:46" ht="15" customHeight="1">
      <c r="A96" s="37" t="s">
        <v>96</v>
      </c>
      <c r="B96" s="65">
        <f>'Расчет субсидий'!BH96</f>
        <v>415.30000000000018</v>
      </c>
      <c r="C96" s="68">
        <f>'Расчет субсидий'!D96-1</f>
        <v>0.17109448082319934</v>
      </c>
      <c r="D96" s="68">
        <f>C96*'Расчет субсидий'!E96</f>
        <v>1.7109448082319934</v>
      </c>
      <c r="E96" s="69">
        <f t="shared" si="47"/>
        <v>26.094527068828114</v>
      </c>
      <c r="F96" s="31" t="s">
        <v>376</v>
      </c>
      <c r="G96" s="31" t="s">
        <v>376</v>
      </c>
      <c r="H96" s="31" t="s">
        <v>376</v>
      </c>
      <c r="I96" s="31" t="s">
        <v>376</v>
      </c>
      <c r="J96" s="31" t="s">
        <v>376</v>
      </c>
      <c r="K96" s="31" t="s">
        <v>376</v>
      </c>
      <c r="L96" s="68">
        <f>'Расчет субсидий'!P96-1</f>
        <v>0.41310054331237422</v>
      </c>
      <c r="M96" s="68">
        <f>L96*'Расчет субсидий'!Q96</f>
        <v>8.2620108662474845</v>
      </c>
      <c r="N96" s="69">
        <f t="shared" si="48"/>
        <v>126.00831140487256</v>
      </c>
      <c r="O96" s="68">
        <f>'Расчет субсидий'!R96-1</f>
        <v>0</v>
      </c>
      <c r="P96" s="68">
        <f>O96*'Расчет субсидий'!S96</f>
        <v>0</v>
      </c>
      <c r="Q96" s="69">
        <f t="shared" si="49"/>
        <v>0</v>
      </c>
      <c r="R96" s="68">
        <f>'Расчет субсидий'!V96-1</f>
        <v>0.21900161030595822</v>
      </c>
      <c r="S96" s="68">
        <f>R96*'Расчет субсидий'!W96</f>
        <v>5.4750402576489554</v>
      </c>
      <c r="T96" s="69">
        <f t="shared" si="50"/>
        <v>83.502743933498195</v>
      </c>
      <c r="U96" s="68">
        <f>'Расчет субсидий'!Z96-1</f>
        <v>0.37142857142857144</v>
      </c>
      <c r="V96" s="68">
        <f>U96*'Расчет субсидий'!AA96</f>
        <v>9.2857142857142865</v>
      </c>
      <c r="W96" s="69">
        <f t="shared" si="51"/>
        <v>141.62135541494342</v>
      </c>
      <c r="X96" s="68">
        <f>'Расчет субсидий'!AD96-1</f>
        <v>0.49926873857404019</v>
      </c>
      <c r="Y96" s="68">
        <f>X96*'Расчет субсидий'!AE96</f>
        <v>2.4963436928702007</v>
      </c>
      <c r="Z96" s="69">
        <f t="shared" si="26"/>
        <v>38.073062177857864</v>
      </c>
      <c r="AA96" s="31" t="s">
        <v>376</v>
      </c>
      <c r="AB96" s="31" t="s">
        <v>376</v>
      </c>
      <c r="AC96" s="31" t="s">
        <v>376</v>
      </c>
      <c r="AD96" s="68">
        <f>'Расчет субсидий'!AL96-1</f>
        <v>0</v>
      </c>
      <c r="AE96" s="68">
        <f>AD96*'Расчет субсидий'!AM96</f>
        <v>0</v>
      </c>
      <c r="AF96" s="69">
        <f t="shared" si="52"/>
        <v>0</v>
      </c>
      <c r="AG96" s="31" t="s">
        <v>376</v>
      </c>
      <c r="AH96" s="31" t="s">
        <v>376</v>
      </c>
      <c r="AI96" s="31" t="s">
        <v>376</v>
      </c>
      <c r="AJ96" s="68">
        <f>'Расчет субсидий'!AT96-1</f>
        <v>-1</v>
      </c>
      <c r="AK96" s="68">
        <f>AJ96*'Расчет субсидий'!AU96</f>
        <v>0</v>
      </c>
      <c r="AL96" s="69">
        <f t="shared" si="27"/>
        <v>0</v>
      </c>
      <c r="AM96" s="31" t="s">
        <v>376</v>
      </c>
      <c r="AN96" s="31" t="s">
        <v>376</v>
      </c>
      <c r="AO96" s="31" t="s">
        <v>376</v>
      </c>
      <c r="AP96" s="31" t="s">
        <v>376</v>
      </c>
      <c r="AQ96" s="31" t="s">
        <v>376</v>
      </c>
      <c r="AR96" s="31" t="s">
        <v>376</v>
      </c>
      <c r="AS96" s="68">
        <f t="shared" si="28"/>
        <v>27.230053910712922</v>
      </c>
      <c r="AT96" s="30" t="str">
        <f>IF('Расчет субсидий'!BW96="+",'Расчет субсидий'!BW96,"-")</f>
        <v>-</v>
      </c>
    </row>
    <row r="97" spans="1:46" ht="15" customHeight="1">
      <c r="A97" s="37" t="s">
        <v>97</v>
      </c>
      <c r="B97" s="65">
        <f>'Расчет субсидий'!BH97</f>
        <v>3.8999999999999773</v>
      </c>
      <c r="C97" s="68">
        <f>'Расчет субсидий'!D97-1</f>
        <v>-1</v>
      </c>
      <c r="D97" s="68">
        <f>C97*'Расчет субсидий'!E97</f>
        <v>0</v>
      </c>
      <c r="E97" s="69">
        <f t="shared" si="47"/>
        <v>0</v>
      </c>
      <c r="F97" s="31" t="s">
        <v>376</v>
      </c>
      <c r="G97" s="31" t="s">
        <v>376</v>
      </c>
      <c r="H97" s="31" t="s">
        <v>376</v>
      </c>
      <c r="I97" s="31" t="s">
        <v>376</v>
      </c>
      <c r="J97" s="31" t="s">
        <v>376</v>
      </c>
      <c r="K97" s="31" t="s">
        <v>376</v>
      </c>
      <c r="L97" s="68">
        <f>'Расчет субсидий'!P97-1</f>
        <v>-0.50097145828202394</v>
      </c>
      <c r="M97" s="68">
        <f>L97*'Расчет субсидий'!Q97</f>
        <v>-10.019429165640478</v>
      </c>
      <c r="N97" s="69">
        <f t="shared" si="48"/>
        <v>-52.933916368645498</v>
      </c>
      <c r="O97" s="68">
        <f>'Расчет субсидий'!R97-1</f>
        <v>0</v>
      </c>
      <c r="P97" s="68">
        <f>O97*'Расчет субсидий'!S97</f>
        <v>0</v>
      </c>
      <c r="Q97" s="69">
        <f t="shared" si="49"/>
        <v>0</v>
      </c>
      <c r="R97" s="68">
        <f>'Расчет субсидий'!V97-1</f>
        <v>0.1902268760907504</v>
      </c>
      <c r="S97" s="68">
        <f>R97*'Расчет субсидий'!W97</f>
        <v>4.7556719022687597</v>
      </c>
      <c r="T97" s="69">
        <f t="shared" si="50"/>
        <v>25.12481844920752</v>
      </c>
      <c r="U97" s="68">
        <f>'Расчет субсидий'!Z97-1</f>
        <v>0.25263157894736854</v>
      </c>
      <c r="V97" s="68">
        <f>U97*'Расчет субсидий'!AA97</f>
        <v>6.3157894736842133</v>
      </c>
      <c r="W97" s="69">
        <f t="shared" si="51"/>
        <v>33.367117654611498</v>
      </c>
      <c r="X97" s="68">
        <f>'Расчет субсидий'!AD97-1</f>
        <v>-6.2766605728214464E-2</v>
      </c>
      <c r="Y97" s="68">
        <f>X97*'Расчет субсидий'!AE97</f>
        <v>-0.31383302864107232</v>
      </c>
      <c r="Z97" s="69">
        <f t="shared" si="26"/>
        <v>-1.6580197351735382</v>
      </c>
      <c r="AA97" s="31" t="s">
        <v>376</v>
      </c>
      <c r="AB97" s="31" t="s">
        <v>376</v>
      </c>
      <c r="AC97" s="31" t="s">
        <v>376</v>
      </c>
      <c r="AD97" s="68">
        <f>'Расчет субсидий'!AL97-1</f>
        <v>0</v>
      </c>
      <c r="AE97" s="68">
        <f>AD97*'Расчет субсидий'!AM97</f>
        <v>0</v>
      </c>
      <c r="AF97" s="69">
        <f t="shared" si="52"/>
        <v>0</v>
      </c>
      <c r="AG97" s="31" t="s">
        <v>376</v>
      </c>
      <c r="AH97" s="31" t="s">
        <v>376</v>
      </c>
      <c r="AI97" s="31" t="s">
        <v>376</v>
      </c>
      <c r="AJ97" s="68">
        <f>'Расчет субсидий'!AT97-1</f>
        <v>-1</v>
      </c>
      <c r="AK97" s="68">
        <f>AJ97*'Расчет субсидий'!AU97</f>
        <v>0</v>
      </c>
      <c r="AL97" s="69">
        <f t="shared" si="27"/>
        <v>0</v>
      </c>
      <c r="AM97" s="31" t="s">
        <v>376</v>
      </c>
      <c r="AN97" s="31" t="s">
        <v>376</v>
      </c>
      <c r="AO97" s="31" t="s">
        <v>376</v>
      </c>
      <c r="AP97" s="31" t="s">
        <v>376</v>
      </c>
      <c r="AQ97" s="31" t="s">
        <v>376</v>
      </c>
      <c r="AR97" s="31" t="s">
        <v>376</v>
      </c>
      <c r="AS97" s="68">
        <f t="shared" si="28"/>
        <v>0.73819918167142273</v>
      </c>
      <c r="AT97" s="30" t="str">
        <f>IF('Расчет субсидий'!BW97="+",'Расчет субсидий'!BW97,"-")</f>
        <v>-</v>
      </c>
    </row>
    <row r="98" spans="1:46" ht="15" customHeight="1">
      <c r="A98" s="37" t="s">
        <v>98</v>
      </c>
      <c r="B98" s="65">
        <f>'Расчет субсидий'!BH98</f>
        <v>473</v>
      </c>
      <c r="C98" s="68">
        <f>'Расчет субсидий'!D98-1</f>
        <v>7.6765068372557366E-3</v>
      </c>
      <c r="D98" s="68">
        <f>C98*'Расчет субсидий'!E98</f>
        <v>7.6765068372557366E-2</v>
      </c>
      <c r="E98" s="69">
        <f t="shared" si="47"/>
        <v>0.74917956069448721</v>
      </c>
      <c r="F98" s="31" t="s">
        <v>376</v>
      </c>
      <c r="G98" s="31" t="s">
        <v>376</v>
      </c>
      <c r="H98" s="31" t="s">
        <v>376</v>
      </c>
      <c r="I98" s="31" t="s">
        <v>376</v>
      </c>
      <c r="J98" s="31" t="s">
        <v>376</v>
      </c>
      <c r="K98" s="31" t="s">
        <v>376</v>
      </c>
      <c r="L98" s="68">
        <f>'Расчет субсидий'!P98-1</f>
        <v>0.1334884236180347</v>
      </c>
      <c r="M98" s="68">
        <f>L98*'Расчет субсидий'!Q98</f>
        <v>2.669768472360694</v>
      </c>
      <c r="N98" s="69">
        <f t="shared" si="48"/>
        <v>26.055288084576272</v>
      </c>
      <c r="O98" s="68">
        <f>'Расчет субсидий'!R98-1</f>
        <v>0</v>
      </c>
      <c r="P98" s="68">
        <f>O98*'Расчет субсидий'!S98</f>
        <v>0</v>
      </c>
      <c r="Q98" s="69">
        <f t="shared" si="49"/>
        <v>0</v>
      </c>
      <c r="R98" s="68">
        <f>'Расчет субсидий'!V98-1</f>
        <v>0.49321266968325772</v>
      </c>
      <c r="S98" s="68">
        <f>R98*'Расчет субсидий'!W98</f>
        <v>9.8642533936651553</v>
      </c>
      <c r="T98" s="69">
        <f t="shared" si="50"/>
        <v>96.269008557113978</v>
      </c>
      <c r="U98" s="68">
        <f>'Расчет субсидий'!Z98-1</f>
        <v>1.1702127659574466</v>
      </c>
      <c r="V98" s="68">
        <f>U98*'Расчет субсидий'!AA98</f>
        <v>35.106382978723396</v>
      </c>
      <c r="W98" s="69">
        <f t="shared" si="51"/>
        <v>342.61657203154033</v>
      </c>
      <c r="X98" s="68">
        <f>'Расчет субсидий'!AD98-1</f>
        <v>0.39480359223966555</v>
      </c>
      <c r="Y98" s="68">
        <f>X98*'Расчет субсидий'!AE98</f>
        <v>1.9740179611983277</v>
      </c>
      <c r="Z98" s="69">
        <f t="shared" si="26"/>
        <v>19.265193665902839</v>
      </c>
      <c r="AA98" s="31" t="s">
        <v>376</v>
      </c>
      <c r="AB98" s="31" t="s">
        <v>376</v>
      </c>
      <c r="AC98" s="31" t="s">
        <v>376</v>
      </c>
      <c r="AD98" s="68">
        <f>'Расчет субсидий'!AL98-1</f>
        <v>0</v>
      </c>
      <c r="AE98" s="68">
        <f>AD98*'Расчет субсидий'!AM98</f>
        <v>0</v>
      </c>
      <c r="AF98" s="69">
        <f t="shared" si="52"/>
        <v>0</v>
      </c>
      <c r="AG98" s="31" t="s">
        <v>376</v>
      </c>
      <c r="AH98" s="31" t="s">
        <v>376</v>
      </c>
      <c r="AI98" s="31" t="s">
        <v>376</v>
      </c>
      <c r="AJ98" s="68">
        <f>'Расчет субсидий'!AT98-1</f>
        <v>-0.12249999999999994</v>
      </c>
      <c r="AK98" s="68">
        <f>AJ98*'Расчет субсидий'!AU98</f>
        <v>-1.2249999999999994</v>
      </c>
      <c r="AL98" s="69">
        <f t="shared" si="27"/>
        <v>-11.955241899827834</v>
      </c>
      <c r="AM98" s="31" t="s">
        <v>376</v>
      </c>
      <c r="AN98" s="31" t="s">
        <v>376</v>
      </c>
      <c r="AO98" s="31" t="s">
        <v>376</v>
      </c>
      <c r="AP98" s="31" t="s">
        <v>376</v>
      </c>
      <c r="AQ98" s="31" t="s">
        <v>376</v>
      </c>
      <c r="AR98" s="31" t="s">
        <v>376</v>
      </c>
      <c r="AS98" s="68">
        <f t="shared" si="28"/>
        <v>48.466187874320127</v>
      </c>
      <c r="AT98" s="30" t="str">
        <f>IF('Расчет субсидий'!BW98="+",'Расчет субсидий'!BW98,"-")</f>
        <v>-</v>
      </c>
    </row>
    <row r="99" spans="1:46" ht="15" customHeight="1">
      <c r="A99" s="37" t="s">
        <v>99</v>
      </c>
      <c r="B99" s="65">
        <f>'Расчет субсидий'!BH99</f>
        <v>-113.30000000000001</v>
      </c>
      <c r="C99" s="68">
        <f>'Расчет субсидий'!D99-1</f>
        <v>0.38384955752212391</v>
      </c>
      <c r="D99" s="68">
        <f>C99*'Расчет субсидий'!E99</f>
        <v>3.8384955752212391</v>
      </c>
      <c r="E99" s="69">
        <f t="shared" si="47"/>
        <v>11.865700075059022</v>
      </c>
      <c r="F99" s="31" t="s">
        <v>376</v>
      </c>
      <c r="G99" s="31" t="s">
        <v>376</v>
      </c>
      <c r="H99" s="31" t="s">
        <v>376</v>
      </c>
      <c r="I99" s="31" t="s">
        <v>376</v>
      </c>
      <c r="J99" s="31" t="s">
        <v>376</v>
      </c>
      <c r="K99" s="31" t="s">
        <v>376</v>
      </c>
      <c r="L99" s="68">
        <f>'Расчет субсидий'!P99-1</f>
        <v>-0.10804232995006202</v>
      </c>
      <c r="M99" s="68">
        <f>L99*'Расчет субсидий'!Q99</f>
        <v>-2.1608465990012404</v>
      </c>
      <c r="N99" s="69">
        <f t="shared" si="48"/>
        <v>-6.6796892557267684</v>
      </c>
      <c r="O99" s="68">
        <f>'Расчет субсидий'!R99-1</f>
        <v>0</v>
      </c>
      <c r="P99" s="68">
        <f>O99*'Расчет субсидий'!S99</f>
        <v>0</v>
      </c>
      <c r="Q99" s="69">
        <f t="shared" si="49"/>
        <v>0</v>
      </c>
      <c r="R99" s="68">
        <f>'Расчет субсидий'!V99-1</f>
        <v>-1</v>
      </c>
      <c r="S99" s="68">
        <f>R99*'Расчет субсидий'!W99</f>
        <v>-25</v>
      </c>
      <c r="T99" s="69">
        <f t="shared" si="50"/>
        <v>-77.280928442747523</v>
      </c>
      <c r="U99" s="68">
        <f>'Расчет субсидий'!Z99-1</f>
        <v>-0.51764705882352946</v>
      </c>
      <c r="V99" s="68">
        <f>U99*'Расчет субсидий'!AA99</f>
        <v>-12.941176470588237</v>
      </c>
      <c r="W99" s="69">
        <f t="shared" si="51"/>
        <v>-40.004245311539904</v>
      </c>
      <c r="X99" s="68">
        <f>'Расчет субсидий'!AD99-1</f>
        <v>-0.22245488084554788</v>
      </c>
      <c r="Y99" s="68">
        <f>X99*'Расчет субсидий'!AE99</f>
        <v>-1.1122744042277395</v>
      </c>
      <c r="Z99" s="69">
        <f t="shared" si="26"/>
        <v>-3.438303945672943</v>
      </c>
      <c r="AA99" s="31" t="s">
        <v>376</v>
      </c>
      <c r="AB99" s="31" t="s">
        <v>376</v>
      </c>
      <c r="AC99" s="31" t="s">
        <v>376</v>
      </c>
      <c r="AD99" s="68">
        <f>'Расчет субсидий'!AL99-1</f>
        <v>0</v>
      </c>
      <c r="AE99" s="68">
        <f>AD99*'Расчет субсидий'!AM99</f>
        <v>0</v>
      </c>
      <c r="AF99" s="69">
        <f t="shared" si="52"/>
        <v>0</v>
      </c>
      <c r="AG99" s="31" t="s">
        <v>376</v>
      </c>
      <c r="AH99" s="31" t="s">
        <v>376</v>
      </c>
      <c r="AI99" s="31" t="s">
        <v>376</v>
      </c>
      <c r="AJ99" s="68">
        <f>'Расчет субсидий'!AT99-1</f>
        <v>7.2380952380952435E-2</v>
      </c>
      <c r="AK99" s="68">
        <f>AJ99*'Расчет субсидий'!AU99</f>
        <v>0.72380952380952435</v>
      </c>
      <c r="AL99" s="69">
        <f t="shared" si="27"/>
        <v>2.2374668806281206</v>
      </c>
      <c r="AM99" s="31" t="s">
        <v>376</v>
      </c>
      <c r="AN99" s="31" t="s">
        <v>376</v>
      </c>
      <c r="AO99" s="31" t="s">
        <v>376</v>
      </c>
      <c r="AP99" s="31" t="s">
        <v>376</v>
      </c>
      <c r="AQ99" s="31" t="s">
        <v>376</v>
      </c>
      <c r="AR99" s="31" t="s">
        <v>376</v>
      </c>
      <c r="AS99" s="68">
        <f t="shared" si="28"/>
        <v>-36.65199237478646</v>
      </c>
      <c r="AT99" s="30" t="str">
        <f>IF('Расчет субсидий'!BW99="+",'Расчет субсидий'!BW99,"-")</f>
        <v>-</v>
      </c>
    </row>
    <row r="100" spans="1:46" ht="15" customHeight="1">
      <c r="A100" s="37" t="s">
        <v>100</v>
      </c>
      <c r="B100" s="65">
        <f>'Расчет субсидий'!BH100</f>
        <v>67.900000000000091</v>
      </c>
      <c r="C100" s="68">
        <f>'Расчет субсидий'!D100-1</f>
        <v>3.0947775628626717E-2</v>
      </c>
      <c r="D100" s="68">
        <f>C100*'Расчет субсидий'!E100</f>
        <v>0.30947775628626717</v>
      </c>
      <c r="E100" s="69">
        <f t="shared" si="47"/>
        <v>3.502092618745785</v>
      </c>
      <c r="F100" s="31" t="s">
        <v>376</v>
      </c>
      <c r="G100" s="31" t="s">
        <v>376</v>
      </c>
      <c r="H100" s="31" t="s">
        <v>376</v>
      </c>
      <c r="I100" s="31" t="s">
        <v>376</v>
      </c>
      <c r="J100" s="31" t="s">
        <v>376</v>
      </c>
      <c r="K100" s="31" t="s">
        <v>376</v>
      </c>
      <c r="L100" s="68">
        <f>'Расчет субсидий'!P100-1</f>
        <v>-0.11050166399605565</v>
      </c>
      <c r="M100" s="68">
        <f>L100*'Расчет субсидий'!Q100</f>
        <v>-2.2100332799211131</v>
      </c>
      <c r="N100" s="69">
        <f t="shared" si="48"/>
        <v>-25.009038871391457</v>
      </c>
      <c r="O100" s="68">
        <f>'Расчет субсидий'!R100-1</f>
        <v>0</v>
      </c>
      <c r="P100" s="68">
        <f>O100*'Расчет субсидий'!S100</f>
        <v>0</v>
      </c>
      <c r="Q100" s="69">
        <f t="shared" si="49"/>
        <v>0</v>
      </c>
      <c r="R100" s="68">
        <f>'Расчет субсидий'!V100-1</f>
        <v>0.18893028206492812</v>
      </c>
      <c r="S100" s="68">
        <f>R100*'Расчет субсидий'!W100</f>
        <v>4.7232570516232029</v>
      </c>
      <c r="T100" s="69">
        <f t="shared" si="50"/>
        <v>53.449022816450494</v>
      </c>
      <c r="U100" s="68">
        <f>'Расчет субсидий'!Z100-1</f>
        <v>0.17799999999999994</v>
      </c>
      <c r="V100" s="68">
        <f>U100*'Расчет субсидий'!AA100</f>
        <v>4.4499999999999984</v>
      </c>
      <c r="W100" s="69">
        <f t="shared" si="51"/>
        <v>50.356808645734262</v>
      </c>
      <c r="X100" s="68">
        <f>'Расчет субсидий'!AD100-1</f>
        <v>-0.15924601884952871</v>
      </c>
      <c r="Y100" s="68">
        <f>X100*'Расчет субсидий'!AE100</f>
        <v>-0.79623009424764357</v>
      </c>
      <c r="Z100" s="69">
        <f t="shared" si="26"/>
        <v>-9.0102486503378785</v>
      </c>
      <c r="AA100" s="31" t="s">
        <v>376</v>
      </c>
      <c r="AB100" s="31" t="s">
        <v>376</v>
      </c>
      <c r="AC100" s="31" t="s">
        <v>376</v>
      </c>
      <c r="AD100" s="68">
        <f>'Расчет субсидий'!AL100-1</f>
        <v>0</v>
      </c>
      <c r="AE100" s="68">
        <f>AD100*'Расчет субсидий'!AM100</f>
        <v>0</v>
      </c>
      <c r="AF100" s="69">
        <f t="shared" si="52"/>
        <v>0</v>
      </c>
      <c r="AG100" s="31" t="s">
        <v>376</v>
      </c>
      <c r="AH100" s="31" t="s">
        <v>376</v>
      </c>
      <c r="AI100" s="31" t="s">
        <v>376</v>
      </c>
      <c r="AJ100" s="68">
        <f>'Расчет субсидий'!AT100-1</f>
        <v>-4.7619047619047672E-2</v>
      </c>
      <c r="AK100" s="68">
        <f>AJ100*'Расчет субсидий'!AU100</f>
        <v>-0.47619047619047672</v>
      </c>
      <c r="AL100" s="69">
        <f t="shared" si="27"/>
        <v>-5.3886365592011058</v>
      </c>
      <c r="AM100" s="31" t="s">
        <v>376</v>
      </c>
      <c r="AN100" s="31" t="s">
        <v>376</v>
      </c>
      <c r="AO100" s="31" t="s">
        <v>376</v>
      </c>
      <c r="AP100" s="31" t="s">
        <v>376</v>
      </c>
      <c r="AQ100" s="31" t="s">
        <v>376</v>
      </c>
      <c r="AR100" s="31" t="s">
        <v>376</v>
      </c>
      <c r="AS100" s="68">
        <f t="shared" si="28"/>
        <v>6.0002809575502347</v>
      </c>
      <c r="AT100" s="30" t="str">
        <f>IF('Расчет субсидий'!BW100="+",'Расчет субсидий'!BW100,"-")</f>
        <v>-</v>
      </c>
    </row>
    <row r="101" spans="1:46" ht="15" customHeight="1">
      <c r="A101" s="37" t="s">
        <v>101</v>
      </c>
      <c r="B101" s="65">
        <f>'Расчет субсидий'!BH101</f>
        <v>118.59999999999991</v>
      </c>
      <c r="C101" s="68">
        <f>'Расчет субсидий'!D101-1</f>
        <v>-1</v>
      </c>
      <c r="D101" s="68">
        <f>C101*'Расчет субсидий'!E101</f>
        <v>0</v>
      </c>
      <c r="E101" s="69">
        <f t="shared" si="47"/>
        <v>0</v>
      </c>
      <c r="F101" s="31" t="s">
        <v>376</v>
      </c>
      <c r="G101" s="31" t="s">
        <v>376</v>
      </c>
      <c r="H101" s="31" t="s">
        <v>376</v>
      </c>
      <c r="I101" s="31" t="s">
        <v>376</v>
      </c>
      <c r="J101" s="31" t="s">
        <v>376</v>
      </c>
      <c r="K101" s="31" t="s">
        <v>376</v>
      </c>
      <c r="L101" s="68">
        <f>'Расчет субсидий'!P101-1</f>
        <v>-0.47174144860962997</v>
      </c>
      <c r="M101" s="68">
        <f>L101*'Расчет субсидий'!Q101</f>
        <v>-9.4348289721925997</v>
      </c>
      <c r="N101" s="69">
        <f t="shared" si="48"/>
        <v>-163.83241475052648</v>
      </c>
      <c r="O101" s="68">
        <f>'Расчет субсидий'!R101-1</f>
        <v>0</v>
      </c>
      <c r="P101" s="68">
        <f>O101*'Расчет субсидий'!S101</f>
        <v>0</v>
      </c>
      <c r="Q101" s="69">
        <f t="shared" si="49"/>
        <v>0</v>
      </c>
      <c r="R101" s="68">
        <f>'Расчет субсидий'!V101-1</f>
        <v>0.56595744680851068</v>
      </c>
      <c r="S101" s="68">
        <f>R101*'Расчет субсидий'!W101</f>
        <v>8.4893617021276597</v>
      </c>
      <c r="T101" s="69">
        <f t="shared" si="50"/>
        <v>147.41471535408158</v>
      </c>
      <c r="U101" s="68">
        <f>'Расчет субсидий'!Z101-1</f>
        <v>0.21500000000000008</v>
      </c>
      <c r="V101" s="68">
        <f>U101*'Расчет субсидий'!AA101</f>
        <v>7.525000000000003</v>
      </c>
      <c r="W101" s="69">
        <f t="shared" si="51"/>
        <v>130.66892093447325</v>
      </c>
      <c r="X101" s="68">
        <f>'Расчет субсидий'!AD101-1</f>
        <v>5.0087744954665059E-2</v>
      </c>
      <c r="Y101" s="68">
        <f>X101*'Расчет субсидий'!AE101</f>
        <v>0.25043872477332529</v>
      </c>
      <c r="Z101" s="69">
        <f t="shared" si="26"/>
        <v>4.3487784619715528</v>
      </c>
      <c r="AA101" s="31" t="s">
        <v>376</v>
      </c>
      <c r="AB101" s="31" t="s">
        <v>376</v>
      </c>
      <c r="AC101" s="31" t="s">
        <v>376</v>
      </c>
      <c r="AD101" s="68">
        <f>'Расчет субсидий'!AL101-1</f>
        <v>0</v>
      </c>
      <c r="AE101" s="68">
        <f>AD101*'Расчет субсидий'!AM101</f>
        <v>0</v>
      </c>
      <c r="AF101" s="69">
        <f t="shared" si="52"/>
        <v>0</v>
      </c>
      <c r="AG101" s="31" t="s">
        <v>376</v>
      </c>
      <c r="AH101" s="31" t="s">
        <v>376</v>
      </c>
      <c r="AI101" s="31" t="s">
        <v>376</v>
      </c>
      <c r="AJ101" s="68">
        <f>'Расчет субсидий'!AT101-1</f>
        <v>-1</v>
      </c>
      <c r="AK101" s="68">
        <f>AJ101*'Расчет субсидий'!AU101</f>
        <v>0</v>
      </c>
      <c r="AL101" s="69">
        <f t="shared" si="27"/>
        <v>0</v>
      </c>
      <c r="AM101" s="31" t="s">
        <v>376</v>
      </c>
      <c r="AN101" s="31" t="s">
        <v>376</v>
      </c>
      <c r="AO101" s="31" t="s">
        <v>376</v>
      </c>
      <c r="AP101" s="31" t="s">
        <v>376</v>
      </c>
      <c r="AQ101" s="31" t="s">
        <v>376</v>
      </c>
      <c r="AR101" s="31" t="s">
        <v>376</v>
      </c>
      <c r="AS101" s="68">
        <f t="shared" si="28"/>
        <v>6.8299714547083887</v>
      </c>
      <c r="AT101" s="30" t="str">
        <f>IF('Расчет субсидий'!BW101="+",'Расчет субсидий'!BW101,"-")</f>
        <v>-</v>
      </c>
    </row>
    <row r="102" spans="1:46" ht="15" customHeight="1">
      <c r="A102" s="37" t="s">
        <v>102</v>
      </c>
      <c r="B102" s="65">
        <f>'Расчет субсидий'!BH102</f>
        <v>58.200000000000045</v>
      </c>
      <c r="C102" s="68">
        <f>'Расчет субсидий'!D102-1</f>
        <v>-1</v>
      </c>
      <c r="D102" s="68">
        <f>C102*'Расчет субсидий'!E102</f>
        <v>0</v>
      </c>
      <c r="E102" s="69">
        <f t="shared" si="47"/>
        <v>0</v>
      </c>
      <c r="F102" s="31" t="s">
        <v>376</v>
      </c>
      <c r="G102" s="31" t="s">
        <v>376</v>
      </c>
      <c r="H102" s="31" t="s">
        <v>376</v>
      </c>
      <c r="I102" s="31" t="s">
        <v>376</v>
      </c>
      <c r="J102" s="31" t="s">
        <v>376</v>
      </c>
      <c r="K102" s="31" t="s">
        <v>376</v>
      </c>
      <c r="L102" s="68">
        <f>'Расчет субсидий'!P102-1</f>
        <v>0.37315162656861967</v>
      </c>
      <c r="M102" s="68">
        <f>L102*'Расчет субсидий'!Q102</f>
        <v>7.4630325313723933</v>
      </c>
      <c r="N102" s="69">
        <f t="shared" si="48"/>
        <v>46.940796536931565</v>
      </c>
      <c r="O102" s="68">
        <f>'Расчет субсидий'!R102-1</f>
        <v>0</v>
      </c>
      <c r="P102" s="68">
        <f>O102*'Расчет субсидий'!S102</f>
        <v>0</v>
      </c>
      <c r="Q102" s="69">
        <f t="shared" si="49"/>
        <v>0</v>
      </c>
      <c r="R102" s="68">
        <f>'Расчет субсидий'!V102-1</f>
        <v>4.8433561397191127E-2</v>
      </c>
      <c r="S102" s="68">
        <f>R102*'Расчет субсидий'!W102</f>
        <v>1.4530068419157338</v>
      </c>
      <c r="T102" s="69">
        <f t="shared" si="50"/>
        <v>9.1390863226739185</v>
      </c>
      <c r="U102" s="68">
        <f>'Расчет субсидий'!Z102-1</f>
        <v>3.6065573770491799E-2</v>
      </c>
      <c r="V102" s="68">
        <f>U102*'Расчет субсидий'!AA102</f>
        <v>0.72131147540983598</v>
      </c>
      <c r="W102" s="69">
        <f t="shared" si="51"/>
        <v>4.5368869912644785</v>
      </c>
      <c r="X102" s="68">
        <f>'Расчет субсидий'!AD102-1</f>
        <v>6.8733547821000496E-3</v>
      </c>
      <c r="Y102" s="68">
        <f>X102*'Расчет субсидий'!AE102</f>
        <v>3.4366773910500248E-2</v>
      </c>
      <c r="Z102" s="69">
        <f t="shared" si="26"/>
        <v>0.21615928042415547</v>
      </c>
      <c r="AA102" s="31" t="s">
        <v>376</v>
      </c>
      <c r="AB102" s="31" t="s">
        <v>376</v>
      </c>
      <c r="AC102" s="31" t="s">
        <v>376</v>
      </c>
      <c r="AD102" s="68">
        <f>'Расчет субсидий'!AL102-1</f>
        <v>-2.0930232558139528E-2</v>
      </c>
      <c r="AE102" s="68">
        <f>AD102*'Расчет субсидий'!AM102</f>
        <v>-0.41860465116279055</v>
      </c>
      <c r="AF102" s="69">
        <f t="shared" si="52"/>
        <v>-2.632929131294079</v>
      </c>
      <c r="AG102" s="31" t="s">
        <v>376</v>
      </c>
      <c r="AH102" s="31" t="s">
        <v>376</v>
      </c>
      <c r="AI102" s="31" t="s">
        <v>376</v>
      </c>
      <c r="AJ102" s="68">
        <f>'Расчет субсидий'!AT102-1</f>
        <v>-1</v>
      </c>
      <c r="AK102" s="68">
        <f>AJ102*'Расчет субсидий'!AU102</f>
        <v>0</v>
      </c>
      <c r="AL102" s="69">
        <f t="shared" si="27"/>
        <v>0</v>
      </c>
      <c r="AM102" s="31" t="s">
        <v>376</v>
      </c>
      <c r="AN102" s="31" t="s">
        <v>376</v>
      </c>
      <c r="AO102" s="31" t="s">
        <v>376</v>
      </c>
      <c r="AP102" s="31" t="s">
        <v>376</v>
      </c>
      <c r="AQ102" s="31" t="s">
        <v>376</v>
      </c>
      <c r="AR102" s="31" t="s">
        <v>376</v>
      </c>
      <c r="AS102" s="68">
        <f t="shared" si="28"/>
        <v>9.2531129714456739</v>
      </c>
      <c r="AT102" s="30" t="str">
        <f>IF('Расчет субсидий'!BW102="+",'Расчет субсидий'!BW102,"-")</f>
        <v>-</v>
      </c>
    </row>
    <row r="103" spans="1:46" ht="15" customHeight="1">
      <c r="A103" s="37" t="s">
        <v>103</v>
      </c>
      <c r="B103" s="65">
        <f>'Расчет субсидий'!BH103</f>
        <v>102</v>
      </c>
      <c r="C103" s="68">
        <f>'Расчет субсидий'!D103-1</f>
        <v>-1</v>
      </c>
      <c r="D103" s="68">
        <f>C103*'Расчет субсидий'!E103</f>
        <v>0</v>
      </c>
      <c r="E103" s="69">
        <f t="shared" si="47"/>
        <v>0</v>
      </c>
      <c r="F103" s="31" t="s">
        <v>376</v>
      </c>
      <c r="G103" s="31" t="s">
        <v>376</v>
      </c>
      <c r="H103" s="31" t="s">
        <v>376</v>
      </c>
      <c r="I103" s="31" t="s">
        <v>376</v>
      </c>
      <c r="J103" s="31" t="s">
        <v>376</v>
      </c>
      <c r="K103" s="31" t="s">
        <v>376</v>
      </c>
      <c r="L103" s="68">
        <f>'Расчет субсидий'!P103-1</f>
        <v>-0.17909748259239422</v>
      </c>
      <c r="M103" s="68">
        <f>L103*'Расчет субсидий'!Q103</f>
        <v>-3.5819496518478844</v>
      </c>
      <c r="N103" s="69">
        <f t="shared" si="48"/>
        <v>-28.972838582033027</v>
      </c>
      <c r="O103" s="68">
        <f>'Расчет субсидий'!R103-1</f>
        <v>0</v>
      </c>
      <c r="P103" s="68">
        <f>O103*'Расчет субсидий'!S103</f>
        <v>0</v>
      </c>
      <c r="Q103" s="69">
        <f t="shared" si="49"/>
        <v>0</v>
      </c>
      <c r="R103" s="68">
        <f>'Расчет субсидий'!V103-1</f>
        <v>0.13371537726838589</v>
      </c>
      <c r="S103" s="68">
        <f>R103*'Расчет субсидий'!W103</f>
        <v>2.6743075453677179</v>
      </c>
      <c r="T103" s="69">
        <f t="shared" si="50"/>
        <v>21.631314887600301</v>
      </c>
      <c r="U103" s="68">
        <f>'Расчет субсидий'!Z103-1</f>
        <v>0.47368421052631571</v>
      </c>
      <c r="V103" s="68">
        <f>U103*'Расчет субсидий'!AA103</f>
        <v>14.210526315789471</v>
      </c>
      <c r="W103" s="69">
        <f t="shared" si="51"/>
        <v>114.9427895784911</v>
      </c>
      <c r="X103" s="68">
        <f>'Расчет субсидий'!AD103-1</f>
        <v>-0.13849835477116368</v>
      </c>
      <c r="Y103" s="68">
        <f>X103*'Расчет субсидий'!AE103</f>
        <v>-0.69249177385581839</v>
      </c>
      <c r="Z103" s="69">
        <f t="shared" si="26"/>
        <v>-5.60126588405838</v>
      </c>
      <c r="AA103" s="31" t="s">
        <v>376</v>
      </c>
      <c r="AB103" s="31" t="s">
        <v>376</v>
      </c>
      <c r="AC103" s="31" t="s">
        <v>376</v>
      </c>
      <c r="AD103" s="68">
        <f>'Расчет субсидий'!AL103-1</f>
        <v>0</v>
      </c>
      <c r="AE103" s="68">
        <f>AD103*'Расчет субсидий'!AM103</f>
        <v>0</v>
      </c>
      <c r="AF103" s="69">
        <f t="shared" si="52"/>
        <v>0</v>
      </c>
      <c r="AG103" s="31" t="s">
        <v>376</v>
      </c>
      <c r="AH103" s="31" t="s">
        <v>376</v>
      </c>
      <c r="AI103" s="31" t="s">
        <v>376</v>
      </c>
      <c r="AJ103" s="68">
        <f>'Расчет субсидий'!AT103-1</f>
        <v>-1</v>
      </c>
      <c r="AK103" s="68">
        <f>AJ103*'Расчет субсидий'!AU103</f>
        <v>0</v>
      </c>
      <c r="AL103" s="69">
        <f t="shared" si="27"/>
        <v>0</v>
      </c>
      <c r="AM103" s="31" t="s">
        <v>376</v>
      </c>
      <c r="AN103" s="31" t="s">
        <v>376</v>
      </c>
      <c r="AO103" s="31" t="s">
        <v>376</v>
      </c>
      <c r="AP103" s="31" t="s">
        <v>376</v>
      </c>
      <c r="AQ103" s="31" t="s">
        <v>376</v>
      </c>
      <c r="AR103" s="31" t="s">
        <v>376</v>
      </c>
      <c r="AS103" s="68">
        <f t="shared" si="28"/>
        <v>12.610392435453486</v>
      </c>
      <c r="AT103" s="30" t="str">
        <f>IF('Расчет субсидий'!BW103="+",'Расчет субсидий'!BW103,"-")</f>
        <v>-</v>
      </c>
    </row>
    <row r="104" spans="1:46" ht="15" customHeight="1">
      <c r="A104" s="37" t="s">
        <v>104</v>
      </c>
      <c r="B104" s="65">
        <f>'Расчет субсидий'!BH104</f>
        <v>17.100000000000023</v>
      </c>
      <c r="C104" s="68">
        <f>'Расчет субсидий'!D104-1</f>
        <v>-1</v>
      </c>
      <c r="D104" s="68">
        <f>C104*'Расчет субсидий'!E104</f>
        <v>0</v>
      </c>
      <c r="E104" s="69">
        <f t="shared" si="47"/>
        <v>0</v>
      </c>
      <c r="F104" s="31" t="s">
        <v>376</v>
      </c>
      <c r="G104" s="31" t="s">
        <v>376</v>
      </c>
      <c r="H104" s="31" t="s">
        <v>376</v>
      </c>
      <c r="I104" s="31" t="s">
        <v>376</v>
      </c>
      <c r="J104" s="31" t="s">
        <v>376</v>
      </c>
      <c r="K104" s="31" t="s">
        <v>376</v>
      </c>
      <c r="L104" s="68">
        <f>'Расчет субсидий'!P104-1</f>
        <v>-0.39634391321815998</v>
      </c>
      <c r="M104" s="68">
        <f>L104*'Расчет субсидий'!Q104</f>
        <v>-7.9268782643632001</v>
      </c>
      <c r="N104" s="69">
        <f t="shared" si="48"/>
        <v>-39.695170971094839</v>
      </c>
      <c r="O104" s="68">
        <f>'Расчет субсидий'!R104-1</f>
        <v>0</v>
      </c>
      <c r="P104" s="68">
        <f>O104*'Расчет субсидий'!S104</f>
        <v>0</v>
      </c>
      <c r="Q104" s="69">
        <f t="shared" si="49"/>
        <v>0</v>
      </c>
      <c r="R104" s="68">
        <f>'Расчет субсидий'!V104-1</f>
        <v>0.1179645335389361</v>
      </c>
      <c r="S104" s="68">
        <f>R104*'Расчет субсидий'!W104</f>
        <v>1.7694680030840415</v>
      </c>
      <c r="T104" s="69">
        <f t="shared" si="50"/>
        <v>8.8609074805749426</v>
      </c>
      <c r="U104" s="68">
        <f>'Расчет субсидий'!Z104-1</f>
        <v>0.31060606060606077</v>
      </c>
      <c r="V104" s="68">
        <f>U104*'Расчет субсидий'!AA104</f>
        <v>10.871212121212126</v>
      </c>
      <c r="W104" s="69">
        <f t="shared" si="51"/>
        <v>54.439416050401654</v>
      </c>
      <c r="X104" s="68">
        <f>'Расчет субсидий'!AD104-1</f>
        <v>-0.25980768527658948</v>
      </c>
      <c r="Y104" s="68">
        <f>X104*'Расчет субсидий'!AE104</f>
        <v>-1.2990384263829475</v>
      </c>
      <c r="Z104" s="69">
        <f t="shared" si="26"/>
        <v>-6.5051525598817275</v>
      </c>
      <c r="AA104" s="31" t="s">
        <v>376</v>
      </c>
      <c r="AB104" s="31" t="s">
        <v>376</v>
      </c>
      <c r="AC104" s="31" t="s">
        <v>376</v>
      </c>
      <c r="AD104" s="68">
        <f>'Расчет субсидий'!AL104-1</f>
        <v>0</v>
      </c>
      <c r="AE104" s="68">
        <f>AD104*'Расчет субсидий'!AM104</f>
        <v>0</v>
      </c>
      <c r="AF104" s="69">
        <f t="shared" si="52"/>
        <v>0</v>
      </c>
      <c r="AG104" s="31" t="s">
        <v>376</v>
      </c>
      <c r="AH104" s="31" t="s">
        <v>376</v>
      </c>
      <c r="AI104" s="31" t="s">
        <v>376</v>
      </c>
      <c r="AJ104" s="68">
        <f>'Расчет субсидий'!AT104-1</f>
        <v>-1</v>
      </c>
      <c r="AK104" s="68">
        <f>AJ104*'Расчет субсидий'!AU104</f>
        <v>0</v>
      </c>
      <c r="AL104" s="69">
        <f t="shared" si="27"/>
        <v>0</v>
      </c>
      <c r="AM104" s="31" t="s">
        <v>376</v>
      </c>
      <c r="AN104" s="31" t="s">
        <v>376</v>
      </c>
      <c r="AO104" s="31" t="s">
        <v>376</v>
      </c>
      <c r="AP104" s="31" t="s">
        <v>376</v>
      </c>
      <c r="AQ104" s="31" t="s">
        <v>376</v>
      </c>
      <c r="AR104" s="31" t="s">
        <v>376</v>
      </c>
      <c r="AS104" s="68">
        <f t="shared" si="28"/>
        <v>3.4147634335500201</v>
      </c>
      <c r="AT104" s="30" t="str">
        <f>IF('Расчет субсидий'!BW104="+",'Расчет субсидий'!BW104,"-")</f>
        <v>-</v>
      </c>
    </row>
    <row r="105" spans="1:46" ht="15" customHeight="1">
      <c r="A105" s="36" t="s">
        <v>105</v>
      </c>
      <c r="B105" s="70"/>
      <c r="C105" s="71"/>
      <c r="D105" s="71"/>
      <c r="E105" s="72"/>
      <c r="F105" s="71"/>
      <c r="G105" s="71"/>
      <c r="H105" s="72"/>
      <c r="I105" s="72"/>
      <c r="J105" s="72"/>
      <c r="K105" s="72"/>
      <c r="L105" s="71"/>
      <c r="M105" s="71"/>
      <c r="N105" s="72"/>
      <c r="O105" s="71"/>
      <c r="P105" s="71"/>
      <c r="Q105" s="72"/>
      <c r="R105" s="71"/>
      <c r="S105" s="71"/>
      <c r="T105" s="72"/>
      <c r="U105" s="71"/>
      <c r="V105" s="71"/>
      <c r="W105" s="72"/>
      <c r="X105" s="72"/>
      <c r="Y105" s="72"/>
      <c r="Z105" s="72"/>
      <c r="AA105" s="72"/>
      <c r="AB105" s="72"/>
      <c r="AC105" s="72"/>
      <c r="AD105" s="71"/>
      <c r="AE105" s="71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3"/>
    </row>
    <row r="106" spans="1:46" ht="15" customHeight="1">
      <c r="A106" s="37" t="s">
        <v>106</v>
      </c>
      <c r="B106" s="65">
        <f>'Расчет субсидий'!BH106</f>
        <v>437</v>
      </c>
      <c r="C106" s="68">
        <f>'Расчет субсидий'!D106-1</f>
        <v>0.20697119193847047</v>
      </c>
      <c r="D106" s="68">
        <f>C106*'Расчет субсидий'!E106</f>
        <v>2.0697119193847047</v>
      </c>
      <c r="E106" s="69">
        <f t="shared" ref="E106:E120" si="53">$B106*D106/$AS106</f>
        <v>29.282553364251825</v>
      </c>
      <c r="F106" s="31" t="s">
        <v>376</v>
      </c>
      <c r="G106" s="31" t="s">
        <v>376</v>
      </c>
      <c r="H106" s="31" t="s">
        <v>376</v>
      </c>
      <c r="I106" s="31" t="s">
        <v>376</v>
      </c>
      <c r="J106" s="31" t="s">
        <v>376</v>
      </c>
      <c r="K106" s="31" t="s">
        <v>376</v>
      </c>
      <c r="L106" s="68">
        <f>'Расчет субсидий'!P106-1</f>
        <v>-0.31970396116737576</v>
      </c>
      <c r="M106" s="68">
        <f>L106*'Расчет субсидий'!Q106</f>
        <v>-6.3940792233475152</v>
      </c>
      <c r="N106" s="69">
        <f t="shared" ref="N106:N120" si="54">$B106*M106/$AS106</f>
        <v>-90.464264286881885</v>
      </c>
      <c r="O106" s="68">
        <f>'Расчет субсидий'!R106-1</f>
        <v>0</v>
      </c>
      <c r="P106" s="68">
        <f>O106*'Расчет субсидий'!S106</f>
        <v>0</v>
      </c>
      <c r="Q106" s="69">
        <f t="shared" ref="Q106:Q120" si="55">$B106*P106/$AS106</f>
        <v>0</v>
      </c>
      <c r="R106" s="68">
        <f>'Расчет субсидий'!V106-1</f>
        <v>1.6537037037037039</v>
      </c>
      <c r="S106" s="68">
        <f>R106*'Расчет субсидий'!W106</f>
        <v>49.611111111111114</v>
      </c>
      <c r="T106" s="69">
        <f t="shared" ref="T106:T120" si="56">$B106*S106/$AS106</f>
        <v>701.90445103240097</v>
      </c>
      <c r="U106" s="68">
        <f>'Расчет субсидий'!Z106-1</f>
        <v>-1</v>
      </c>
      <c r="V106" s="68">
        <f>U106*'Расчет субсидий'!AA106</f>
        <v>-20</v>
      </c>
      <c r="W106" s="69">
        <f t="shared" ref="W106:W120" si="57">$B106*V106/$AS106</f>
        <v>-282.96260064016161</v>
      </c>
      <c r="X106" s="68">
        <f>'Расчет субсидий'!AD106-1</f>
        <v>0.26114283661961712</v>
      </c>
      <c r="Y106" s="68">
        <f>X106*'Расчет субсидий'!AE106</f>
        <v>2.6114283661961712</v>
      </c>
      <c r="Z106" s="69">
        <f t="shared" si="26"/>
        <v>36.946828094217842</v>
      </c>
      <c r="AA106" s="31" t="s">
        <v>376</v>
      </c>
      <c r="AB106" s="31" t="s">
        <v>376</v>
      </c>
      <c r="AC106" s="31" t="s">
        <v>376</v>
      </c>
      <c r="AD106" s="68">
        <f>'Расчет субсидий'!AL106-1</f>
        <v>0.15492957746478875</v>
      </c>
      <c r="AE106" s="68">
        <f>AD106*'Расчет субсидий'!AM106</f>
        <v>3.098591549295775</v>
      </c>
      <c r="AF106" s="69">
        <f t="shared" ref="AF106:AF120" si="58">$B106*AE106/$AS106</f>
        <v>43.839276155518</v>
      </c>
      <c r="AG106" s="31" t="s">
        <v>376</v>
      </c>
      <c r="AH106" s="31" t="s">
        <v>376</v>
      </c>
      <c r="AI106" s="31" t="s">
        <v>376</v>
      </c>
      <c r="AJ106" s="68">
        <f>'Расчет субсидий'!AT106-1</f>
        <v>-1.0928961748633892E-2</v>
      </c>
      <c r="AK106" s="68">
        <f>AJ106*'Расчет субсидий'!AU106</f>
        <v>-0.10928961748633892</v>
      </c>
      <c r="AL106" s="69">
        <f t="shared" si="27"/>
        <v>-1.546243719345147</v>
      </c>
      <c r="AM106" s="31" t="s">
        <v>376</v>
      </c>
      <c r="AN106" s="31" t="s">
        <v>376</v>
      </c>
      <c r="AO106" s="31" t="s">
        <v>376</v>
      </c>
      <c r="AP106" s="31" t="s">
        <v>376</v>
      </c>
      <c r="AQ106" s="31" t="s">
        <v>376</v>
      </c>
      <c r="AR106" s="31" t="s">
        <v>376</v>
      </c>
      <c r="AS106" s="68">
        <f t="shared" si="28"/>
        <v>30.887474105153913</v>
      </c>
      <c r="AT106" s="30" t="str">
        <f>IF('Расчет субсидий'!BW106="+",'Расчет субсидий'!BW106,"-")</f>
        <v>-</v>
      </c>
    </row>
    <row r="107" spans="1:46" ht="15" customHeight="1">
      <c r="A107" s="37" t="s">
        <v>107</v>
      </c>
      <c r="B107" s="65">
        <f>'Расчет субсидий'!BH107</f>
        <v>203.5</v>
      </c>
      <c r="C107" s="68">
        <f>'Расчет субсидий'!D107-1</f>
        <v>-1</v>
      </c>
      <c r="D107" s="68">
        <f>C107*'Расчет субсидий'!E107</f>
        <v>0</v>
      </c>
      <c r="E107" s="69">
        <f t="shared" si="53"/>
        <v>0</v>
      </c>
      <c r="F107" s="31" t="s">
        <v>376</v>
      </c>
      <c r="G107" s="31" t="s">
        <v>376</v>
      </c>
      <c r="H107" s="31" t="s">
        <v>376</v>
      </c>
      <c r="I107" s="31" t="s">
        <v>376</v>
      </c>
      <c r="J107" s="31" t="s">
        <v>376</v>
      </c>
      <c r="K107" s="31" t="s">
        <v>376</v>
      </c>
      <c r="L107" s="68">
        <f>'Расчет субсидий'!P107-1</f>
        <v>-0.5910660929346061</v>
      </c>
      <c r="M107" s="68">
        <f>L107*'Расчет субсидий'!Q107</f>
        <v>-11.821321858692123</v>
      </c>
      <c r="N107" s="69">
        <f t="shared" si="54"/>
        <v>-178.17096453201054</v>
      </c>
      <c r="O107" s="68">
        <f>'Расчет субсидий'!R107-1</f>
        <v>0</v>
      </c>
      <c r="P107" s="68">
        <f>O107*'Расчет субсидий'!S107</f>
        <v>0</v>
      </c>
      <c r="Q107" s="69">
        <f t="shared" si="55"/>
        <v>0</v>
      </c>
      <c r="R107" s="68">
        <f>'Расчет субсидий'!V107-1</f>
        <v>0.28622589531680442</v>
      </c>
      <c r="S107" s="68">
        <f>R107*'Расчет субсидий'!W107</f>
        <v>7.1556473829201108</v>
      </c>
      <c r="T107" s="69">
        <f t="shared" si="56"/>
        <v>107.84991824991114</v>
      </c>
      <c r="U107" s="68">
        <f>'Расчет субсидий'!Z107-1</f>
        <v>0.43157894736842106</v>
      </c>
      <c r="V107" s="68">
        <f>U107*'Расчет субсидий'!AA107</f>
        <v>10.789473684210527</v>
      </c>
      <c r="W107" s="69">
        <f t="shared" si="57"/>
        <v>162.61894871723092</v>
      </c>
      <c r="X107" s="68">
        <f>'Расчет субсидий'!AD107-1</f>
        <v>-0.16884275403454707</v>
      </c>
      <c r="Y107" s="68">
        <f>X107*'Расчет субсидий'!AE107</f>
        <v>-1.6884275403454707</v>
      </c>
      <c r="Z107" s="69">
        <f t="shared" si="26"/>
        <v>-25.447980099160038</v>
      </c>
      <c r="AA107" s="31" t="s">
        <v>376</v>
      </c>
      <c r="AB107" s="31" t="s">
        <v>376</v>
      </c>
      <c r="AC107" s="31" t="s">
        <v>376</v>
      </c>
      <c r="AD107" s="68">
        <f>'Расчет субсидий'!AL107-1</f>
        <v>0.494140625</v>
      </c>
      <c r="AE107" s="68">
        <f>AD107*'Расчет субсидий'!AM107</f>
        <v>9.8828125</v>
      </c>
      <c r="AF107" s="69">
        <f t="shared" si="58"/>
        <v>148.95375123546663</v>
      </c>
      <c r="AG107" s="31" t="s">
        <v>376</v>
      </c>
      <c r="AH107" s="31" t="s">
        <v>376</v>
      </c>
      <c r="AI107" s="31" t="s">
        <v>376</v>
      </c>
      <c r="AJ107" s="68">
        <f>'Расчет субсидий'!AT107-1</f>
        <v>-8.163265306122458E-2</v>
      </c>
      <c r="AK107" s="68">
        <f>AJ107*'Расчет субсидий'!AU107</f>
        <v>-0.8163265306122458</v>
      </c>
      <c r="AL107" s="69">
        <f t="shared" si="27"/>
        <v>-12.30367357143809</v>
      </c>
      <c r="AM107" s="31" t="s">
        <v>376</v>
      </c>
      <c r="AN107" s="31" t="s">
        <v>376</v>
      </c>
      <c r="AO107" s="31" t="s">
        <v>376</v>
      </c>
      <c r="AP107" s="31" t="s">
        <v>376</v>
      </c>
      <c r="AQ107" s="31" t="s">
        <v>376</v>
      </c>
      <c r="AR107" s="31" t="s">
        <v>376</v>
      </c>
      <c r="AS107" s="68">
        <f t="shared" si="28"/>
        <v>13.501857637480798</v>
      </c>
      <c r="AT107" s="30" t="str">
        <f>IF('Расчет субсидий'!BW107="+",'Расчет субсидий'!BW107,"-")</f>
        <v>-</v>
      </c>
    </row>
    <row r="108" spans="1:46" ht="15" customHeight="1">
      <c r="A108" s="37" t="s">
        <v>108</v>
      </c>
      <c r="B108" s="65">
        <f>'Расчет субсидий'!BH108</f>
        <v>-225.90000000000009</v>
      </c>
      <c r="C108" s="68">
        <f>'Расчет субсидий'!D108-1</f>
        <v>-1</v>
      </c>
      <c r="D108" s="68">
        <f>C108*'Расчет субсидий'!E108</f>
        <v>0</v>
      </c>
      <c r="E108" s="69">
        <f t="shared" si="53"/>
        <v>0</v>
      </c>
      <c r="F108" s="31" t="s">
        <v>376</v>
      </c>
      <c r="G108" s="31" t="s">
        <v>376</v>
      </c>
      <c r="H108" s="31" t="s">
        <v>376</v>
      </c>
      <c r="I108" s="31" t="s">
        <v>376</v>
      </c>
      <c r="J108" s="31" t="s">
        <v>376</v>
      </c>
      <c r="K108" s="31" t="s">
        <v>376</v>
      </c>
      <c r="L108" s="68">
        <f>'Расчет субсидий'!P108-1</f>
        <v>-0.52648390904812237</v>
      </c>
      <c r="M108" s="68">
        <f>L108*'Расчет субсидий'!Q108</f>
        <v>-10.529678180962447</v>
      </c>
      <c r="N108" s="69">
        <f t="shared" si="54"/>
        <v>-307.00019435812641</v>
      </c>
      <c r="O108" s="68">
        <f>'Расчет субсидий'!R108-1</f>
        <v>0</v>
      </c>
      <c r="P108" s="68">
        <f>O108*'Расчет субсидий'!S108</f>
        <v>0</v>
      </c>
      <c r="Q108" s="69">
        <f t="shared" si="55"/>
        <v>0</v>
      </c>
      <c r="R108" s="68">
        <f>'Расчет субсидий'!V108-1</f>
        <v>-0.63252032520325208</v>
      </c>
      <c r="S108" s="68">
        <f>R108*'Расчет субсидий'!W108</f>
        <v>-15.813008130081302</v>
      </c>
      <c r="T108" s="69">
        <f t="shared" si="56"/>
        <v>-461.03940556309254</v>
      </c>
      <c r="U108" s="68">
        <f>'Расчет субсидий'!Z108-1</f>
        <v>0.5263736263736265</v>
      </c>
      <c r="V108" s="68">
        <f>U108*'Расчет субсидий'!AA108</f>
        <v>13.159340659340662</v>
      </c>
      <c r="W108" s="69">
        <f t="shared" si="57"/>
        <v>383.66985871861812</v>
      </c>
      <c r="X108" s="68">
        <f>'Расчет субсидий'!AD108-1</f>
        <v>-0.36527593701956207</v>
      </c>
      <c r="Y108" s="68">
        <f>X108*'Расчет субсидий'!AE108</f>
        <v>-3.6527593701956205</v>
      </c>
      <c r="Z108" s="69">
        <f t="shared" si="26"/>
        <v>-106.49877587151703</v>
      </c>
      <c r="AA108" s="31" t="s">
        <v>376</v>
      </c>
      <c r="AB108" s="31" t="s">
        <v>376</v>
      </c>
      <c r="AC108" s="31" t="s">
        <v>376</v>
      </c>
      <c r="AD108" s="68">
        <f>'Расчет субсидий'!AL108-1</f>
        <v>0.16666666666666674</v>
      </c>
      <c r="AE108" s="68">
        <f>AD108*'Расчет субсидий'!AM108</f>
        <v>3.3333333333333348</v>
      </c>
      <c r="AF108" s="69">
        <f t="shared" si="58"/>
        <v>97.185684463171214</v>
      </c>
      <c r="AG108" s="31" t="s">
        <v>376</v>
      </c>
      <c r="AH108" s="31" t="s">
        <v>376</v>
      </c>
      <c r="AI108" s="31" t="s">
        <v>376</v>
      </c>
      <c r="AJ108" s="68">
        <f>'Расчет субсидий'!AT108-1</f>
        <v>0.57547169811320753</v>
      </c>
      <c r="AK108" s="68">
        <f>AJ108*'Расчет субсидий'!AU108</f>
        <v>5.7547169811320753</v>
      </c>
      <c r="AL108" s="69">
        <f t="shared" si="27"/>
        <v>167.78283261094643</v>
      </c>
      <c r="AM108" s="31" t="s">
        <v>376</v>
      </c>
      <c r="AN108" s="31" t="s">
        <v>376</v>
      </c>
      <c r="AO108" s="31" t="s">
        <v>376</v>
      </c>
      <c r="AP108" s="31" t="s">
        <v>376</v>
      </c>
      <c r="AQ108" s="31" t="s">
        <v>376</v>
      </c>
      <c r="AR108" s="31" t="s">
        <v>376</v>
      </c>
      <c r="AS108" s="68">
        <f t="shared" si="28"/>
        <v>-7.7480547074332957</v>
      </c>
      <c r="AT108" s="30" t="str">
        <f>IF('Расчет субсидий'!BW108="+",'Расчет субсидий'!BW108,"-")</f>
        <v>-</v>
      </c>
    </row>
    <row r="109" spans="1:46" ht="15" customHeight="1">
      <c r="A109" s="37" t="s">
        <v>109</v>
      </c>
      <c r="B109" s="65">
        <f>'Расчет субсидий'!BH109</f>
        <v>604.69999999999982</v>
      </c>
      <c r="C109" s="68">
        <f>'Расчет субсидий'!D109-1</f>
        <v>7.8763846979485201</v>
      </c>
      <c r="D109" s="68">
        <f>C109*'Расчет субсидий'!E109</f>
        <v>78.763846979485209</v>
      </c>
      <c r="E109" s="69">
        <f t="shared" si="53"/>
        <v>458.93241591882474</v>
      </c>
      <c r="F109" s="31" t="s">
        <v>376</v>
      </c>
      <c r="G109" s="31" t="s">
        <v>376</v>
      </c>
      <c r="H109" s="31" t="s">
        <v>376</v>
      </c>
      <c r="I109" s="31" t="s">
        <v>376</v>
      </c>
      <c r="J109" s="31" t="s">
        <v>376</v>
      </c>
      <c r="K109" s="31" t="s">
        <v>376</v>
      </c>
      <c r="L109" s="68">
        <f>'Расчет субсидий'!P109-1</f>
        <v>-0.58100669080571432</v>
      </c>
      <c r="M109" s="68">
        <f>L109*'Расчет субсидий'!Q109</f>
        <v>-11.620133816114286</v>
      </c>
      <c r="N109" s="69">
        <f t="shared" si="54"/>
        <v>-67.706902215154059</v>
      </c>
      <c r="O109" s="68">
        <f>'Расчет субсидий'!R109-1</f>
        <v>0</v>
      </c>
      <c r="P109" s="68">
        <f>O109*'Расчет субсидий'!S109</f>
        <v>0</v>
      </c>
      <c r="Q109" s="69">
        <f t="shared" si="55"/>
        <v>0</v>
      </c>
      <c r="R109" s="68">
        <f>'Расчет субсидий'!V109-1</f>
        <v>-7.1428571428571397E-2</v>
      </c>
      <c r="S109" s="68">
        <f>R109*'Расчет субсидий'!W109</f>
        <v>-1.4285714285714279</v>
      </c>
      <c r="T109" s="69">
        <f t="shared" si="56"/>
        <v>-8.3238409774176478</v>
      </c>
      <c r="U109" s="68">
        <f>'Расчет субсидий'!Z109-1</f>
        <v>1.0364583333333335</v>
      </c>
      <c r="V109" s="68">
        <f>U109*'Расчет субсидий'!AA109</f>
        <v>31.093750000000004</v>
      </c>
      <c r="W109" s="69">
        <f t="shared" si="57"/>
        <v>181.17360127410612</v>
      </c>
      <c r="X109" s="68">
        <f>'Расчет субсидий'!AD109-1</f>
        <v>0.69072455682699463</v>
      </c>
      <c r="Y109" s="68">
        <f>X109*'Расчет субсидий'!AE109</f>
        <v>6.9072455682699463</v>
      </c>
      <c r="Z109" s="69">
        <f t="shared" si="26"/>
        <v>40.246369591576297</v>
      </c>
      <c r="AA109" s="31" t="s">
        <v>376</v>
      </c>
      <c r="AB109" s="31" t="s">
        <v>376</v>
      </c>
      <c r="AC109" s="31" t="s">
        <v>376</v>
      </c>
      <c r="AD109" s="68">
        <f>'Расчет субсидий'!AL109-1</f>
        <v>0</v>
      </c>
      <c r="AE109" s="68">
        <f>AD109*'Расчет субсидий'!AM109</f>
        <v>0</v>
      </c>
      <c r="AF109" s="69">
        <f t="shared" si="58"/>
        <v>0</v>
      </c>
      <c r="AG109" s="31" t="s">
        <v>376</v>
      </c>
      <c r="AH109" s="31" t="s">
        <v>376</v>
      </c>
      <c r="AI109" s="31" t="s">
        <v>376</v>
      </c>
      <c r="AJ109" s="68">
        <f>'Расчет субсидий'!AT109-1</f>
        <v>6.4935064935063291E-3</v>
      </c>
      <c r="AK109" s="68">
        <f>AJ109*'Расчет субсидий'!AU109</f>
        <v>6.4935064935063291E-2</v>
      </c>
      <c r="AL109" s="69">
        <f t="shared" si="27"/>
        <v>0.37835640806442916</v>
      </c>
      <c r="AM109" s="31" t="s">
        <v>376</v>
      </c>
      <c r="AN109" s="31" t="s">
        <v>376</v>
      </c>
      <c r="AO109" s="31" t="s">
        <v>376</v>
      </c>
      <c r="AP109" s="31" t="s">
        <v>376</v>
      </c>
      <c r="AQ109" s="31" t="s">
        <v>376</v>
      </c>
      <c r="AR109" s="31" t="s">
        <v>376</v>
      </c>
      <c r="AS109" s="68">
        <f t="shared" si="28"/>
        <v>103.78107236800449</v>
      </c>
      <c r="AT109" s="30" t="str">
        <f>IF('Расчет субсидий'!BW109="+",'Расчет субсидий'!BW109,"-")</f>
        <v>-</v>
      </c>
    </row>
    <row r="110" spans="1:46" ht="15" customHeight="1">
      <c r="A110" s="37" t="s">
        <v>110</v>
      </c>
      <c r="B110" s="65">
        <f>'Расчет субсидий'!BH110</f>
        <v>-132.29999999999995</v>
      </c>
      <c r="C110" s="68">
        <f>'Расчет субсидий'!D110-1</f>
        <v>-1</v>
      </c>
      <c r="D110" s="68">
        <f>C110*'Расчет субсидий'!E110</f>
        <v>0</v>
      </c>
      <c r="E110" s="69">
        <f t="shared" si="53"/>
        <v>0</v>
      </c>
      <c r="F110" s="31" t="s">
        <v>376</v>
      </c>
      <c r="G110" s="31" t="s">
        <v>376</v>
      </c>
      <c r="H110" s="31" t="s">
        <v>376</v>
      </c>
      <c r="I110" s="31" t="s">
        <v>376</v>
      </c>
      <c r="J110" s="31" t="s">
        <v>376</v>
      </c>
      <c r="K110" s="31" t="s">
        <v>376</v>
      </c>
      <c r="L110" s="68">
        <f>'Расчет субсидий'!P110-1</f>
        <v>-0.55466621253406001</v>
      </c>
      <c r="M110" s="68">
        <f>L110*'Расчет субсидий'!Q110</f>
        <v>-11.093324250681199</v>
      </c>
      <c r="N110" s="69">
        <f t="shared" si="54"/>
        <v>-135.53304580098143</v>
      </c>
      <c r="O110" s="68">
        <f>'Расчет субсидий'!R110-1</f>
        <v>0</v>
      </c>
      <c r="P110" s="68">
        <f>O110*'Расчет субсидий'!S110</f>
        <v>0</v>
      </c>
      <c r="Q110" s="69">
        <f t="shared" si="55"/>
        <v>0</v>
      </c>
      <c r="R110" s="68">
        <f>'Расчет субсидий'!V110-1</f>
        <v>9.1725888324873051E-2</v>
      </c>
      <c r="S110" s="68">
        <f>R110*'Расчет субсидий'!W110</f>
        <v>2.2931472081218263</v>
      </c>
      <c r="T110" s="69">
        <f t="shared" si="56"/>
        <v>28.016599764284656</v>
      </c>
      <c r="U110" s="68">
        <f>'Расчет субсидий'!Z110-1</f>
        <v>0.1333333333333333</v>
      </c>
      <c r="V110" s="68">
        <f>U110*'Расчет субсидий'!AA110</f>
        <v>3.3333333333333326</v>
      </c>
      <c r="W110" s="69">
        <f t="shared" si="57"/>
        <v>40.72510720209614</v>
      </c>
      <c r="X110" s="68">
        <f>'Расчет субсидий'!AD110-1</f>
        <v>-0.49692061490713346</v>
      </c>
      <c r="Y110" s="68">
        <f>X110*'Расчет субсидий'!AE110</f>
        <v>-4.9692061490713346</v>
      </c>
      <c r="Z110" s="69">
        <f t="shared" si="26"/>
        <v>-60.711435939073645</v>
      </c>
      <c r="AA110" s="31" t="s">
        <v>376</v>
      </c>
      <c r="AB110" s="31" t="s">
        <v>376</v>
      </c>
      <c r="AC110" s="31" t="s">
        <v>376</v>
      </c>
      <c r="AD110" s="68">
        <f>'Расчет субсидий'!AL110-1</f>
        <v>-6.2992125984252523E-3</v>
      </c>
      <c r="AE110" s="68">
        <f>AD110*'Расчет субсидий'!AM110</f>
        <v>-0.12598425196850505</v>
      </c>
      <c r="AF110" s="69">
        <f t="shared" si="58"/>
        <v>-1.539216650157978</v>
      </c>
      <c r="AG110" s="31" t="s">
        <v>376</v>
      </c>
      <c r="AH110" s="31" t="s">
        <v>376</v>
      </c>
      <c r="AI110" s="31" t="s">
        <v>376</v>
      </c>
      <c r="AJ110" s="68">
        <f>'Расчет субсидий'!AT110-1</f>
        <v>-2.6666666666666727E-2</v>
      </c>
      <c r="AK110" s="68">
        <f>AJ110*'Расчет субсидий'!AU110</f>
        <v>-0.26666666666666727</v>
      </c>
      <c r="AL110" s="69">
        <f t="shared" si="27"/>
        <v>-3.2580085761676987</v>
      </c>
      <c r="AM110" s="31" t="s">
        <v>376</v>
      </c>
      <c r="AN110" s="31" t="s">
        <v>376</v>
      </c>
      <c r="AO110" s="31" t="s">
        <v>376</v>
      </c>
      <c r="AP110" s="31" t="s">
        <v>376</v>
      </c>
      <c r="AQ110" s="31" t="s">
        <v>376</v>
      </c>
      <c r="AR110" s="31" t="s">
        <v>376</v>
      </c>
      <c r="AS110" s="68">
        <f t="shared" si="28"/>
        <v>-10.828700776932548</v>
      </c>
      <c r="AT110" s="30" t="str">
        <f>IF('Расчет субсидий'!BW110="+",'Расчет субсидий'!BW110,"-")</f>
        <v>-</v>
      </c>
    </row>
    <row r="111" spans="1:46" ht="15" customHeight="1">
      <c r="A111" s="37" t="s">
        <v>111</v>
      </c>
      <c r="B111" s="65">
        <f>'Расчет субсидий'!BH111</f>
        <v>1266.6999999999998</v>
      </c>
      <c r="C111" s="68">
        <f>'Расчет субсидий'!D111-1</f>
        <v>0.24567343491179661</v>
      </c>
      <c r="D111" s="68">
        <f>C111*'Расчет субсидий'!E111</f>
        <v>2.4567343491179661</v>
      </c>
      <c r="E111" s="69">
        <f t="shared" si="53"/>
        <v>23.735645196617913</v>
      </c>
      <c r="F111" s="31" t="s">
        <v>376</v>
      </c>
      <c r="G111" s="31" t="s">
        <v>376</v>
      </c>
      <c r="H111" s="31" t="s">
        <v>376</v>
      </c>
      <c r="I111" s="31" t="s">
        <v>376</v>
      </c>
      <c r="J111" s="31" t="s">
        <v>376</v>
      </c>
      <c r="K111" s="31" t="s">
        <v>376</v>
      </c>
      <c r="L111" s="68">
        <f>'Расчет субсидий'!P111-1</f>
        <v>-0.60858617496875445</v>
      </c>
      <c r="M111" s="68">
        <f>L111*'Расчет субсидий'!Q111</f>
        <v>-12.171723499375089</v>
      </c>
      <c r="N111" s="69">
        <f t="shared" si="54"/>
        <v>-117.59664227279109</v>
      </c>
      <c r="O111" s="68">
        <f>'Расчет субсидий'!R111-1</f>
        <v>0</v>
      </c>
      <c r="P111" s="68">
        <f>O111*'Расчет субсидий'!S111</f>
        <v>0</v>
      </c>
      <c r="Q111" s="69">
        <f t="shared" si="55"/>
        <v>0</v>
      </c>
      <c r="R111" s="68">
        <f>'Расчет субсидий'!V111-1</f>
        <v>0.90909090909090917</v>
      </c>
      <c r="S111" s="68">
        <f>R111*'Расчет субсидий'!W111</f>
        <v>27.272727272727273</v>
      </c>
      <c r="T111" s="69">
        <f t="shared" si="56"/>
        <v>263.49441416895178</v>
      </c>
      <c r="U111" s="68">
        <f>'Расчет субсидий'!Z111-1</f>
        <v>5.8333333333333339</v>
      </c>
      <c r="V111" s="68">
        <f>U111*'Расчет субсидий'!AA111</f>
        <v>116.66666666666669</v>
      </c>
      <c r="W111" s="69">
        <f t="shared" si="57"/>
        <v>1127.1705495005158</v>
      </c>
      <c r="X111" s="68">
        <f>'Расчет субсидий'!AD111-1</f>
        <v>-0.30769200825255949</v>
      </c>
      <c r="Y111" s="68">
        <f>X111*'Расчет субсидий'!AE111</f>
        <v>-3.0769200825255947</v>
      </c>
      <c r="Z111" s="69">
        <f t="shared" ref="Z111:Z174" si="59">$B111*Y111/$AS111</f>
        <v>-29.727546001624688</v>
      </c>
      <c r="AA111" s="31" t="s">
        <v>376</v>
      </c>
      <c r="AB111" s="31" t="s">
        <v>376</v>
      </c>
      <c r="AC111" s="31" t="s">
        <v>376</v>
      </c>
      <c r="AD111" s="68">
        <f>'Расчет субсидий'!AL111-1</f>
        <v>0</v>
      </c>
      <c r="AE111" s="68">
        <f>AD111*'Расчет субсидий'!AM111</f>
        <v>0</v>
      </c>
      <c r="AF111" s="69">
        <f t="shared" si="58"/>
        <v>0</v>
      </c>
      <c r="AG111" s="31" t="s">
        <v>376</v>
      </c>
      <c r="AH111" s="31" t="s">
        <v>376</v>
      </c>
      <c r="AI111" s="31" t="s">
        <v>376</v>
      </c>
      <c r="AJ111" s="68">
        <f>'Расчет субсидий'!AT111-1</f>
        <v>-3.8961038961038419E-3</v>
      </c>
      <c r="AK111" s="68">
        <f>AJ111*'Расчет субсидий'!AU111</f>
        <v>-3.8961038961038419E-2</v>
      </c>
      <c r="AL111" s="69">
        <f t="shared" ref="AL111:AL174" si="60">$B111*AK111/$AS111</f>
        <v>-0.37642059166992586</v>
      </c>
      <c r="AM111" s="31" t="s">
        <v>376</v>
      </c>
      <c r="AN111" s="31" t="s">
        <v>376</v>
      </c>
      <c r="AO111" s="31" t="s">
        <v>376</v>
      </c>
      <c r="AP111" s="31" t="s">
        <v>376</v>
      </c>
      <c r="AQ111" s="31" t="s">
        <v>376</v>
      </c>
      <c r="AR111" s="31" t="s">
        <v>376</v>
      </c>
      <c r="AS111" s="68">
        <f t="shared" si="28"/>
        <v>131.10852366765019</v>
      </c>
      <c r="AT111" s="30" t="str">
        <f>IF('Расчет субсидий'!BW111="+",'Расчет субсидий'!BW111,"-")</f>
        <v>-</v>
      </c>
    </row>
    <row r="112" spans="1:46" ht="15" customHeight="1">
      <c r="A112" s="37" t="s">
        <v>112</v>
      </c>
      <c r="B112" s="65">
        <f>'Расчет субсидий'!BH112</f>
        <v>1292</v>
      </c>
      <c r="C112" s="68">
        <f>'Расчет субсидий'!D112-1</f>
        <v>-1</v>
      </c>
      <c r="D112" s="68">
        <f>C112*'Расчет субсидий'!E112</f>
        <v>0</v>
      </c>
      <c r="E112" s="69">
        <f t="shared" si="53"/>
        <v>0</v>
      </c>
      <c r="F112" s="31" t="s">
        <v>376</v>
      </c>
      <c r="G112" s="31" t="s">
        <v>376</v>
      </c>
      <c r="H112" s="31" t="s">
        <v>376</v>
      </c>
      <c r="I112" s="31" t="s">
        <v>376</v>
      </c>
      <c r="J112" s="31" t="s">
        <v>376</v>
      </c>
      <c r="K112" s="31" t="s">
        <v>376</v>
      </c>
      <c r="L112" s="68">
        <f>'Расчет субсидий'!P112-1</f>
        <v>-0.46512535362403673</v>
      </c>
      <c r="M112" s="68">
        <f>L112*'Расчет субсидий'!Q112</f>
        <v>-9.3025070724807346</v>
      </c>
      <c r="N112" s="69">
        <f t="shared" si="54"/>
        <v>-140.75908093456798</v>
      </c>
      <c r="O112" s="68">
        <f>'Расчет субсидий'!R112-1</f>
        <v>0</v>
      </c>
      <c r="P112" s="68">
        <f>O112*'Расчет субсидий'!S112</f>
        <v>0</v>
      </c>
      <c r="Q112" s="69">
        <f t="shared" si="55"/>
        <v>0</v>
      </c>
      <c r="R112" s="68">
        <f>'Расчет субсидий'!V112-1</f>
        <v>-3.6672629695885473E-2</v>
      </c>
      <c r="S112" s="68">
        <f>R112*'Расчет субсидий'!W112</f>
        <v>-0.73345259391770945</v>
      </c>
      <c r="T112" s="69">
        <f t="shared" si="56"/>
        <v>-11.09809562352746</v>
      </c>
      <c r="U112" s="68">
        <f>'Расчет субсидий'!Z112-1</f>
        <v>5.4042553191489207E-2</v>
      </c>
      <c r="V112" s="68">
        <f>U112*'Расчет субсидий'!AA112</f>
        <v>1.6212765957446762</v>
      </c>
      <c r="W112" s="69">
        <f t="shared" si="57"/>
        <v>24.532032255352885</v>
      </c>
      <c r="X112" s="68">
        <f>'Расчет субсидий'!AD112-1</f>
        <v>0.38175491271048489</v>
      </c>
      <c r="Y112" s="68">
        <f>X112*'Расчет субсидий'!AE112</f>
        <v>3.8175491271048489</v>
      </c>
      <c r="Z112" s="69">
        <f t="shared" si="59"/>
        <v>57.764503952217083</v>
      </c>
      <c r="AA112" s="31" t="s">
        <v>376</v>
      </c>
      <c r="AB112" s="31" t="s">
        <v>376</v>
      </c>
      <c r="AC112" s="31" t="s">
        <v>376</v>
      </c>
      <c r="AD112" s="68">
        <f>'Расчет субсидий'!AL112-1</f>
        <v>-8.4889643463492703E-4</v>
      </c>
      <c r="AE112" s="68">
        <f>AD112*'Расчет субсидий'!AM112</f>
        <v>-1.6977928692698541E-2</v>
      </c>
      <c r="AF112" s="69">
        <f t="shared" si="58"/>
        <v>-0.25689823402838668</v>
      </c>
      <c r="AG112" s="31" t="s">
        <v>376</v>
      </c>
      <c r="AH112" s="31" t="s">
        <v>376</v>
      </c>
      <c r="AI112" s="31" t="s">
        <v>376</v>
      </c>
      <c r="AJ112" s="68">
        <f>'Расчет субсидий'!AT112-1</f>
        <v>9</v>
      </c>
      <c r="AK112" s="68">
        <f>AJ112*'Расчет субсидий'!AU112</f>
        <v>90</v>
      </c>
      <c r="AL112" s="69">
        <f t="shared" si="60"/>
        <v>1361.8175385845539</v>
      </c>
      <c r="AM112" s="31" t="s">
        <v>376</v>
      </c>
      <c r="AN112" s="31" t="s">
        <v>376</v>
      </c>
      <c r="AO112" s="31" t="s">
        <v>376</v>
      </c>
      <c r="AP112" s="31" t="s">
        <v>376</v>
      </c>
      <c r="AQ112" s="31" t="s">
        <v>376</v>
      </c>
      <c r="AR112" s="31" t="s">
        <v>376</v>
      </c>
      <c r="AS112" s="68">
        <f t="shared" ref="AS112:AS175" si="61">D112+M112+P112+S112+V112+Y112+AE112+AK112</f>
        <v>85.385888127758378</v>
      </c>
      <c r="AT112" s="30" t="str">
        <f>IF('Расчет субсидий'!BW112="+",'Расчет субсидий'!BW112,"-")</f>
        <v>-</v>
      </c>
    </row>
    <row r="113" spans="1:46" ht="15" customHeight="1">
      <c r="A113" s="37" t="s">
        <v>113</v>
      </c>
      <c r="B113" s="65">
        <f>'Расчет субсидий'!BH113</f>
        <v>16.599999999999909</v>
      </c>
      <c r="C113" s="68">
        <f>'Расчет субсидий'!D113-1</f>
        <v>-1</v>
      </c>
      <c r="D113" s="68">
        <f>C113*'Расчет субсидий'!E113</f>
        <v>0</v>
      </c>
      <c r="E113" s="69">
        <f t="shared" si="53"/>
        <v>0</v>
      </c>
      <c r="F113" s="31" t="s">
        <v>376</v>
      </c>
      <c r="G113" s="31" t="s">
        <v>376</v>
      </c>
      <c r="H113" s="31" t="s">
        <v>376</v>
      </c>
      <c r="I113" s="31" t="s">
        <v>376</v>
      </c>
      <c r="J113" s="31" t="s">
        <v>376</v>
      </c>
      <c r="K113" s="31" t="s">
        <v>376</v>
      </c>
      <c r="L113" s="68">
        <f>'Расчет субсидий'!P113-1</f>
        <v>-0.42469245668219646</v>
      </c>
      <c r="M113" s="68">
        <f>L113*'Расчет субсидий'!Q113</f>
        <v>-8.4938491336439288</v>
      </c>
      <c r="N113" s="69">
        <f t="shared" si="54"/>
        <v>-146.93342476127742</v>
      </c>
      <c r="O113" s="68">
        <f>'Расчет субсидий'!R113-1</f>
        <v>0</v>
      </c>
      <c r="P113" s="68">
        <f>O113*'Расчет субсидий'!S113</f>
        <v>0</v>
      </c>
      <c r="Q113" s="69">
        <f t="shared" si="55"/>
        <v>0</v>
      </c>
      <c r="R113" s="68">
        <f>'Расчет субсидий'!V113-1</f>
        <v>0.13058823529411767</v>
      </c>
      <c r="S113" s="68">
        <f>R113*'Расчет субсидий'!W113</f>
        <v>3.264705882352942</v>
      </c>
      <c r="T113" s="69">
        <f t="shared" si="56"/>
        <v>56.475504636919901</v>
      </c>
      <c r="U113" s="68">
        <f>'Расчет субсидий'!Z113-1</f>
        <v>0.33661202185792338</v>
      </c>
      <c r="V113" s="68">
        <f>U113*'Расчет субсидий'!AA113</f>
        <v>8.4153005464480852</v>
      </c>
      <c r="W113" s="69">
        <f t="shared" si="57"/>
        <v>145.574628208001</v>
      </c>
      <c r="X113" s="68">
        <f>'Расчет субсидий'!AD113-1</f>
        <v>6.5122443827316356E-2</v>
      </c>
      <c r="Y113" s="68">
        <f>X113*'Расчет субсидий'!AE113</f>
        <v>0.65122443827316356</v>
      </c>
      <c r="Z113" s="69">
        <f t="shared" si="59"/>
        <v>11.265403411122831</v>
      </c>
      <c r="AA113" s="31" t="s">
        <v>376</v>
      </c>
      <c r="AB113" s="31" t="s">
        <v>376</v>
      </c>
      <c r="AC113" s="31" t="s">
        <v>376</v>
      </c>
      <c r="AD113" s="68">
        <f>'Расчет субсидий'!AL113-1</f>
        <v>-8.8888888888888906E-2</v>
      </c>
      <c r="AE113" s="68">
        <f>AD113*'Расчет субсидий'!AM113</f>
        <v>-1.7777777777777781</v>
      </c>
      <c r="AF113" s="69">
        <f t="shared" si="58"/>
        <v>-30.753427950434862</v>
      </c>
      <c r="AG113" s="31" t="s">
        <v>376</v>
      </c>
      <c r="AH113" s="31" t="s">
        <v>376</v>
      </c>
      <c r="AI113" s="31" t="s">
        <v>376</v>
      </c>
      <c r="AJ113" s="68">
        <f>'Расчет субсидий'!AT113-1</f>
        <v>-0.10999999999999999</v>
      </c>
      <c r="AK113" s="68">
        <f>AJ113*'Расчет субсидий'!AU113</f>
        <v>-1.0999999999999999</v>
      </c>
      <c r="AL113" s="69">
        <f t="shared" si="60"/>
        <v>-19.028683544331564</v>
      </c>
      <c r="AM113" s="31" t="s">
        <v>376</v>
      </c>
      <c r="AN113" s="31" t="s">
        <v>376</v>
      </c>
      <c r="AO113" s="31" t="s">
        <v>376</v>
      </c>
      <c r="AP113" s="31" t="s">
        <v>376</v>
      </c>
      <c r="AQ113" s="31" t="s">
        <v>376</v>
      </c>
      <c r="AR113" s="31" t="s">
        <v>376</v>
      </c>
      <c r="AS113" s="68">
        <f t="shared" si="61"/>
        <v>0.95960395565248402</v>
      </c>
      <c r="AT113" s="30" t="str">
        <f>IF('Расчет субсидий'!BW113="+",'Расчет субсидий'!BW113,"-")</f>
        <v>-</v>
      </c>
    </row>
    <row r="114" spans="1:46" ht="15" customHeight="1">
      <c r="A114" s="37" t="s">
        <v>114</v>
      </c>
      <c r="B114" s="65">
        <f>'Расчет субсидий'!BH114</f>
        <v>185.90000000000009</v>
      </c>
      <c r="C114" s="68">
        <f>'Расчет субсидий'!D114-1</f>
        <v>0.3498360858538998</v>
      </c>
      <c r="D114" s="68">
        <f>C114*'Расчет субсидий'!E114</f>
        <v>3.498360858538998</v>
      </c>
      <c r="E114" s="69">
        <f t="shared" si="53"/>
        <v>68.133368566851615</v>
      </c>
      <c r="F114" s="31" t="s">
        <v>376</v>
      </c>
      <c r="G114" s="31" t="s">
        <v>376</v>
      </c>
      <c r="H114" s="31" t="s">
        <v>376</v>
      </c>
      <c r="I114" s="31" t="s">
        <v>376</v>
      </c>
      <c r="J114" s="31" t="s">
        <v>376</v>
      </c>
      <c r="K114" s="31" t="s">
        <v>376</v>
      </c>
      <c r="L114" s="68">
        <f>'Расчет субсидий'!P114-1</f>
        <v>-0.74533726867937511</v>
      </c>
      <c r="M114" s="68">
        <f>L114*'Расчет субсидий'!Q114</f>
        <v>-14.906745373587501</v>
      </c>
      <c r="N114" s="69">
        <f t="shared" si="54"/>
        <v>-290.32075813214038</v>
      </c>
      <c r="O114" s="68">
        <f>'Расчет субсидий'!R114-1</f>
        <v>0</v>
      </c>
      <c r="P114" s="68">
        <f>O114*'Расчет субсидий'!S114</f>
        <v>0</v>
      </c>
      <c r="Q114" s="69">
        <f t="shared" si="55"/>
        <v>0</v>
      </c>
      <c r="R114" s="68">
        <f>'Расчет субсидий'!V114-1</f>
        <v>-0.20481927710843373</v>
      </c>
      <c r="S114" s="68">
        <f>R114*'Расчет субсидий'!W114</f>
        <v>-4.0963855421686741</v>
      </c>
      <c r="T114" s="69">
        <f t="shared" si="56"/>
        <v>-79.78037635976176</v>
      </c>
      <c r="U114" s="68">
        <f>'Расчет субсидий'!Z114-1</f>
        <v>1.1569506726457397</v>
      </c>
      <c r="V114" s="68">
        <f>U114*'Расчет субсидий'!AA114</f>
        <v>34.708520179372194</v>
      </c>
      <c r="W114" s="69">
        <f t="shared" si="57"/>
        <v>675.97611950722967</v>
      </c>
      <c r="X114" s="68">
        <f>'Расчет субсидий'!AD114-1</f>
        <v>-0.56474587670304377</v>
      </c>
      <c r="Y114" s="68">
        <f>X114*'Расчет субсидий'!AE114</f>
        <v>-5.6474587670304377</v>
      </c>
      <c r="Z114" s="69">
        <f t="shared" si="59"/>
        <v>-109.98876479565804</v>
      </c>
      <c r="AA114" s="31" t="s">
        <v>376</v>
      </c>
      <c r="AB114" s="31" t="s">
        <v>376</v>
      </c>
      <c r="AC114" s="31" t="s">
        <v>376</v>
      </c>
      <c r="AD114" s="68">
        <f>'Расчет субсидий'!AL114-1</f>
        <v>-0.15555555555555556</v>
      </c>
      <c r="AE114" s="68">
        <f>AD114*'Расчет субсидий'!AM114</f>
        <v>-3.1111111111111112</v>
      </c>
      <c r="AF114" s="69">
        <f t="shared" si="58"/>
        <v>-60.591370803949793</v>
      </c>
      <c r="AG114" s="31" t="s">
        <v>376</v>
      </c>
      <c r="AH114" s="31" t="s">
        <v>376</v>
      </c>
      <c r="AI114" s="31" t="s">
        <v>376</v>
      </c>
      <c r="AJ114" s="68">
        <f>'Расчет субсидий'!AT114-1</f>
        <v>-9.000000000000008E-2</v>
      </c>
      <c r="AK114" s="68">
        <f>AJ114*'Расчет субсидий'!AU114</f>
        <v>-0.9000000000000008</v>
      </c>
      <c r="AL114" s="69">
        <f t="shared" si="60"/>
        <v>-17.528217982571206</v>
      </c>
      <c r="AM114" s="31" t="s">
        <v>376</v>
      </c>
      <c r="AN114" s="31" t="s">
        <v>376</v>
      </c>
      <c r="AO114" s="31" t="s">
        <v>376</v>
      </c>
      <c r="AP114" s="31" t="s">
        <v>376</v>
      </c>
      <c r="AQ114" s="31" t="s">
        <v>376</v>
      </c>
      <c r="AR114" s="31" t="s">
        <v>376</v>
      </c>
      <c r="AS114" s="68">
        <f t="shared" si="61"/>
        <v>9.5451802440134657</v>
      </c>
      <c r="AT114" s="30" t="str">
        <f>IF('Расчет субсидий'!BW114="+",'Расчет субсидий'!BW114,"-")</f>
        <v>-</v>
      </c>
    </row>
    <row r="115" spans="1:46" ht="15" customHeight="1">
      <c r="A115" s="37" t="s">
        <v>115</v>
      </c>
      <c r="B115" s="65">
        <f>'Расчет субсидий'!BH115</f>
        <v>594</v>
      </c>
      <c r="C115" s="68">
        <f>'Расчет субсидий'!D115-1</f>
        <v>-1</v>
      </c>
      <c r="D115" s="68">
        <f>C115*'Расчет субсидий'!E115</f>
        <v>0</v>
      </c>
      <c r="E115" s="69">
        <f t="shared" si="53"/>
        <v>0</v>
      </c>
      <c r="F115" s="31" t="s">
        <v>376</v>
      </c>
      <c r="G115" s="31" t="s">
        <v>376</v>
      </c>
      <c r="H115" s="31" t="s">
        <v>376</v>
      </c>
      <c r="I115" s="31" t="s">
        <v>376</v>
      </c>
      <c r="J115" s="31" t="s">
        <v>376</v>
      </c>
      <c r="K115" s="31" t="s">
        <v>376</v>
      </c>
      <c r="L115" s="68">
        <f>'Расчет субсидий'!P115-1</f>
        <v>0.76252482755557227</v>
      </c>
      <c r="M115" s="68">
        <f>L115*'Расчет субсидий'!Q115</f>
        <v>15.250496551111446</v>
      </c>
      <c r="N115" s="69">
        <f t="shared" si="54"/>
        <v>1322.6349775567555</v>
      </c>
      <c r="O115" s="68">
        <f>'Расчет субсидий'!R115-1</f>
        <v>0</v>
      </c>
      <c r="P115" s="68">
        <f>O115*'Расчет субсидий'!S115</f>
        <v>0</v>
      </c>
      <c r="Q115" s="69">
        <f t="shared" si="55"/>
        <v>0</v>
      </c>
      <c r="R115" s="68">
        <f>'Расчет субсидий'!V115-1</f>
        <v>-1</v>
      </c>
      <c r="S115" s="68">
        <f>R115*'Расчет субсидий'!W115</f>
        <v>0</v>
      </c>
      <c r="T115" s="69">
        <f t="shared" si="56"/>
        <v>0</v>
      </c>
      <c r="U115" s="68">
        <f>'Расчет субсидий'!Z115-1</f>
        <v>-1</v>
      </c>
      <c r="V115" s="68">
        <f>U115*'Расчет субсидий'!AA115</f>
        <v>0</v>
      </c>
      <c r="W115" s="69">
        <f t="shared" si="57"/>
        <v>0</v>
      </c>
      <c r="X115" s="68">
        <f>'Расчет субсидий'!AD115-1</f>
        <v>-0.84014451460940875</v>
      </c>
      <c r="Y115" s="68">
        <f>X115*'Расчет субсидий'!AE115</f>
        <v>-8.4014451460940869</v>
      </c>
      <c r="Z115" s="69">
        <f t="shared" si="59"/>
        <v>-728.63497755675542</v>
      </c>
      <c r="AA115" s="31" t="s">
        <v>376</v>
      </c>
      <c r="AB115" s="31" t="s">
        <v>376</v>
      </c>
      <c r="AC115" s="31" t="s">
        <v>376</v>
      </c>
      <c r="AD115" s="68">
        <f>'Расчет субсидий'!AL115-1</f>
        <v>-1</v>
      </c>
      <c r="AE115" s="68">
        <f>AD115*'Расчет субсидий'!AM115</f>
        <v>0</v>
      </c>
      <c r="AF115" s="69">
        <f t="shared" si="58"/>
        <v>0</v>
      </c>
      <c r="AG115" s="31" t="s">
        <v>376</v>
      </c>
      <c r="AH115" s="31" t="s">
        <v>376</v>
      </c>
      <c r="AI115" s="31" t="s">
        <v>376</v>
      </c>
      <c r="AJ115" s="68">
        <f>'Расчет субсидий'!AT115-1</f>
        <v>-1</v>
      </c>
      <c r="AK115" s="68">
        <f>AJ115*'Расчет субсидий'!AU115</f>
        <v>0</v>
      </c>
      <c r="AL115" s="69">
        <f t="shared" si="60"/>
        <v>0</v>
      </c>
      <c r="AM115" s="31" t="s">
        <v>376</v>
      </c>
      <c r="AN115" s="31" t="s">
        <v>376</v>
      </c>
      <c r="AO115" s="31" t="s">
        <v>376</v>
      </c>
      <c r="AP115" s="31" t="s">
        <v>376</v>
      </c>
      <c r="AQ115" s="31" t="s">
        <v>376</v>
      </c>
      <c r="AR115" s="31" t="s">
        <v>376</v>
      </c>
      <c r="AS115" s="68">
        <f t="shared" si="61"/>
        <v>6.8490514050173594</v>
      </c>
      <c r="AT115" s="30" t="str">
        <f>IF('Расчет субсидий'!BW115="+",'Расчет субсидий'!BW115,"-")</f>
        <v>-</v>
      </c>
    </row>
    <row r="116" spans="1:46" ht="15" customHeight="1">
      <c r="A116" s="37" t="s">
        <v>116</v>
      </c>
      <c r="B116" s="65">
        <f>'Расчет субсидий'!BH116</f>
        <v>-411.5</v>
      </c>
      <c r="C116" s="68">
        <f>'Расчет субсидий'!D116-1</f>
        <v>-9.7400629150210527E-3</v>
      </c>
      <c r="D116" s="68">
        <f>C116*'Расчет субсидий'!E116</f>
        <v>-9.7400629150210527E-2</v>
      </c>
      <c r="E116" s="69">
        <f t="shared" si="53"/>
        <v>-1.7093057452327565</v>
      </c>
      <c r="F116" s="31" t="s">
        <v>376</v>
      </c>
      <c r="G116" s="31" t="s">
        <v>376</v>
      </c>
      <c r="H116" s="31" t="s">
        <v>376</v>
      </c>
      <c r="I116" s="31" t="s">
        <v>376</v>
      </c>
      <c r="J116" s="31" t="s">
        <v>376</v>
      </c>
      <c r="K116" s="31" t="s">
        <v>376</v>
      </c>
      <c r="L116" s="68">
        <f>'Расчет субсидий'!P116-1</f>
        <v>-0.57379379288891497</v>
      </c>
      <c r="M116" s="68">
        <f>L116*'Расчет субсидий'!Q116</f>
        <v>-11.475875857778298</v>
      </c>
      <c r="N116" s="69">
        <f t="shared" si="54"/>
        <v>-201.39274978426496</v>
      </c>
      <c r="O116" s="68">
        <f>'Расчет субсидий'!R116-1</f>
        <v>0</v>
      </c>
      <c r="P116" s="68">
        <f>O116*'Расчет субсидий'!S116</f>
        <v>0</v>
      </c>
      <c r="Q116" s="69">
        <f t="shared" si="55"/>
        <v>0</v>
      </c>
      <c r="R116" s="68">
        <f>'Расчет субсидий'!V116-1</f>
        <v>0.18461538461538463</v>
      </c>
      <c r="S116" s="68">
        <f>R116*'Расчет субсидий'!W116</f>
        <v>5.5384615384615383</v>
      </c>
      <c r="T116" s="69">
        <f t="shared" si="56"/>
        <v>97.195718446983918</v>
      </c>
      <c r="U116" s="68">
        <f>'Расчет субсидий'!Z116-1</f>
        <v>-0.85808147174770033</v>
      </c>
      <c r="V116" s="68">
        <f>U116*'Расчет субсидий'!AA116</f>
        <v>-17.161629434954008</v>
      </c>
      <c r="W116" s="69">
        <f t="shared" si="57"/>
        <v>-301.17332964536672</v>
      </c>
      <c r="X116" s="68">
        <f>'Расчет субсидий'!AD116-1</f>
        <v>8.3608533115501427E-2</v>
      </c>
      <c r="Y116" s="68">
        <f>X116*'Расчет субсидий'!AE116</f>
        <v>0.83608533115501427</v>
      </c>
      <c r="Z116" s="69">
        <f t="shared" si="59"/>
        <v>14.672651219163184</v>
      </c>
      <c r="AA116" s="31" t="s">
        <v>376</v>
      </c>
      <c r="AB116" s="31" t="s">
        <v>376</v>
      </c>
      <c r="AC116" s="31" t="s">
        <v>376</v>
      </c>
      <c r="AD116" s="68">
        <f>'Расчет субсидий'!AL116-1</f>
        <v>-5.2631578947368474E-2</v>
      </c>
      <c r="AE116" s="68">
        <f>AD116*'Расчет субсидий'!AM116</f>
        <v>-1.0526315789473695</v>
      </c>
      <c r="AF116" s="69">
        <f t="shared" si="58"/>
        <v>-18.472870465070063</v>
      </c>
      <c r="AG116" s="31" t="s">
        <v>376</v>
      </c>
      <c r="AH116" s="31" t="s">
        <v>376</v>
      </c>
      <c r="AI116" s="31" t="s">
        <v>376</v>
      </c>
      <c r="AJ116" s="68">
        <f>'Расчет субсидий'!AT116-1</f>
        <v>-3.5335689045936647E-3</v>
      </c>
      <c r="AK116" s="68">
        <f>AJ116*'Расчет субсидий'!AU116</f>
        <v>-3.5335689045936647E-2</v>
      </c>
      <c r="AL116" s="69">
        <f t="shared" si="60"/>
        <v>-0.62011402621260314</v>
      </c>
      <c r="AM116" s="31" t="s">
        <v>376</v>
      </c>
      <c r="AN116" s="31" t="s">
        <v>376</v>
      </c>
      <c r="AO116" s="31" t="s">
        <v>376</v>
      </c>
      <c r="AP116" s="31" t="s">
        <v>376</v>
      </c>
      <c r="AQ116" s="31" t="s">
        <v>376</v>
      </c>
      <c r="AR116" s="31" t="s">
        <v>376</v>
      </c>
      <c r="AS116" s="68">
        <f t="shared" si="61"/>
        <v>-23.448326320259273</v>
      </c>
      <c r="AT116" s="30" t="str">
        <f>IF('Расчет субсидий'!BW116="+",'Расчет субсидий'!BW116,"-")</f>
        <v>-</v>
      </c>
    </row>
    <row r="117" spans="1:46" ht="15" customHeight="1">
      <c r="A117" s="37" t="s">
        <v>117</v>
      </c>
      <c r="B117" s="65">
        <f>'Расчет субсидий'!BH117</f>
        <v>1045.8000000000002</v>
      </c>
      <c r="C117" s="68">
        <f>'Расчет субсидий'!D117-1</f>
        <v>7.5657017569849883E-2</v>
      </c>
      <c r="D117" s="68">
        <f>C117*'Расчет субсидий'!E117</f>
        <v>0.75657017569849883</v>
      </c>
      <c r="E117" s="69">
        <f t="shared" si="53"/>
        <v>11.07693564857302</v>
      </c>
      <c r="F117" s="31" t="s">
        <v>376</v>
      </c>
      <c r="G117" s="31" t="s">
        <v>376</v>
      </c>
      <c r="H117" s="31" t="s">
        <v>376</v>
      </c>
      <c r="I117" s="31" t="s">
        <v>376</v>
      </c>
      <c r="J117" s="31" t="s">
        <v>376</v>
      </c>
      <c r="K117" s="31" t="s">
        <v>376</v>
      </c>
      <c r="L117" s="68">
        <f>'Расчет субсидий'!P117-1</f>
        <v>-0.36695621626800379</v>
      </c>
      <c r="M117" s="68">
        <f>L117*'Расчет субсидий'!Q117</f>
        <v>-7.3391243253600758</v>
      </c>
      <c r="N117" s="69">
        <f t="shared" si="54"/>
        <v>-107.45203879314343</v>
      </c>
      <c r="O117" s="68">
        <f>'Расчет субсидий'!R117-1</f>
        <v>0</v>
      </c>
      <c r="P117" s="68">
        <f>O117*'Расчет субсидий'!S117</f>
        <v>0</v>
      </c>
      <c r="Q117" s="69">
        <f t="shared" si="55"/>
        <v>0</v>
      </c>
      <c r="R117" s="68">
        <f>'Расчет субсидий'!V117-1</f>
        <v>0.22173913043478266</v>
      </c>
      <c r="S117" s="68">
        <f>R117*'Расчет субсидий'!W117</f>
        <v>5.5434782608695663</v>
      </c>
      <c r="T117" s="69">
        <f t="shared" si="56"/>
        <v>81.162004447537342</v>
      </c>
      <c r="U117" s="68">
        <f>'Расчет субсидий'!Z117-1</f>
        <v>3.1500000000000004</v>
      </c>
      <c r="V117" s="68">
        <f>U117*'Расчет субсидий'!AA117</f>
        <v>78.750000000000014</v>
      </c>
      <c r="W117" s="69">
        <f t="shared" si="57"/>
        <v>1152.977886710604</v>
      </c>
      <c r="X117" s="68">
        <f>'Расчет субсидий'!AD117-1</f>
        <v>-0.6046029348781643</v>
      </c>
      <c r="Y117" s="68">
        <f>X117*'Расчет субсидий'!AE117</f>
        <v>-6.0460293487816426</v>
      </c>
      <c r="Z117" s="69">
        <f t="shared" si="59"/>
        <v>-88.519849416489464</v>
      </c>
      <c r="AA117" s="31" t="s">
        <v>376</v>
      </c>
      <c r="AB117" s="31" t="s">
        <v>376</v>
      </c>
      <c r="AC117" s="31" t="s">
        <v>376</v>
      </c>
      <c r="AD117" s="68">
        <f>'Расчет субсидий'!AL117-1</f>
        <v>-1.1764705882352899E-2</v>
      </c>
      <c r="AE117" s="68">
        <f>AD117*'Расчет субсидий'!AM117</f>
        <v>-0.23529411764705799</v>
      </c>
      <c r="AF117" s="69">
        <f t="shared" si="58"/>
        <v>-3.4449385970811566</v>
      </c>
      <c r="AG117" s="31" t="s">
        <v>376</v>
      </c>
      <c r="AH117" s="31" t="s">
        <v>376</v>
      </c>
      <c r="AI117" s="31" t="s">
        <v>376</v>
      </c>
      <c r="AJ117" s="68">
        <f>'Расчет субсидий'!AT117-1</f>
        <v>-1</v>
      </c>
      <c r="AK117" s="68">
        <f>AJ117*'Расчет субсидий'!AU117</f>
        <v>0</v>
      </c>
      <c r="AL117" s="69">
        <f t="shared" si="60"/>
        <v>0</v>
      </c>
      <c r="AM117" s="31" t="s">
        <v>376</v>
      </c>
      <c r="AN117" s="31" t="s">
        <v>376</v>
      </c>
      <c r="AO117" s="31" t="s">
        <v>376</v>
      </c>
      <c r="AP117" s="31" t="s">
        <v>376</v>
      </c>
      <c r="AQ117" s="31" t="s">
        <v>376</v>
      </c>
      <c r="AR117" s="31" t="s">
        <v>376</v>
      </c>
      <c r="AS117" s="68">
        <f t="shared" si="61"/>
        <v>71.429600644779299</v>
      </c>
      <c r="AT117" s="30" t="str">
        <f>IF('Расчет субсидий'!BW117="+",'Расчет субсидий'!BW117,"-")</f>
        <v>+</v>
      </c>
    </row>
    <row r="118" spans="1:46" ht="15" customHeight="1">
      <c r="A118" s="37" t="s">
        <v>118</v>
      </c>
      <c r="B118" s="65">
        <f>'Расчет субсидий'!BH118</f>
        <v>-233.09999999999991</v>
      </c>
      <c r="C118" s="68">
        <f>'Расчет субсидий'!D118-1</f>
        <v>0.38357855472334879</v>
      </c>
      <c r="D118" s="68">
        <f>C118*'Расчет субсидий'!E118</f>
        <v>3.8357855472334879</v>
      </c>
      <c r="E118" s="69">
        <f t="shared" si="53"/>
        <v>130.7478940294076</v>
      </c>
      <c r="F118" s="31" t="s">
        <v>376</v>
      </c>
      <c r="G118" s="31" t="s">
        <v>376</v>
      </c>
      <c r="H118" s="31" t="s">
        <v>376</v>
      </c>
      <c r="I118" s="31" t="s">
        <v>376</v>
      </c>
      <c r="J118" s="31" t="s">
        <v>376</v>
      </c>
      <c r="K118" s="31" t="s">
        <v>376</v>
      </c>
      <c r="L118" s="68">
        <f>'Расчет субсидий'!P118-1</f>
        <v>-0.75857828647101944</v>
      </c>
      <c r="M118" s="68">
        <f>L118*'Расчет субсидий'!Q118</f>
        <v>-15.171565729420388</v>
      </c>
      <c r="N118" s="69">
        <f t="shared" si="54"/>
        <v>-517.14316241718257</v>
      </c>
      <c r="O118" s="68">
        <f>'Расчет субсидий'!R118-1</f>
        <v>0</v>
      </c>
      <c r="P118" s="68">
        <f>O118*'Расчет субсидий'!S118</f>
        <v>0</v>
      </c>
      <c r="Q118" s="69">
        <f t="shared" si="55"/>
        <v>0</v>
      </c>
      <c r="R118" s="68">
        <f>'Расчет субсидий'!V118-1</f>
        <v>1.8333333333333313E-2</v>
      </c>
      <c r="S118" s="68">
        <f>R118*'Расчет субсидий'!W118</f>
        <v>0.54999999999999938</v>
      </c>
      <c r="T118" s="69">
        <f t="shared" si="56"/>
        <v>18.747487530432785</v>
      </c>
      <c r="U118" s="68">
        <f>'Расчет субсидий'!Z118-1</f>
        <v>0.25</v>
      </c>
      <c r="V118" s="68">
        <f>U118*'Расчет субсидий'!AA118</f>
        <v>5</v>
      </c>
      <c r="W118" s="69">
        <f t="shared" si="57"/>
        <v>170.43170482211639</v>
      </c>
      <c r="X118" s="68">
        <f>'Расчет субсидий'!AD118-1</f>
        <v>-0.14902361679045317</v>
      </c>
      <c r="Y118" s="68">
        <f>X118*'Расчет субсидий'!AE118</f>
        <v>-1.4902361679045317</v>
      </c>
      <c r="Z118" s="69">
        <f t="shared" si="59"/>
        <v>-50.796698136709409</v>
      </c>
      <c r="AA118" s="31" t="s">
        <v>376</v>
      </c>
      <c r="AB118" s="31" t="s">
        <v>376</v>
      </c>
      <c r="AC118" s="31" t="s">
        <v>376</v>
      </c>
      <c r="AD118" s="68">
        <f>'Расчет субсидий'!AL118-1</f>
        <v>2.1875000000000089E-2</v>
      </c>
      <c r="AE118" s="68">
        <f>AD118*'Расчет субсидий'!AM118</f>
        <v>0.43750000000000178</v>
      </c>
      <c r="AF118" s="69">
        <f t="shared" si="58"/>
        <v>14.912774171935245</v>
      </c>
      <c r="AG118" s="31" t="s">
        <v>376</v>
      </c>
      <c r="AH118" s="31" t="s">
        <v>376</v>
      </c>
      <c r="AI118" s="31" t="s">
        <v>376</v>
      </c>
      <c r="AJ118" s="68">
        <f>'Расчет субсидий'!AT118-1</f>
        <v>-1</v>
      </c>
      <c r="AK118" s="68">
        <f>AJ118*'Расчет субсидий'!AU118</f>
        <v>0</v>
      </c>
      <c r="AL118" s="69">
        <f t="shared" si="60"/>
        <v>0</v>
      </c>
      <c r="AM118" s="31" t="s">
        <v>376</v>
      </c>
      <c r="AN118" s="31" t="s">
        <v>376</v>
      </c>
      <c r="AO118" s="31" t="s">
        <v>376</v>
      </c>
      <c r="AP118" s="31" t="s">
        <v>376</v>
      </c>
      <c r="AQ118" s="31" t="s">
        <v>376</v>
      </c>
      <c r="AR118" s="31" t="s">
        <v>376</v>
      </c>
      <c r="AS118" s="68">
        <f t="shared" si="61"/>
        <v>-6.8385163500914308</v>
      </c>
      <c r="AT118" s="30" t="str">
        <f>IF('Расчет субсидий'!BW118="+",'Расчет субсидий'!BW118,"-")</f>
        <v>+</v>
      </c>
    </row>
    <row r="119" spans="1:46" ht="15" customHeight="1">
      <c r="A119" s="37" t="s">
        <v>119</v>
      </c>
      <c r="B119" s="65">
        <f>'Расчет субсидий'!BH119</f>
        <v>-19.800000000000182</v>
      </c>
      <c r="C119" s="68">
        <f>'Расчет субсидий'!D119-1</f>
        <v>-1</v>
      </c>
      <c r="D119" s="68">
        <f>C119*'Расчет субсидий'!E119</f>
        <v>0</v>
      </c>
      <c r="E119" s="69">
        <f t="shared" si="53"/>
        <v>0</v>
      </c>
      <c r="F119" s="31" t="s">
        <v>376</v>
      </c>
      <c r="G119" s="31" t="s">
        <v>376</v>
      </c>
      <c r="H119" s="31" t="s">
        <v>376</v>
      </c>
      <c r="I119" s="31" t="s">
        <v>376</v>
      </c>
      <c r="J119" s="31" t="s">
        <v>376</v>
      </c>
      <c r="K119" s="31" t="s">
        <v>376</v>
      </c>
      <c r="L119" s="68">
        <f>'Расчет субсидий'!P119-1</f>
        <v>-0.56253976583254073</v>
      </c>
      <c r="M119" s="68">
        <f>L119*'Расчет субсидий'!Q119</f>
        <v>-11.250795316650814</v>
      </c>
      <c r="N119" s="69">
        <f t="shared" si="54"/>
        <v>-256.75661647270192</v>
      </c>
      <c r="O119" s="68">
        <f>'Расчет субсидий'!R119-1</f>
        <v>0</v>
      </c>
      <c r="P119" s="68">
        <f>O119*'Расчет субсидий'!S119</f>
        <v>0</v>
      </c>
      <c r="Q119" s="69">
        <f t="shared" si="55"/>
        <v>0</v>
      </c>
      <c r="R119" s="68">
        <f>'Расчет субсидий'!V119-1</f>
        <v>0.1479591836734695</v>
      </c>
      <c r="S119" s="68">
        <f>R119*'Расчет субсидий'!W119</f>
        <v>4.4387755102040849</v>
      </c>
      <c r="T119" s="69">
        <f t="shared" si="56"/>
        <v>101.29817041424575</v>
      </c>
      <c r="U119" s="68">
        <f>'Расчет субсидий'!Z119-1</f>
        <v>0.33589743589743604</v>
      </c>
      <c r="V119" s="68">
        <f>U119*'Расчет субсидий'!AA119</f>
        <v>6.7179487179487207</v>
      </c>
      <c r="W119" s="69">
        <f t="shared" si="57"/>
        <v>153.31163121462851</v>
      </c>
      <c r="X119" s="68">
        <f>'Расчет субсидий'!AD119-1</f>
        <v>-0.33725233159914247</v>
      </c>
      <c r="Y119" s="68">
        <f>X119*'Расчет субсидий'!AE119</f>
        <v>-3.3725233159914247</v>
      </c>
      <c r="Z119" s="69">
        <f t="shared" si="59"/>
        <v>-76.965019024719524</v>
      </c>
      <c r="AA119" s="31" t="s">
        <v>376</v>
      </c>
      <c r="AB119" s="31" t="s">
        <v>376</v>
      </c>
      <c r="AC119" s="31" t="s">
        <v>376</v>
      </c>
      <c r="AD119" s="68">
        <f>'Расчет субсидий'!AL119-1</f>
        <v>0.16233766233766245</v>
      </c>
      <c r="AE119" s="68">
        <f>AD119*'Расчет субсидий'!AM119</f>
        <v>3.2467532467532489</v>
      </c>
      <c r="AF119" s="69">
        <f t="shared" si="58"/>
        <v>74.09479549631348</v>
      </c>
      <c r="AG119" s="31" t="s">
        <v>376</v>
      </c>
      <c r="AH119" s="31" t="s">
        <v>376</v>
      </c>
      <c r="AI119" s="31" t="s">
        <v>376</v>
      </c>
      <c r="AJ119" s="68">
        <f>'Расчет субсидий'!AT119-1</f>
        <v>-6.4777327935222617E-2</v>
      </c>
      <c r="AK119" s="68">
        <f>AJ119*'Расчет субсидий'!AU119</f>
        <v>-0.64777327935222617</v>
      </c>
      <c r="AL119" s="69">
        <f t="shared" si="60"/>
        <v>-14.782961627766491</v>
      </c>
      <c r="AM119" s="31" t="s">
        <v>376</v>
      </c>
      <c r="AN119" s="31" t="s">
        <v>376</v>
      </c>
      <c r="AO119" s="31" t="s">
        <v>376</v>
      </c>
      <c r="AP119" s="31" t="s">
        <v>376</v>
      </c>
      <c r="AQ119" s="31" t="s">
        <v>376</v>
      </c>
      <c r="AR119" s="31" t="s">
        <v>376</v>
      </c>
      <c r="AS119" s="68">
        <f t="shared" si="61"/>
        <v>-0.86761443708841046</v>
      </c>
      <c r="AT119" s="30" t="str">
        <f>IF('Расчет субсидий'!BW119="+",'Расчет субсидий'!BW119,"-")</f>
        <v>-</v>
      </c>
    </row>
    <row r="120" spans="1:46" ht="15" customHeight="1">
      <c r="A120" s="37" t="s">
        <v>120</v>
      </c>
      <c r="B120" s="65">
        <f>'Расчет субсидий'!BH120</f>
        <v>-239.69999999999982</v>
      </c>
      <c r="C120" s="68">
        <f>'Расчет субсидий'!D120-1</f>
        <v>-1</v>
      </c>
      <c r="D120" s="68">
        <f>C120*'Расчет субсидий'!E120</f>
        <v>0</v>
      </c>
      <c r="E120" s="69">
        <f t="shared" si="53"/>
        <v>0</v>
      </c>
      <c r="F120" s="31" t="s">
        <v>376</v>
      </c>
      <c r="G120" s="31" t="s">
        <v>376</v>
      </c>
      <c r="H120" s="31" t="s">
        <v>376</v>
      </c>
      <c r="I120" s="31" t="s">
        <v>376</v>
      </c>
      <c r="J120" s="31" t="s">
        <v>376</v>
      </c>
      <c r="K120" s="31" t="s">
        <v>376</v>
      </c>
      <c r="L120" s="68">
        <f>'Расчет субсидий'!P120-1</f>
        <v>-0.69596690578347986</v>
      </c>
      <c r="M120" s="68">
        <f>L120*'Расчет субсидий'!Q120</f>
        <v>-13.919338115669596</v>
      </c>
      <c r="N120" s="69">
        <f t="shared" si="54"/>
        <v>-279.7297087827564</v>
      </c>
      <c r="O120" s="68">
        <f>'Расчет субсидий'!R120-1</f>
        <v>0</v>
      </c>
      <c r="P120" s="68">
        <f>O120*'Расчет субсидий'!S120</f>
        <v>0</v>
      </c>
      <c r="Q120" s="69">
        <f t="shared" si="55"/>
        <v>0</v>
      </c>
      <c r="R120" s="68">
        <f>'Расчет субсидий'!V120-1</f>
        <v>5.5585059302531326E-2</v>
      </c>
      <c r="S120" s="68">
        <f>R120*'Расчет субсидий'!W120</f>
        <v>0.27792529651265663</v>
      </c>
      <c r="T120" s="69">
        <f t="shared" si="56"/>
        <v>5.5853203371306108</v>
      </c>
      <c r="U120" s="68">
        <f>'Расчет субсидий'!Z120-1</f>
        <v>0.21664254703328512</v>
      </c>
      <c r="V120" s="68">
        <f>U120*'Расчет субсидий'!AA120</f>
        <v>9.7489146164978298</v>
      </c>
      <c r="W120" s="69">
        <f t="shared" si="57"/>
        <v>195.91887372510379</v>
      </c>
      <c r="X120" s="68">
        <f>'Расчет субсидий'!AD120-1</f>
        <v>-0.60740166033051435</v>
      </c>
      <c r="Y120" s="68">
        <f>X120*'Расчет субсидий'!AE120</f>
        <v>-6.074016603305143</v>
      </c>
      <c r="Z120" s="69">
        <f t="shared" si="59"/>
        <v>-122.06635699663367</v>
      </c>
      <c r="AA120" s="31" t="s">
        <v>376</v>
      </c>
      <c r="AB120" s="31" t="s">
        <v>376</v>
      </c>
      <c r="AC120" s="31" t="s">
        <v>376</v>
      </c>
      <c r="AD120" s="68">
        <f>'Расчет субсидий'!AL120-1</f>
        <v>-6.8047337278106523E-2</v>
      </c>
      <c r="AE120" s="68">
        <f>AD120*'Расчет субсидий'!AM120</f>
        <v>-1.3609467455621305</v>
      </c>
      <c r="AF120" s="69">
        <f t="shared" si="58"/>
        <v>-27.350239906620818</v>
      </c>
      <c r="AG120" s="31" t="s">
        <v>376</v>
      </c>
      <c r="AH120" s="31" t="s">
        <v>376</v>
      </c>
      <c r="AI120" s="31" t="s">
        <v>376</v>
      </c>
      <c r="AJ120" s="68">
        <f>'Расчет субсидий'!AT120-1</f>
        <v>-6.0000000000000053E-2</v>
      </c>
      <c r="AK120" s="68">
        <f>AJ120*'Расчет субсидий'!AU120</f>
        <v>-0.60000000000000053</v>
      </c>
      <c r="AL120" s="69">
        <f t="shared" si="60"/>
        <v>-12.057888376223275</v>
      </c>
      <c r="AM120" s="31" t="s">
        <v>376</v>
      </c>
      <c r="AN120" s="31" t="s">
        <v>376</v>
      </c>
      <c r="AO120" s="31" t="s">
        <v>376</v>
      </c>
      <c r="AP120" s="31" t="s">
        <v>376</v>
      </c>
      <c r="AQ120" s="31" t="s">
        <v>376</v>
      </c>
      <c r="AR120" s="31" t="s">
        <v>376</v>
      </c>
      <c r="AS120" s="68">
        <f t="shared" si="61"/>
        <v>-11.927461551526385</v>
      </c>
      <c r="AT120" s="30" t="str">
        <f>IF('Расчет субсидий'!BW120="+",'Расчет субсидий'!BW120,"-")</f>
        <v>-</v>
      </c>
    </row>
    <row r="121" spans="1:46" ht="15" customHeight="1">
      <c r="A121" s="36" t="s">
        <v>121</v>
      </c>
      <c r="B121" s="70"/>
      <c r="C121" s="71"/>
      <c r="D121" s="71"/>
      <c r="E121" s="72"/>
      <c r="F121" s="71"/>
      <c r="G121" s="71"/>
      <c r="H121" s="72"/>
      <c r="I121" s="72"/>
      <c r="J121" s="72"/>
      <c r="K121" s="72"/>
      <c r="L121" s="71"/>
      <c r="M121" s="71"/>
      <c r="N121" s="72"/>
      <c r="O121" s="71"/>
      <c r="P121" s="71"/>
      <c r="Q121" s="72"/>
      <c r="R121" s="71"/>
      <c r="S121" s="71"/>
      <c r="T121" s="72"/>
      <c r="U121" s="71"/>
      <c r="V121" s="71"/>
      <c r="W121" s="72"/>
      <c r="X121" s="72"/>
      <c r="Y121" s="72"/>
      <c r="Z121" s="72"/>
      <c r="AA121" s="72"/>
      <c r="AB121" s="72"/>
      <c r="AC121" s="72"/>
      <c r="AD121" s="71"/>
      <c r="AE121" s="71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3"/>
    </row>
    <row r="122" spans="1:46" ht="15" customHeight="1">
      <c r="A122" s="37" t="s">
        <v>122</v>
      </c>
      <c r="B122" s="65">
        <f>'Расчет субсидий'!BH122</f>
        <v>255.79999999999995</v>
      </c>
      <c r="C122" s="68">
        <f>'Расчет субсидий'!D122-1</f>
        <v>-0.14086021505376334</v>
      </c>
      <c r="D122" s="68">
        <f>C122*'Расчет субсидий'!E122</f>
        <v>-1.4086021505376334</v>
      </c>
      <c r="E122" s="69">
        <f t="shared" ref="E122:E128" si="62">$B122*D122/$AS122</f>
        <v>-2.8615345366160607</v>
      </c>
      <c r="F122" s="31" t="s">
        <v>376</v>
      </c>
      <c r="G122" s="31" t="s">
        <v>376</v>
      </c>
      <c r="H122" s="31" t="s">
        <v>376</v>
      </c>
      <c r="I122" s="31" t="s">
        <v>376</v>
      </c>
      <c r="J122" s="31" t="s">
        <v>376</v>
      </c>
      <c r="K122" s="31" t="s">
        <v>376</v>
      </c>
      <c r="L122" s="68">
        <f>'Расчет субсидий'!P122-1</f>
        <v>1.0743813682678311</v>
      </c>
      <c r="M122" s="68">
        <f>L122*'Расчет субсидий'!Q122</f>
        <v>21.487627365356623</v>
      </c>
      <c r="N122" s="69">
        <f t="shared" ref="N122:N128" si="63">$B122*M122/$AS122</f>
        <v>43.65149364029854</v>
      </c>
      <c r="O122" s="68">
        <f>'Расчет субсидий'!R122-1</f>
        <v>0</v>
      </c>
      <c r="P122" s="68">
        <f>O122*'Расчет субсидий'!S122</f>
        <v>0</v>
      </c>
      <c r="Q122" s="69">
        <f t="shared" ref="Q122:Q128" si="64">$B122*P122/$AS122</f>
        <v>0</v>
      </c>
      <c r="R122" s="68">
        <f>'Расчет субсидий'!V122-1</f>
        <v>0.19999999999999996</v>
      </c>
      <c r="S122" s="68">
        <f>R122*'Расчет субсидий'!W122</f>
        <v>4.9999999999999991</v>
      </c>
      <c r="T122" s="69">
        <f t="shared" ref="T122:T128" si="65">$B122*S122/$AS122</f>
        <v>10.157355416232587</v>
      </c>
      <c r="U122" s="68">
        <f>'Расчет субсидий'!Z122-1</f>
        <v>1.4142857142857141</v>
      </c>
      <c r="V122" s="68">
        <f>U122*'Расчет субсидий'!AA122</f>
        <v>35.357142857142854</v>
      </c>
      <c r="W122" s="69">
        <f t="shared" ref="W122:W128" si="66">$B122*V122/$AS122</f>
        <v>71.827013300501889</v>
      </c>
      <c r="X122" s="68">
        <f>'Расчет субсидий'!AD122-1</f>
        <v>0.30053388699391959</v>
      </c>
      <c r="Y122" s="68">
        <f>X122*'Расчет субсидий'!AE122</f>
        <v>1.5026694349695979</v>
      </c>
      <c r="Z122" s="69">
        <f t="shared" si="59"/>
        <v>3.0526295048191221</v>
      </c>
      <c r="AA122" s="31" t="s">
        <v>376</v>
      </c>
      <c r="AB122" s="31" t="s">
        <v>376</v>
      </c>
      <c r="AC122" s="31" t="s">
        <v>376</v>
      </c>
      <c r="AD122" s="68">
        <f>'Расчет субсидий'!AL122-1</f>
        <v>3.204081632653061</v>
      </c>
      <c r="AE122" s="68">
        <f>AD122*'Расчет субсидий'!AM122</f>
        <v>64.08163265306122</v>
      </c>
      <c r="AF122" s="69">
        <f t="shared" ref="AF122:AF128" si="67">$B122*AE122/$AS122</f>
        <v>130.17998370191972</v>
      </c>
      <c r="AG122" s="31" t="s">
        <v>376</v>
      </c>
      <c r="AH122" s="31" t="s">
        <v>376</v>
      </c>
      <c r="AI122" s="31" t="s">
        <v>376</v>
      </c>
      <c r="AJ122" s="68">
        <f>'Расчет субсидий'!AT122-1</f>
        <v>-1.018675721561968E-2</v>
      </c>
      <c r="AK122" s="68">
        <f>AJ122*'Расчет субсидий'!AU122</f>
        <v>-0.1018675721561968</v>
      </c>
      <c r="AL122" s="69">
        <f t="shared" si="60"/>
        <v>-0.20694102715584192</v>
      </c>
      <c r="AM122" s="31" t="s">
        <v>376</v>
      </c>
      <c r="AN122" s="31" t="s">
        <v>376</v>
      </c>
      <c r="AO122" s="31" t="s">
        <v>376</v>
      </c>
      <c r="AP122" s="31" t="s">
        <v>376</v>
      </c>
      <c r="AQ122" s="31" t="s">
        <v>376</v>
      </c>
      <c r="AR122" s="31" t="s">
        <v>376</v>
      </c>
      <c r="AS122" s="68">
        <f t="shared" si="61"/>
        <v>125.91860258783647</v>
      </c>
      <c r="AT122" s="30" t="str">
        <f>IF('Расчет субсидий'!BW122="+",'Расчет субсидий'!BW122,"-")</f>
        <v>-</v>
      </c>
    </row>
    <row r="123" spans="1:46" ht="15" customHeight="1">
      <c r="A123" s="37" t="s">
        <v>123</v>
      </c>
      <c r="B123" s="65">
        <f>'Расчет субсидий'!BH123</f>
        <v>-189.5</v>
      </c>
      <c r="C123" s="68">
        <f>'Расчет субсидий'!D123-1</f>
        <v>2.1272158498435889E-2</v>
      </c>
      <c r="D123" s="68">
        <f>C123*'Расчет субсидий'!E123</f>
        <v>0.21272158498435889</v>
      </c>
      <c r="E123" s="69">
        <f t="shared" si="62"/>
        <v>3.3347521167290552</v>
      </c>
      <c r="F123" s="31" t="s">
        <v>376</v>
      </c>
      <c r="G123" s="31" t="s">
        <v>376</v>
      </c>
      <c r="H123" s="31" t="s">
        <v>376</v>
      </c>
      <c r="I123" s="31" t="s">
        <v>376</v>
      </c>
      <c r="J123" s="31" t="s">
        <v>376</v>
      </c>
      <c r="K123" s="31" t="s">
        <v>376</v>
      </c>
      <c r="L123" s="68">
        <f>'Расчет субсидий'!P123-1</f>
        <v>-4.471927858161806E-2</v>
      </c>
      <c r="M123" s="68">
        <f>L123*'Расчет субсидий'!Q123</f>
        <v>-0.89438557163236121</v>
      </c>
      <c r="N123" s="69">
        <f t="shared" si="63"/>
        <v>-14.020928710136518</v>
      </c>
      <c r="O123" s="68">
        <f>'Расчет субсидий'!R123-1</f>
        <v>0</v>
      </c>
      <c r="P123" s="68">
        <f>O123*'Расчет субсидий'!S123</f>
        <v>0</v>
      </c>
      <c r="Q123" s="69">
        <f t="shared" si="64"/>
        <v>0</v>
      </c>
      <c r="R123" s="68">
        <f>'Расчет субсидий'!V123-1</f>
        <v>-0.24827586206896546</v>
      </c>
      <c r="S123" s="68">
        <f>R123*'Расчет субсидий'!W123</f>
        <v>-7.4482758620689635</v>
      </c>
      <c r="T123" s="69">
        <f t="shared" si="65"/>
        <v>-116.76367350705252</v>
      </c>
      <c r="U123" s="68">
        <f>'Расчет субсидий'!Z123-1</f>
        <v>0.20833333333333326</v>
      </c>
      <c r="V123" s="68">
        <f>U123*'Расчет субсидий'!AA123</f>
        <v>4.1666666666666652</v>
      </c>
      <c r="W123" s="69">
        <f t="shared" si="66"/>
        <v>65.319184639361936</v>
      </c>
      <c r="X123" s="68">
        <f>'Расчет субсидий'!AD123-1</f>
        <v>-8.8345378470901514E-2</v>
      </c>
      <c r="Y123" s="68">
        <f>X123*'Расчет субсидий'!AE123</f>
        <v>-0.44172689235450757</v>
      </c>
      <c r="Z123" s="69">
        <f t="shared" si="59"/>
        <v>-6.9247777060501541</v>
      </c>
      <c r="AA123" s="31" t="s">
        <v>376</v>
      </c>
      <c r="AB123" s="31" t="s">
        <v>376</v>
      </c>
      <c r="AC123" s="31" t="s">
        <v>376</v>
      </c>
      <c r="AD123" s="68">
        <f>'Расчет субсидий'!AL123-1</f>
        <v>-9.6153846153846145E-2</v>
      </c>
      <c r="AE123" s="68">
        <f>AD123*'Расчет субсидий'!AM123</f>
        <v>-1.9230769230769229</v>
      </c>
      <c r="AF123" s="69">
        <f t="shared" si="67"/>
        <v>-30.147315987397825</v>
      </c>
      <c r="AG123" s="31" t="s">
        <v>376</v>
      </c>
      <c r="AH123" s="31" t="s">
        <v>376</v>
      </c>
      <c r="AI123" s="31" t="s">
        <v>376</v>
      </c>
      <c r="AJ123" s="68">
        <f>'Расчет субсидий'!AT123-1</f>
        <v>-0.57600000000000007</v>
      </c>
      <c r="AK123" s="68">
        <f>AJ123*'Расчет субсидий'!AU123</f>
        <v>-5.7600000000000007</v>
      </c>
      <c r="AL123" s="69">
        <f t="shared" si="60"/>
        <v>-90.297240845453985</v>
      </c>
      <c r="AM123" s="31" t="s">
        <v>376</v>
      </c>
      <c r="AN123" s="31" t="s">
        <v>376</v>
      </c>
      <c r="AO123" s="31" t="s">
        <v>376</v>
      </c>
      <c r="AP123" s="31" t="s">
        <v>376</v>
      </c>
      <c r="AQ123" s="31" t="s">
        <v>376</v>
      </c>
      <c r="AR123" s="31" t="s">
        <v>376</v>
      </c>
      <c r="AS123" s="68">
        <f t="shared" si="61"/>
        <v>-12.088076997481732</v>
      </c>
      <c r="AT123" s="30" t="str">
        <f>IF('Расчет субсидий'!BW123="+",'Расчет субсидий'!BW123,"-")</f>
        <v>-</v>
      </c>
    </row>
    <row r="124" spans="1:46" ht="15" customHeight="1">
      <c r="A124" s="37" t="s">
        <v>124</v>
      </c>
      <c r="B124" s="65">
        <f>'Расчет субсидий'!BH124</f>
        <v>174.70000000000005</v>
      </c>
      <c r="C124" s="68">
        <f>'Расчет субсидий'!D124-1</f>
        <v>0.111951219512195</v>
      </c>
      <c r="D124" s="68">
        <f>C124*'Расчет субсидий'!E124</f>
        <v>1.11951219512195</v>
      </c>
      <c r="E124" s="69">
        <f t="shared" si="62"/>
        <v>4.9241756779683765</v>
      </c>
      <c r="F124" s="31" t="s">
        <v>376</v>
      </c>
      <c r="G124" s="31" t="s">
        <v>376</v>
      </c>
      <c r="H124" s="31" t="s">
        <v>376</v>
      </c>
      <c r="I124" s="31" t="s">
        <v>376</v>
      </c>
      <c r="J124" s="31" t="s">
        <v>376</v>
      </c>
      <c r="K124" s="31" t="s">
        <v>376</v>
      </c>
      <c r="L124" s="68">
        <f>'Расчет субсидий'!P124-1</f>
        <v>0.20032998762546406</v>
      </c>
      <c r="M124" s="68">
        <f>L124*'Расчет субсидий'!Q124</f>
        <v>4.0065997525092811</v>
      </c>
      <c r="N124" s="69">
        <f t="shared" si="63"/>
        <v>17.623033620023396</v>
      </c>
      <c r="O124" s="68">
        <f>'Расчет субсидий'!R124-1</f>
        <v>0</v>
      </c>
      <c r="P124" s="68">
        <f>O124*'Расчет субсидий'!S124</f>
        <v>0</v>
      </c>
      <c r="Q124" s="69">
        <f t="shared" si="64"/>
        <v>0</v>
      </c>
      <c r="R124" s="68">
        <f>'Расчет субсидий'!V124-1</f>
        <v>1.3181818181818183</v>
      </c>
      <c r="S124" s="68">
        <f>R124*'Расчет субсидий'!W124</f>
        <v>19.772727272727273</v>
      </c>
      <c r="T124" s="69">
        <f t="shared" si="65"/>
        <v>86.970363652768953</v>
      </c>
      <c r="U124" s="68">
        <f>'Расчет субсидий'!Z124-1</f>
        <v>0.375</v>
      </c>
      <c r="V124" s="68">
        <f>U124*'Расчет субсидий'!AA124</f>
        <v>13.125</v>
      </c>
      <c r="W124" s="69">
        <f t="shared" si="66"/>
        <v>57.730327597096633</v>
      </c>
      <c r="X124" s="68">
        <f>'Расчет субсидий'!AD124-1</f>
        <v>0.33884722079523266</v>
      </c>
      <c r="Y124" s="68">
        <f>X124*'Расчет субсидий'!AE124</f>
        <v>1.6942361039761633</v>
      </c>
      <c r="Z124" s="69">
        <f t="shared" si="59"/>
        <v>7.4520994521426731</v>
      </c>
      <c r="AA124" s="31" t="s">
        <v>376</v>
      </c>
      <c r="AB124" s="31" t="s">
        <v>376</v>
      </c>
      <c r="AC124" s="31" t="s">
        <v>376</v>
      </c>
      <c r="AD124" s="68">
        <f>'Расчет субсидий'!AL124-1</f>
        <v>0</v>
      </c>
      <c r="AE124" s="68">
        <f>AD124*'Расчет субсидий'!AM124</f>
        <v>0</v>
      </c>
      <c r="AF124" s="69">
        <f t="shared" si="67"/>
        <v>0</v>
      </c>
      <c r="AG124" s="31" t="s">
        <v>376</v>
      </c>
      <c r="AH124" s="31" t="s">
        <v>376</v>
      </c>
      <c r="AI124" s="31" t="s">
        <v>376</v>
      </c>
      <c r="AJ124" s="68">
        <f>'Расчет субсидий'!AT124-1</f>
        <v>-1</v>
      </c>
      <c r="AK124" s="68">
        <f>AJ124*'Расчет субсидий'!AU124</f>
        <v>0</v>
      </c>
      <c r="AL124" s="69">
        <f t="shared" si="60"/>
        <v>0</v>
      </c>
      <c r="AM124" s="31" t="s">
        <v>376</v>
      </c>
      <c r="AN124" s="31" t="s">
        <v>376</v>
      </c>
      <c r="AO124" s="31" t="s">
        <v>376</v>
      </c>
      <c r="AP124" s="31" t="s">
        <v>376</v>
      </c>
      <c r="AQ124" s="31" t="s">
        <v>376</v>
      </c>
      <c r="AR124" s="31" t="s">
        <v>376</v>
      </c>
      <c r="AS124" s="68">
        <f t="shared" si="61"/>
        <v>39.71807532433467</v>
      </c>
      <c r="AT124" s="30" t="str">
        <f>IF('Расчет субсидий'!BW124="+",'Расчет субсидий'!BW124,"-")</f>
        <v>-</v>
      </c>
    </row>
    <row r="125" spans="1:46" ht="15" customHeight="1">
      <c r="A125" s="37" t="s">
        <v>125</v>
      </c>
      <c r="B125" s="65">
        <f>'Расчет субсидий'!BH125</f>
        <v>72.900000000000091</v>
      </c>
      <c r="C125" s="68">
        <f>'Расчет субсидий'!D125-1</f>
        <v>-0.10223484848484854</v>
      </c>
      <c r="D125" s="68">
        <f>C125*'Расчет субсидий'!E125</f>
        <v>-1.0223484848484854</v>
      </c>
      <c r="E125" s="69">
        <f t="shared" si="62"/>
        <v>-13.977315373379518</v>
      </c>
      <c r="F125" s="31" t="s">
        <v>376</v>
      </c>
      <c r="G125" s="31" t="s">
        <v>376</v>
      </c>
      <c r="H125" s="31" t="s">
        <v>376</v>
      </c>
      <c r="I125" s="31" t="s">
        <v>376</v>
      </c>
      <c r="J125" s="31" t="s">
        <v>376</v>
      </c>
      <c r="K125" s="31" t="s">
        <v>376</v>
      </c>
      <c r="L125" s="68">
        <f>'Расчет субсидий'!P125-1</f>
        <v>7.6877446909479286E-2</v>
      </c>
      <c r="M125" s="68">
        <f>L125*'Расчет субсидий'!Q125</f>
        <v>1.5375489381895857</v>
      </c>
      <c r="N125" s="69">
        <f t="shared" si="63"/>
        <v>21.0210184976854</v>
      </c>
      <c r="O125" s="68">
        <f>'Расчет субсидий'!R125-1</f>
        <v>0</v>
      </c>
      <c r="P125" s="68">
        <f>O125*'Расчет субсидий'!S125</f>
        <v>0</v>
      </c>
      <c r="Q125" s="69">
        <f t="shared" si="64"/>
        <v>0</v>
      </c>
      <c r="R125" s="68">
        <f>'Расчет субсидий'!V125-1</f>
        <v>0.25314207650273213</v>
      </c>
      <c r="S125" s="68">
        <f>R125*'Расчет субсидий'!W125</f>
        <v>7.5942622950819638</v>
      </c>
      <c r="T125" s="69">
        <f t="shared" si="65"/>
        <v>103.82702248759813</v>
      </c>
      <c r="U125" s="68">
        <f>'Расчет субсидий'!Z125-1</f>
        <v>-1.5625E-2</v>
      </c>
      <c r="V125" s="68">
        <f>U125*'Расчет субсидий'!AA125</f>
        <v>-0.3125</v>
      </c>
      <c r="W125" s="69">
        <f t="shared" si="66"/>
        <v>-4.2724287451048895</v>
      </c>
      <c r="X125" s="68">
        <f>'Расчет субсидий'!AD125-1</f>
        <v>0.15752840909090904</v>
      </c>
      <c r="Y125" s="68">
        <f>X125*'Расчет субсидий'!AE125</f>
        <v>0.78764204545454519</v>
      </c>
      <c r="Z125" s="69">
        <f t="shared" si="59"/>
        <v>10.768462450730276</v>
      </c>
      <c r="AA125" s="31" t="s">
        <v>376</v>
      </c>
      <c r="AB125" s="31" t="s">
        <v>376</v>
      </c>
      <c r="AC125" s="31" t="s">
        <v>376</v>
      </c>
      <c r="AD125" s="68">
        <f>'Расчет субсидий'!AL125-1</f>
        <v>-6.6225165562914245E-3</v>
      </c>
      <c r="AE125" s="68">
        <f>AD125*'Расчет субсидий'!AM125</f>
        <v>-0.13245033112582849</v>
      </c>
      <c r="AF125" s="69">
        <f t="shared" si="67"/>
        <v>-1.8108307264020818</v>
      </c>
      <c r="AG125" s="31" t="s">
        <v>376</v>
      </c>
      <c r="AH125" s="31" t="s">
        <v>376</v>
      </c>
      <c r="AI125" s="31" t="s">
        <v>376</v>
      </c>
      <c r="AJ125" s="68">
        <f>'Расчет субсидий'!AT125-1</f>
        <v>-0.31200000000000006</v>
      </c>
      <c r="AK125" s="68">
        <f>AJ125*'Расчет субсидий'!AU125</f>
        <v>-3.1200000000000006</v>
      </c>
      <c r="AL125" s="69">
        <f t="shared" si="60"/>
        <v>-42.655928591127228</v>
      </c>
      <c r="AM125" s="31" t="s">
        <v>376</v>
      </c>
      <c r="AN125" s="31" t="s">
        <v>376</v>
      </c>
      <c r="AO125" s="31" t="s">
        <v>376</v>
      </c>
      <c r="AP125" s="31" t="s">
        <v>376</v>
      </c>
      <c r="AQ125" s="31" t="s">
        <v>376</v>
      </c>
      <c r="AR125" s="31" t="s">
        <v>376</v>
      </c>
      <c r="AS125" s="68">
        <f t="shared" si="61"/>
        <v>5.332154462751781</v>
      </c>
      <c r="AT125" s="30" t="str">
        <f>IF('Расчет субсидий'!BW125="+",'Расчет субсидий'!BW125,"-")</f>
        <v>-</v>
      </c>
    </row>
    <row r="126" spans="1:46" ht="15" customHeight="1">
      <c r="A126" s="37" t="s">
        <v>126</v>
      </c>
      <c r="B126" s="65">
        <f>'Расчет субсидий'!BH126</f>
        <v>280.20000000000005</v>
      </c>
      <c r="C126" s="68">
        <f>'Расчет субсидий'!D126-1</f>
        <v>-0.14978305549212156</v>
      </c>
      <c r="D126" s="68">
        <f>C126*'Расчет субсидий'!E126</f>
        <v>-1.4978305549212156</v>
      </c>
      <c r="E126" s="69">
        <f t="shared" si="62"/>
        <v>-14.011875484259365</v>
      </c>
      <c r="F126" s="31" t="s">
        <v>376</v>
      </c>
      <c r="G126" s="31" t="s">
        <v>376</v>
      </c>
      <c r="H126" s="31" t="s">
        <v>376</v>
      </c>
      <c r="I126" s="31" t="s">
        <v>376</v>
      </c>
      <c r="J126" s="31" t="s">
        <v>376</v>
      </c>
      <c r="K126" s="31" t="s">
        <v>376</v>
      </c>
      <c r="L126" s="68">
        <f>'Расчет субсидий'!P126-1</f>
        <v>0.11144357596482668</v>
      </c>
      <c r="M126" s="68">
        <f>L126*'Расчет субсидий'!Q126</f>
        <v>2.2288715192965336</v>
      </c>
      <c r="N126" s="69">
        <f t="shared" si="63"/>
        <v>20.850602957847745</v>
      </c>
      <c r="O126" s="68">
        <f>'Расчет субсидий'!R126-1</f>
        <v>0</v>
      </c>
      <c r="P126" s="68">
        <f>O126*'Расчет субсидий'!S126</f>
        <v>0</v>
      </c>
      <c r="Q126" s="69">
        <f t="shared" si="64"/>
        <v>0</v>
      </c>
      <c r="R126" s="68">
        <f>'Расчет субсидий'!V126-1</f>
        <v>1.0017857142857141</v>
      </c>
      <c r="S126" s="68">
        <f>R126*'Расчет субсидий'!W126</f>
        <v>30.053571428571423</v>
      </c>
      <c r="T126" s="69">
        <f t="shared" si="65"/>
        <v>281.14455225316686</v>
      </c>
      <c r="U126" s="68">
        <f>'Расчет субсидий'!Z126-1</f>
        <v>0.12083333333333335</v>
      </c>
      <c r="V126" s="68">
        <f>U126*'Расчет субсидий'!AA126</f>
        <v>2.416666666666667</v>
      </c>
      <c r="W126" s="69">
        <f t="shared" si="66"/>
        <v>22.607385267337254</v>
      </c>
      <c r="X126" s="68">
        <f>'Расчет субсидий'!AD126-1</f>
        <v>0.11495688141413352</v>
      </c>
      <c r="Y126" s="68">
        <f>X126*'Расчет субсидий'!AE126</f>
        <v>0.57478440707066758</v>
      </c>
      <c r="Z126" s="69">
        <f t="shared" si="59"/>
        <v>5.3769817391605192</v>
      </c>
      <c r="AA126" s="31" t="s">
        <v>376</v>
      </c>
      <c r="AB126" s="31" t="s">
        <v>376</v>
      </c>
      <c r="AC126" s="31" t="s">
        <v>376</v>
      </c>
      <c r="AD126" s="68">
        <f>'Расчет субсидий'!AL126-1</f>
        <v>-1.7543859649122862E-2</v>
      </c>
      <c r="AE126" s="68">
        <f>AD126*'Расчет субсидий'!AM126</f>
        <v>-0.35087719298245723</v>
      </c>
      <c r="AF126" s="69">
        <f t="shared" si="67"/>
        <v>-3.2823789861832768</v>
      </c>
      <c r="AG126" s="31" t="s">
        <v>376</v>
      </c>
      <c r="AH126" s="31" t="s">
        <v>376</v>
      </c>
      <c r="AI126" s="31" t="s">
        <v>376</v>
      </c>
      <c r="AJ126" s="68">
        <f>'Расчет субсидий'!AT126-1</f>
        <v>-0.34725848563968664</v>
      </c>
      <c r="AK126" s="68">
        <f>AJ126*'Расчет субсидий'!AU126</f>
        <v>-3.4725848563968666</v>
      </c>
      <c r="AL126" s="69">
        <f t="shared" si="60"/>
        <v>-32.485267747069635</v>
      </c>
      <c r="AM126" s="31" t="s">
        <v>376</v>
      </c>
      <c r="AN126" s="31" t="s">
        <v>376</v>
      </c>
      <c r="AO126" s="31" t="s">
        <v>376</v>
      </c>
      <c r="AP126" s="31" t="s">
        <v>376</v>
      </c>
      <c r="AQ126" s="31" t="s">
        <v>376</v>
      </c>
      <c r="AR126" s="31" t="s">
        <v>376</v>
      </c>
      <c r="AS126" s="68">
        <f t="shared" si="61"/>
        <v>29.952601417304745</v>
      </c>
      <c r="AT126" s="30" t="str">
        <f>IF('Расчет субсидий'!BW126="+",'Расчет субсидий'!BW126,"-")</f>
        <v>+</v>
      </c>
    </row>
    <row r="127" spans="1:46" ht="15" customHeight="1">
      <c r="A127" s="37" t="s">
        <v>127</v>
      </c>
      <c r="B127" s="65">
        <f>'Расчет субсидий'!BH127</f>
        <v>-200.5</v>
      </c>
      <c r="C127" s="68">
        <f>'Расчет субсидий'!D127-1</f>
        <v>-7.8185524974515808E-2</v>
      </c>
      <c r="D127" s="68">
        <f>C127*'Расчет субсидий'!E127</f>
        <v>-0.78185524974515808</v>
      </c>
      <c r="E127" s="69">
        <f t="shared" si="62"/>
        <v>-8.269912756503615</v>
      </c>
      <c r="F127" s="31" t="s">
        <v>376</v>
      </c>
      <c r="G127" s="31" t="s">
        <v>376</v>
      </c>
      <c r="H127" s="31" t="s">
        <v>376</v>
      </c>
      <c r="I127" s="31" t="s">
        <v>376</v>
      </c>
      <c r="J127" s="31" t="s">
        <v>376</v>
      </c>
      <c r="K127" s="31" t="s">
        <v>376</v>
      </c>
      <c r="L127" s="68">
        <f>'Расчет субсидий'!P127-1</f>
        <v>-0.40262635269322744</v>
      </c>
      <c r="M127" s="68">
        <f>L127*'Расчет субсидий'!Q127</f>
        <v>-8.0525270538645479</v>
      </c>
      <c r="N127" s="69">
        <f t="shared" si="63"/>
        <v>-85.173945211151022</v>
      </c>
      <c r="O127" s="68">
        <f>'Расчет субсидий'!R127-1</f>
        <v>0</v>
      </c>
      <c r="P127" s="68">
        <f>O127*'Расчет субсидий'!S127</f>
        <v>0</v>
      </c>
      <c r="Q127" s="69">
        <f t="shared" si="64"/>
        <v>0</v>
      </c>
      <c r="R127" s="68">
        <f>'Расчет субсидий'!V127-1</f>
        <v>-0.38134556574923539</v>
      </c>
      <c r="S127" s="68">
        <f>R127*'Расчет субсидий'!W127</f>
        <v>-11.440366972477062</v>
      </c>
      <c r="T127" s="69">
        <f t="shared" si="65"/>
        <v>-121.00812368479795</v>
      </c>
      <c r="U127" s="68">
        <f>'Расчет субсидий'!Z127-1</f>
        <v>6.1111111111111116E-2</v>
      </c>
      <c r="V127" s="68">
        <f>U127*'Расчет субсидий'!AA127</f>
        <v>1.2222222222222223</v>
      </c>
      <c r="W127" s="69">
        <f t="shared" si="66"/>
        <v>12.927803644130162</v>
      </c>
      <c r="X127" s="68">
        <f>'Расчет субсидий'!AD127-1</f>
        <v>9.6288673055894947E-2</v>
      </c>
      <c r="Y127" s="68">
        <f>X127*'Расчет субсидий'!AE127</f>
        <v>0.48144336527947473</v>
      </c>
      <c r="Z127" s="69">
        <f t="shared" si="59"/>
        <v>5.0923679662655026</v>
      </c>
      <c r="AA127" s="31" t="s">
        <v>376</v>
      </c>
      <c r="AB127" s="31" t="s">
        <v>376</v>
      </c>
      <c r="AC127" s="31" t="s">
        <v>376</v>
      </c>
      <c r="AD127" s="68">
        <f>'Расчет субсидий'!AL127-1</f>
        <v>-1.9230769230769273E-2</v>
      </c>
      <c r="AE127" s="68">
        <f>AD127*'Расчет субсидий'!AM127</f>
        <v>-0.38461538461538547</v>
      </c>
      <c r="AF127" s="69">
        <f t="shared" si="67"/>
        <v>-4.0681899579430665</v>
      </c>
      <c r="AG127" s="31" t="s">
        <v>376</v>
      </c>
      <c r="AH127" s="31" t="s">
        <v>376</v>
      </c>
      <c r="AI127" s="31" t="s">
        <v>376</v>
      </c>
      <c r="AJ127" s="68">
        <f>'Расчет субсидий'!AT127-1</f>
        <v>-1</v>
      </c>
      <c r="AK127" s="68">
        <f>AJ127*'Расчет субсидий'!AU127</f>
        <v>0</v>
      </c>
      <c r="AL127" s="69">
        <f t="shared" si="60"/>
        <v>0</v>
      </c>
      <c r="AM127" s="31" t="s">
        <v>376</v>
      </c>
      <c r="AN127" s="31" t="s">
        <v>376</v>
      </c>
      <c r="AO127" s="31" t="s">
        <v>376</v>
      </c>
      <c r="AP127" s="31" t="s">
        <v>376</v>
      </c>
      <c r="AQ127" s="31" t="s">
        <v>376</v>
      </c>
      <c r="AR127" s="31" t="s">
        <v>376</v>
      </c>
      <c r="AS127" s="68">
        <f t="shared" si="61"/>
        <v>-18.955699073200456</v>
      </c>
      <c r="AT127" s="30" t="str">
        <f>IF('Расчет субсидий'!BW127="+",'Расчет субсидий'!BW127,"-")</f>
        <v>+</v>
      </c>
    </row>
    <row r="128" spans="1:46" ht="15" customHeight="1">
      <c r="A128" s="37" t="s">
        <v>128</v>
      </c>
      <c r="B128" s="65">
        <f>'Расчет субсидий'!BH128</f>
        <v>13.099999999999909</v>
      </c>
      <c r="C128" s="68">
        <f>'Расчет субсидий'!D128-1</f>
        <v>-7.6666666666666661E-2</v>
      </c>
      <c r="D128" s="68">
        <f>C128*'Расчет субсидий'!E128</f>
        <v>-0.76666666666666661</v>
      </c>
      <c r="E128" s="69">
        <f t="shared" si="62"/>
        <v>-8.1608630650679217</v>
      </c>
      <c r="F128" s="31" t="s">
        <v>376</v>
      </c>
      <c r="G128" s="31" t="s">
        <v>376</v>
      </c>
      <c r="H128" s="31" t="s">
        <v>376</v>
      </c>
      <c r="I128" s="31" t="s">
        <v>376</v>
      </c>
      <c r="J128" s="31" t="s">
        <v>376</v>
      </c>
      <c r="K128" s="31" t="s">
        <v>376</v>
      </c>
      <c r="L128" s="68">
        <f>'Расчет субсидий'!P128-1</f>
        <v>-0.32811565304087742</v>
      </c>
      <c r="M128" s="68">
        <f>L128*'Расчет субсидий'!Q128</f>
        <v>-6.5623130608175479</v>
      </c>
      <c r="N128" s="69">
        <f t="shared" si="63"/>
        <v>-69.853223842746218</v>
      </c>
      <c r="O128" s="68">
        <f>'Расчет субсидий'!R128-1</f>
        <v>0</v>
      </c>
      <c r="P128" s="68">
        <f>O128*'Расчет субсидий'!S128</f>
        <v>0</v>
      </c>
      <c r="Q128" s="69">
        <f t="shared" si="64"/>
        <v>0</v>
      </c>
      <c r="R128" s="68">
        <f>'Расчет субсидий'!V128-1</f>
        <v>0.1812274368231046</v>
      </c>
      <c r="S128" s="68">
        <f>R128*'Расчет субсидий'!W128</f>
        <v>6.3429602888086611</v>
      </c>
      <c r="T128" s="69">
        <f t="shared" si="65"/>
        <v>67.518300448866739</v>
      </c>
      <c r="U128" s="68">
        <f>'Расчет субсидий'!Z128-1</f>
        <v>0.55000000000000004</v>
      </c>
      <c r="V128" s="68">
        <f>U128*'Расчет субсидий'!AA128</f>
        <v>8.25</v>
      </c>
      <c r="W128" s="69">
        <f t="shared" si="66"/>
        <v>87.817982982796124</v>
      </c>
      <c r="X128" s="68">
        <f>'Расчет субсидий'!AD128-1</f>
        <v>-7.2562397744282414E-2</v>
      </c>
      <c r="Y128" s="68">
        <f>X128*'Расчет субсидий'!AE128</f>
        <v>-0.36281198872141207</v>
      </c>
      <c r="Z128" s="69">
        <f t="shared" si="59"/>
        <v>-3.8619899456353193</v>
      </c>
      <c r="AA128" s="31" t="s">
        <v>376</v>
      </c>
      <c r="AB128" s="31" t="s">
        <v>376</v>
      </c>
      <c r="AC128" s="31" t="s">
        <v>376</v>
      </c>
      <c r="AD128" s="68">
        <f>'Расчет субсидий'!AL128-1</f>
        <v>-0.28352490421455934</v>
      </c>
      <c r="AE128" s="68">
        <f>AD128*'Расчет субсидий'!AM128</f>
        <v>-5.6704980842911867</v>
      </c>
      <c r="AF128" s="69">
        <f t="shared" si="67"/>
        <v>-60.360206578213514</v>
      </c>
      <c r="AG128" s="31" t="s">
        <v>376</v>
      </c>
      <c r="AH128" s="31" t="s">
        <v>376</v>
      </c>
      <c r="AI128" s="31" t="s">
        <v>376</v>
      </c>
      <c r="AJ128" s="68">
        <f>'Расчет субсидий'!AT128-1</f>
        <v>-1</v>
      </c>
      <c r="AK128" s="68">
        <f>AJ128*'Расчет субсидий'!AU128</f>
        <v>0</v>
      </c>
      <c r="AL128" s="69">
        <f t="shared" si="60"/>
        <v>0</v>
      </c>
      <c r="AM128" s="31" t="s">
        <v>376</v>
      </c>
      <c r="AN128" s="31" t="s">
        <v>376</v>
      </c>
      <c r="AO128" s="31" t="s">
        <v>376</v>
      </c>
      <c r="AP128" s="31" t="s">
        <v>376</v>
      </c>
      <c r="AQ128" s="31" t="s">
        <v>376</v>
      </c>
      <c r="AR128" s="31" t="s">
        <v>376</v>
      </c>
      <c r="AS128" s="68">
        <f t="shared" si="61"/>
        <v>1.2306704883118478</v>
      </c>
      <c r="AT128" s="30" t="str">
        <f>IF('Расчет субсидий'!BW128="+",'Расчет субсидий'!BW128,"-")</f>
        <v>+</v>
      </c>
    </row>
    <row r="129" spans="1:46" ht="15" customHeight="1">
      <c r="A129" s="36" t="s">
        <v>129</v>
      </c>
      <c r="B129" s="70"/>
      <c r="C129" s="71"/>
      <c r="D129" s="71"/>
      <c r="E129" s="72"/>
      <c r="F129" s="71"/>
      <c r="G129" s="71"/>
      <c r="H129" s="72"/>
      <c r="I129" s="72"/>
      <c r="J129" s="72"/>
      <c r="K129" s="72"/>
      <c r="L129" s="71"/>
      <c r="M129" s="71"/>
      <c r="N129" s="72"/>
      <c r="O129" s="71"/>
      <c r="P129" s="71"/>
      <c r="Q129" s="72"/>
      <c r="R129" s="71"/>
      <c r="S129" s="71"/>
      <c r="T129" s="72"/>
      <c r="U129" s="71"/>
      <c r="V129" s="71"/>
      <c r="W129" s="72"/>
      <c r="X129" s="72"/>
      <c r="Y129" s="72"/>
      <c r="Z129" s="72"/>
      <c r="AA129" s="72"/>
      <c r="AB129" s="72"/>
      <c r="AC129" s="72"/>
      <c r="AD129" s="71"/>
      <c r="AE129" s="71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3"/>
    </row>
    <row r="130" spans="1:46" ht="15" customHeight="1">
      <c r="A130" s="37" t="s">
        <v>130</v>
      </c>
      <c r="B130" s="65">
        <f>'Расчет субсидий'!BH130</f>
        <v>-14.300000000000011</v>
      </c>
      <c r="C130" s="68">
        <f>'Расчет субсидий'!D130-1</f>
        <v>0.21511754068716105</v>
      </c>
      <c r="D130" s="68">
        <f>C130*'Расчет субсидий'!E130</f>
        <v>2.1511754068716105</v>
      </c>
      <c r="E130" s="69">
        <f t="shared" ref="E130:E138" si="68">$B130*D130/$AS130</f>
        <v>3.2998593624855528</v>
      </c>
      <c r="F130" s="31" t="s">
        <v>376</v>
      </c>
      <c r="G130" s="31" t="s">
        <v>376</v>
      </c>
      <c r="H130" s="31" t="s">
        <v>376</v>
      </c>
      <c r="I130" s="31" t="s">
        <v>376</v>
      </c>
      <c r="J130" s="31" t="s">
        <v>376</v>
      </c>
      <c r="K130" s="31" t="s">
        <v>376</v>
      </c>
      <c r="L130" s="68">
        <f>'Расчет субсидий'!P130-1</f>
        <v>1.3307047806801586E-2</v>
      </c>
      <c r="M130" s="68">
        <f>L130*'Расчет субсидий'!Q130</f>
        <v>0.26614095613603173</v>
      </c>
      <c r="N130" s="69">
        <f t="shared" ref="N130:N138" si="69">$B130*M130/$AS130</f>
        <v>0.40825481875674713</v>
      </c>
      <c r="O130" s="68">
        <f>'Расчет субсидий'!R130-1</f>
        <v>0</v>
      </c>
      <c r="P130" s="68">
        <f>O130*'Расчет субсидий'!S130</f>
        <v>0</v>
      </c>
      <c r="Q130" s="69">
        <f t="shared" ref="Q130:Q138" si="70">$B130*P130/$AS130</f>
        <v>0</v>
      </c>
      <c r="R130" s="68">
        <f>'Расчет субсидий'!V130-1</f>
        <v>-0.21216526396327473</v>
      </c>
      <c r="S130" s="68">
        <f>R130*'Расчет субсидий'!W130</f>
        <v>-6.3649579188982415</v>
      </c>
      <c r="T130" s="69">
        <f t="shared" ref="T130:T138" si="71">$B130*S130/$AS130</f>
        <v>-9.7637161123218803</v>
      </c>
      <c r="U130" s="68">
        <f>'Расчет субсидий'!Z130-1</f>
        <v>-3.9156626506024139E-2</v>
      </c>
      <c r="V130" s="68">
        <f>U130*'Расчет субсидий'!AA130</f>
        <v>-0.78313253012048278</v>
      </c>
      <c r="W130" s="69">
        <f t="shared" ref="W130:W138" si="72">$B130*V130/$AS130</f>
        <v>-1.201309388035092</v>
      </c>
      <c r="X130" s="68">
        <f>'Расчет субсидий'!AD130-1</f>
        <v>-0.38209244883556814</v>
      </c>
      <c r="Y130" s="68">
        <f>X130*'Расчет субсидий'!AE130</f>
        <v>-1.9104622441778407</v>
      </c>
      <c r="Z130" s="69">
        <f t="shared" si="59"/>
        <v>-2.9306102621791768</v>
      </c>
      <c r="AA130" s="31" t="s">
        <v>376</v>
      </c>
      <c r="AB130" s="31" t="s">
        <v>376</v>
      </c>
      <c r="AC130" s="31" t="s">
        <v>376</v>
      </c>
      <c r="AD130" s="68">
        <f>'Расчет субсидий'!AL130-1</f>
        <v>-0.13404605263157898</v>
      </c>
      <c r="AE130" s="68">
        <f>AD130*'Расчет субсидий'!AM130</f>
        <v>-2.6809210526315796</v>
      </c>
      <c r="AF130" s="69">
        <f t="shared" ref="AF130:AF138" si="73">$B130*AE130/$AS130</f>
        <v>-4.1124784187061598</v>
      </c>
      <c r="AG130" s="31" t="s">
        <v>376</v>
      </c>
      <c r="AH130" s="31" t="s">
        <v>376</v>
      </c>
      <c r="AI130" s="31" t="s">
        <v>376</v>
      </c>
      <c r="AJ130" s="68">
        <f>'Расчет субсидий'!AT130-1</f>
        <v>-1</v>
      </c>
      <c r="AK130" s="68">
        <f>AJ130*'Расчет субсидий'!AU130</f>
        <v>0</v>
      </c>
      <c r="AL130" s="69">
        <f t="shared" si="60"/>
        <v>0</v>
      </c>
      <c r="AM130" s="31" t="s">
        <v>376</v>
      </c>
      <c r="AN130" s="31" t="s">
        <v>376</v>
      </c>
      <c r="AO130" s="31" t="s">
        <v>376</v>
      </c>
      <c r="AP130" s="31" t="s">
        <v>376</v>
      </c>
      <c r="AQ130" s="31" t="s">
        <v>376</v>
      </c>
      <c r="AR130" s="31" t="s">
        <v>376</v>
      </c>
      <c r="AS130" s="68">
        <f t="shared" si="61"/>
        <v>-9.3221573828205031</v>
      </c>
      <c r="AT130" s="30" t="str">
        <f>IF('Расчет субсидий'!BW130="+",'Расчет субсидий'!BW130,"-")</f>
        <v>-</v>
      </c>
    </row>
    <row r="131" spans="1:46" ht="15" customHeight="1">
      <c r="A131" s="37" t="s">
        <v>131</v>
      </c>
      <c r="B131" s="65">
        <f>'Расчет субсидий'!BH131</f>
        <v>46.5</v>
      </c>
      <c r="C131" s="68">
        <f>'Расчет субсидий'!D131-1</f>
        <v>-1</v>
      </c>
      <c r="D131" s="68">
        <f>C131*'Расчет субсидий'!E131</f>
        <v>0</v>
      </c>
      <c r="E131" s="69">
        <f t="shared" si="68"/>
        <v>0</v>
      </c>
      <c r="F131" s="31" t="s">
        <v>376</v>
      </c>
      <c r="G131" s="31" t="s">
        <v>376</v>
      </c>
      <c r="H131" s="31" t="s">
        <v>376</v>
      </c>
      <c r="I131" s="31" t="s">
        <v>376</v>
      </c>
      <c r="J131" s="31" t="s">
        <v>376</v>
      </c>
      <c r="K131" s="31" t="s">
        <v>376</v>
      </c>
      <c r="L131" s="68">
        <f>'Расчет субсидий'!P131-1</f>
        <v>-0.1511506276150627</v>
      </c>
      <c r="M131" s="68">
        <f>L131*'Расчет субсидий'!Q131</f>
        <v>-3.0230125523012541</v>
      </c>
      <c r="N131" s="69">
        <f t="shared" si="69"/>
        <v>-56.889066469333315</v>
      </c>
      <c r="O131" s="68">
        <f>'Расчет субсидий'!R131-1</f>
        <v>0</v>
      </c>
      <c r="P131" s="68">
        <f>O131*'Расчет субсидий'!S131</f>
        <v>0</v>
      </c>
      <c r="Q131" s="69">
        <f t="shared" si="70"/>
        <v>0</v>
      </c>
      <c r="R131" s="68">
        <f>'Расчет субсидий'!V131-1</f>
        <v>0.10320641282565135</v>
      </c>
      <c r="S131" s="68">
        <f>R131*'Расчет субсидий'!W131</f>
        <v>4.128256513026054</v>
      </c>
      <c r="T131" s="69">
        <f t="shared" si="71"/>
        <v>77.688284487345868</v>
      </c>
      <c r="U131" s="68">
        <f>'Расчет субсидий'!Z131-1</f>
        <v>0.20196078431372544</v>
      </c>
      <c r="V131" s="68">
        <f>U131*'Расчет субсидий'!AA131</f>
        <v>2.0196078431372544</v>
      </c>
      <c r="W131" s="69">
        <f t="shared" si="72"/>
        <v>38.006327410966236</v>
      </c>
      <c r="X131" s="68">
        <f>'Расчет субсидий'!AD131-1</f>
        <v>-0.27892835110601921</v>
      </c>
      <c r="Y131" s="68">
        <f>X131*'Расчет субсидий'!AE131</f>
        <v>-1.3946417555300961</v>
      </c>
      <c r="Z131" s="69">
        <f t="shared" si="59"/>
        <v>-26.245298740444273</v>
      </c>
      <c r="AA131" s="31" t="s">
        <v>376</v>
      </c>
      <c r="AB131" s="31" t="s">
        <v>376</v>
      </c>
      <c r="AC131" s="31" t="s">
        <v>376</v>
      </c>
      <c r="AD131" s="68">
        <f>'Расчет субсидий'!AL131-1</f>
        <v>3.7037037037036979E-2</v>
      </c>
      <c r="AE131" s="68">
        <f>AD131*'Расчет субсидий'!AM131</f>
        <v>0.74074074074073959</v>
      </c>
      <c r="AF131" s="69">
        <f t="shared" si="73"/>
        <v>13.939753311465484</v>
      </c>
      <c r="AG131" s="31" t="s">
        <v>376</v>
      </c>
      <c r="AH131" s="31" t="s">
        <v>376</v>
      </c>
      <c r="AI131" s="31" t="s">
        <v>376</v>
      </c>
      <c r="AJ131" s="68">
        <f>'Расчет субсидий'!AT131-1</f>
        <v>-1</v>
      </c>
      <c r="AK131" s="68">
        <f>AJ131*'Расчет субсидий'!AU131</f>
        <v>0</v>
      </c>
      <c r="AL131" s="69">
        <f t="shared" si="60"/>
        <v>0</v>
      </c>
      <c r="AM131" s="31" t="s">
        <v>376</v>
      </c>
      <c r="AN131" s="31" t="s">
        <v>376</v>
      </c>
      <c r="AO131" s="31" t="s">
        <v>376</v>
      </c>
      <c r="AP131" s="31" t="s">
        <v>376</v>
      </c>
      <c r="AQ131" s="31" t="s">
        <v>376</v>
      </c>
      <c r="AR131" s="31" t="s">
        <v>376</v>
      </c>
      <c r="AS131" s="68">
        <f t="shared" si="61"/>
        <v>2.4709507890726981</v>
      </c>
      <c r="AT131" s="30" t="str">
        <f>IF('Расчет субсидий'!BW131="+",'Расчет субсидий'!BW131,"-")</f>
        <v>-</v>
      </c>
    </row>
    <row r="132" spans="1:46" ht="15" customHeight="1">
      <c r="A132" s="37" t="s">
        <v>132</v>
      </c>
      <c r="B132" s="65">
        <f>'Расчет субсидий'!BH132</f>
        <v>620.40000000000009</v>
      </c>
      <c r="C132" s="68">
        <f>'Расчет субсидий'!D132-1</f>
        <v>3.2217296234628545E-2</v>
      </c>
      <c r="D132" s="68">
        <f>C132*'Расчет субсидий'!E132</f>
        <v>0.32217296234628545</v>
      </c>
      <c r="E132" s="69">
        <f t="shared" si="68"/>
        <v>4.9323157980777346</v>
      </c>
      <c r="F132" s="31" t="s">
        <v>376</v>
      </c>
      <c r="G132" s="31" t="s">
        <v>376</v>
      </c>
      <c r="H132" s="31" t="s">
        <v>376</v>
      </c>
      <c r="I132" s="31" t="s">
        <v>376</v>
      </c>
      <c r="J132" s="31" t="s">
        <v>376</v>
      </c>
      <c r="K132" s="31" t="s">
        <v>376</v>
      </c>
      <c r="L132" s="68">
        <f>'Расчет субсидий'!P132-1</f>
        <v>0.156147639777094</v>
      </c>
      <c r="M132" s="68">
        <f>L132*'Расчет субсидий'!Q132</f>
        <v>3.1229527955418801</v>
      </c>
      <c r="N132" s="69">
        <f t="shared" si="69"/>
        <v>47.810931426163592</v>
      </c>
      <c r="O132" s="68">
        <f>'Расчет субсидий'!R132-1</f>
        <v>0</v>
      </c>
      <c r="P132" s="68">
        <f>O132*'Расчет субсидий'!S132</f>
        <v>0</v>
      </c>
      <c r="Q132" s="69">
        <f t="shared" si="70"/>
        <v>0</v>
      </c>
      <c r="R132" s="68">
        <f>'Расчет субсидий'!V132-1</f>
        <v>0.15433604336043349</v>
      </c>
      <c r="S132" s="68">
        <f>R132*'Расчет субсидий'!W132</f>
        <v>3.0867208672086699</v>
      </c>
      <c r="T132" s="69">
        <f t="shared" si="71"/>
        <v>47.256237726198073</v>
      </c>
      <c r="U132" s="68">
        <f>'Расчет субсидий'!Z132-1</f>
        <v>0.75344827586206908</v>
      </c>
      <c r="V132" s="68">
        <f>U132*'Расчет субсидий'!AA132</f>
        <v>22.603448275862071</v>
      </c>
      <c r="W132" s="69">
        <f t="shared" si="72"/>
        <v>346.04811095921821</v>
      </c>
      <c r="X132" s="68">
        <f>'Расчет субсидий'!AD132-1</f>
        <v>0.50489593871946803</v>
      </c>
      <c r="Y132" s="68">
        <f>X132*'Расчет субсидий'!AE132</f>
        <v>2.5244796935973399</v>
      </c>
      <c r="Z132" s="69">
        <f t="shared" si="59"/>
        <v>38.648591067282524</v>
      </c>
      <c r="AA132" s="31" t="s">
        <v>376</v>
      </c>
      <c r="AB132" s="31" t="s">
        <v>376</v>
      </c>
      <c r="AC132" s="31" t="s">
        <v>376</v>
      </c>
      <c r="AD132" s="68">
        <f>'Расчет субсидий'!AL132-1</f>
        <v>0.34473684210526323</v>
      </c>
      <c r="AE132" s="68">
        <f>AD132*'Расчет субсидий'!AM132</f>
        <v>6.8947368421052646</v>
      </c>
      <c r="AF132" s="69">
        <f t="shared" si="73"/>
        <v>105.55516267486212</v>
      </c>
      <c r="AG132" s="31" t="s">
        <v>376</v>
      </c>
      <c r="AH132" s="31" t="s">
        <v>376</v>
      </c>
      <c r="AI132" s="31" t="s">
        <v>376</v>
      </c>
      <c r="AJ132" s="68">
        <f>'Расчет субсидий'!AT132-1</f>
        <v>0.19692737430167617</v>
      </c>
      <c r="AK132" s="68">
        <f>AJ132*'Расчет субсидий'!AU132</f>
        <v>1.9692737430167617</v>
      </c>
      <c r="AL132" s="69">
        <f t="shared" si="60"/>
        <v>30.148650348197769</v>
      </c>
      <c r="AM132" s="31" t="s">
        <v>376</v>
      </c>
      <c r="AN132" s="31" t="s">
        <v>376</v>
      </c>
      <c r="AO132" s="31" t="s">
        <v>376</v>
      </c>
      <c r="AP132" s="31" t="s">
        <v>376</v>
      </c>
      <c r="AQ132" s="31" t="s">
        <v>376</v>
      </c>
      <c r="AR132" s="31" t="s">
        <v>376</v>
      </c>
      <c r="AS132" s="68">
        <f t="shared" si="61"/>
        <v>40.523785179678278</v>
      </c>
      <c r="AT132" s="30" t="str">
        <f>IF('Расчет субсидий'!BW132="+",'Расчет субсидий'!BW132,"-")</f>
        <v>-</v>
      </c>
    </row>
    <row r="133" spans="1:46" ht="15" customHeight="1">
      <c r="A133" s="37" t="s">
        <v>133</v>
      </c>
      <c r="B133" s="65">
        <f>'Расчет субсидий'!BH133</f>
        <v>-100.70000000000005</v>
      </c>
      <c r="C133" s="68">
        <f>'Расчет субсидий'!D133-1</f>
        <v>-1</v>
      </c>
      <c r="D133" s="68">
        <f>C133*'Расчет субсидий'!E133</f>
        <v>0</v>
      </c>
      <c r="E133" s="69">
        <f t="shared" si="68"/>
        <v>0</v>
      </c>
      <c r="F133" s="31" t="s">
        <v>376</v>
      </c>
      <c r="G133" s="31" t="s">
        <v>376</v>
      </c>
      <c r="H133" s="31" t="s">
        <v>376</v>
      </c>
      <c r="I133" s="31" t="s">
        <v>376</v>
      </c>
      <c r="J133" s="31" t="s">
        <v>376</v>
      </c>
      <c r="K133" s="31" t="s">
        <v>376</v>
      </c>
      <c r="L133" s="68">
        <f>'Расчет субсидий'!P133-1</f>
        <v>0.14268488745980701</v>
      </c>
      <c r="M133" s="68">
        <f>L133*'Расчет субсидий'!Q133</f>
        <v>2.8536977491961402</v>
      </c>
      <c r="N133" s="69">
        <f t="shared" si="69"/>
        <v>34.987494685611111</v>
      </c>
      <c r="O133" s="68">
        <f>'Расчет субсидий'!R133-1</f>
        <v>0</v>
      </c>
      <c r="P133" s="68">
        <f>O133*'Расчет субсидий'!S133</f>
        <v>0</v>
      </c>
      <c r="Q133" s="69">
        <f t="shared" si="70"/>
        <v>0</v>
      </c>
      <c r="R133" s="68">
        <f>'Расчет субсидий'!V133-1</f>
        <v>-0.29461952344350495</v>
      </c>
      <c r="S133" s="68">
        <f>R133*'Расчет субсидий'!W133</f>
        <v>-5.892390468870099</v>
      </c>
      <c r="T133" s="69">
        <f t="shared" si="71"/>
        <v>-72.243102926093528</v>
      </c>
      <c r="U133" s="68">
        <f>'Расчет субсидий'!Z133-1</f>
        <v>0.50481927710843388</v>
      </c>
      <c r="V133" s="68">
        <f>U133*'Расчет субсидий'!AA133</f>
        <v>5.0481927710843388</v>
      </c>
      <c r="W133" s="69">
        <f t="shared" si="72"/>
        <v>61.89289591022979</v>
      </c>
      <c r="X133" s="68">
        <f>'Расчет субсидий'!AD133-1</f>
        <v>-0.6053641102986983</v>
      </c>
      <c r="Y133" s="68">
        <f>X133*'Расчет субсидий'!AE133</f>
        <v>-3.0268205514934916</v>
      </c>
      <c r="Z133" s="69">
        <f t="shared" si="59"/>
        <v>-37.110050631503746</v>
      </c>
      <c r="AA133" s="31" t="s">
        <v>376</v>
      </c>
      <c r="AB133" s="31" t="s">
        <v>376</v>
      </c>
      <c r="AC133" s="31" t="s">
        <v>376</v>
      </c>
      <c r="AD133" s="68">
        <f>'Расчет субсидий'!AL133-1</f>
        <v>-0.359805510534846</v>
      </c>
      <c r="AE133" s="68">
        <f>AD133*'Расчет субсидий'!AM133</f>
        <v>-7.1961102106969204</v>
      </c>
      <c r="AF133" s="69">
        <f t="shared" si="73"/>
        <v>-88.2272370382437</v>
      </c>
      <c r="AG133" s="31" t="s">
        <v>376</v>
      </c>
      <c r="AH133" s="31" t="s">
        <v>376</v>
      </c>
      <c r="AI133" s="31" t="s">
        <v>376</v>
      </c>
      <c r="AJ133" s="68">
        <f>'Расчет субсидий'!AT133-1</f>
        <v>-1</v>
      </c>
      <c r="AK133" s="68">
        <f>AJ133*'Расчет субсидий'!AU133</f>
        <v>0</v>
      </c>
      <c r="AL133" s="69">
        <f t="shared" si="60"/>
        <v>0</v>
      </c>
      <c r="AM133" s="31" t="s">
        <v>376</v>
      </c>
      <c r="AN133" s="31" t="s">
        <v>376</v>
      </c>
      <c r="AO133" s="31" t="s">
        <v>376</v>
      </c>
      <c r="AP133" s="31" t="s">
        <v>376</v>
      </c>
      <c r="AQ133" s="31" t="s">
        <v>376</v>
      </c>
      <c r="AR133" s="31" t="s">
        <v>376</v>
      </c>
      <c r="AS133" s="68">
        <f t="shared" si="61"/>
        <v>-8.2134307107800311</v>
      </c>
      <c r="AT133" s="30" t="str">
        <f>IF('Расчет субсидий'!BW133="+",'Расчет субсидий'!BW133,"-")</f>
        <v>-</v>
      </c>
    </row>
    <row r="134" spans="1:46" ht="15" customHeight="1">
      <c r="A134" s="37" t="s">
        <v>134</v>
      </c>
      <c r="B134" s="65">
        <f>'Расчет субсидий'!BH134</f>
        <v>-59.399999999999977</v>
      </c>
      <c r="C134" s="68">
        <f>'Расчет субсидий'!D134-1</f>
        <v>-1</v>
      </c>
      <c r="D134" s="68">
        <f>C134*'Расчет субсидий'!E134</f>
        <v>0</v>
      </c>
      <c r="E134" s="69">
        <f t="shared" si="68"/>
        <v>0</v>
      </c>
      <c r="F134" s="31" t="s">
        <v>376</v>
      </c>
      <c r="G134" s="31" t="s">
        <v>376</v>
      </c>
      <c r="H134" s="31" t="s">
        <v>376</v>
      </c>
      <c r="I134" s="31" t="s">
        <v>376</v>
      </c>
      <c r="J134" s="31" t="s">
        <v>376</v>
      </c>
      <c r="K134" s="31" t="s">
        <v>376</v>
      </c>
      <c r="L134" s="68">
        <f>'Расчет субсидий'!P134-1</f>
        <v>-0.39642338416848222</v>
      </c>
      <c r="M134" s="68">
        <f>L134*'Расчет субсидий'!Q134</f>
        <v>-7.9284676833696448</v>
      </c>
      <c r="N134" s="69">
        <f t="shared" si="69"/>
        <v>-38.43265700602322</v>
      </c>
      <c r="O134" s="68">
        <f>'Расчет субсидий'!R134-1</f>
        <v>0</v>
      </c>
      <c r="P134" s="68">
        <f>O134*'Расчет субсидий'!S134</f>
        <v>0</v>
      </c>
      <c r="Q134" s="69">
        <f t="shared" si="70"/>
        <v>0</v>
      </c>
      <c r="R134" s="68">
        <f>'Расчет субсидий'!V134-1</f>
        <v>0</v>
      </c>
      <c r="S134" s="68">
        <f>R134*'Расчет субсидий'!W134</f>
        <v>0</v>
      </c>
      <c r="T134" s="69">
        <f t="shared" si="71"/>
        <v>0</v>
      </c>
      <c r="U134" s="68">
        <f>'Расчет субсидий'!Z134-1</f>
        <v>0.125</v>
      </c>
      <c r="V134" s="68">
        <f>U134*'Расчет субсидий'!AA134</f>
        <v>3.75</v>
      </c>
      <c r="W134" s="69">
        <f t="shared" si="72"/>
        <v>18.177845900146771</v>
      </c>
      <c r="X134" s="68">
        <f>'Расчет субсидий'!AD134-1</f>
        <v>-0.57805486284289276</v>
      </c>
      <c r="Y134" s="68">
        <f>X134*'Расчет субсидий'!AE134</f>
        <v>-2.890274314214464</v>
      </c>
      <c r="Z134" s="69">
        <f t="shared" si="59"/>
        <v>-14.010389624784779</v>
      </c>
      <c r="AA134" s="31" t="s">
        <v>376</v>
      </c>
      <c r="AB134" s="31" t="s">
        <v>376</v>
      </c>
      <c r="AC134" s="31" t="s">
        <v>376</v>
      </c>
      <c r="AD134" s="68">
        <f>'Расчет субсидий'!AL134-1</f>
        <v>-0.2592592592592593</v>
      </c>
      <c r="AE134" s="68">
        <f>AD134*'Расчет субсидий'!AM134</f>
        <v>-5.185185185185186</v>
      </c>
      <c r="AF134" s="69">
        <f t="shared" si="73"/>
        <v>-25.13479926933875</v>
      </c>
      <c r="AG134" s="31" t="s">
        <v>376</v>
      </c>
      <c r="AH134" s="31" t="s">
        <v>376</v>
      </c>
      <c r="AI134" s="31" t="s">
        <v>376</v>
      </c>
      <c r="AJ134" s="68">
        <f>'Расчет субсидий'!AT134-1</f>
        <v>-1</v>
      </c>
      <c r="AK134" s="68">
        <f>AJ134*'Расчет субсидий'!AU134</f>
        <v>0</v>
      </c>
      <c r="AL134" s="69">
        <f t="shared" si="60"/>
        <v>0</v>
      </c>
      <c r="AM134" s="31" t="s">
        <v>376</v>
      </c>
      <c r="AN134" s="31" t="s">
        <v>376</v>
      </c>
      <c r="AO134" s="31" t="s">
        <v>376</v>
      </c>
      <c r="AP134" s="31" t="s">
        <v>376</v>
      </c>
      <c r="AQ134" s="31" t="s">
        <v>376</v>
      </c>
      <c r="AR134" s="31" t="s">
        <v>376</v>
      </c>
      <c r="AS134" s="68">
        <f t="shared" si="61"/>
        <v>-12.253927182769296</v>
      </c>
      <c r="AT134" s="30" t="str">
        <f>IF('Расчет субсидий'!BW134="+",'Расчет субсидий'!BW134,"-")</f>
        <v>+</v>
      </c>
    </row>
    <row r="135" spans="1:46" ht="15" customHeight="1">
      <c r="A135" s="37" t="s">
        <v>135</v>
      </c>
      <c r="B135" s="65">
        <f>'Расчет субсидий'!BH135</f>
        <v>-107</v>
      </c>
      <c r="C135" s="68">
        <f>'Расчет субсидий'!D135-1</f>
        <v>-1</v>
      </c>
      <c r="D135" s="68">
        <f>C135*'Расчет субсидий'!E135</f>
        <v>0</v>
      </c>
      <c r="E135" s="69">
        <f t="shared" si="68"/>
        <v>0</v>
      </c>
      <c r="F135" s="31" t="s">
        <v>376</v>
      </c>
      <c r="G135" s="31" t="s">
        <v>376</v>
      </c>
      <c r="H135" s="31" t="s">
        <v>376</v>
      </c>
      <c r="I135" s="31" t="s">
        <v>376</v>
      </c>
      <c r="J135" s="31" t="s">
        <v>376</v>
      </c>
      <c r="K135" s="31" t="s">
        <v>376</v>
      </c>
      <c r="L135" s="68">
        <f>'Расчет субсидий'!P135-1</f>
        <v>-0.31591836734693879</v>
      </c>
      <c r="M135" s="68">
        <f>L135*'Расчет субсидий'!Q135</f>
        <v>-6.3183673469387758</v>
      </c>
      <c r="N135" s="69">
        <f t="shared" si="69"/>
        <v>-34.187457448456499</v>
      </c>
      <c r="O135" s="68">
        <f>'Расчет субсидий'!R135-1</f>
        <v>0</v>
      </c>
      <c r="P135" s="68">
        <f>O135*'Расчет субсидий'!S135</f>
        <v>0</v>
      </c>
      <c r="Q135" s="69">
        <f t="shared" si="70"/>
        <v>0</v>
      </c>
      <c r="R135" s="68">
        <f>'Расчет субсидий'!V135-1</f>
        <v>-0.1139405204460967</v>
      </c>
      <c r="S135" s="68">
        <f>R135*'Расчет субсидий'!W135</f>
        <v>-3.9879182156133846</v>
      </c>
      <c r="T135" s="69">
        <f t="shared" si="71"/>
        <v>-21.577850229025035</v>
      </c>
      <c r="U135" s="68">
        <f>'Расчет субсидий'!Z135-1</f>
        <v>-0.39411764705882346</v>
      </c>
      <c r="V135" s="68">
        <f>U135*'Расчет субсидий'!AA135</f>
        <v>-5.9117647058823515</v>
      </c>
      <c r="W135" s="69">
        <f t="shared" si="72"/>
        <v>-31.987409599658758</v>
      </c>
      <c r="X135" s="68">
        <f>'Расчет субсидий'!AD135-1</f>
        <v>-0.59309551208285383</v>
      </c>
      <c r="Y135" s="68">
        <f>X135*'Расчет субсидий'!AE135</f>
        <v>-2.9654775604142691</v>
      </c>
      <c r="Z135" s="69">
        <f t="shared" si="59"/>
        <v>-16.045622602195593</v>
      </c>
      <c r="AA135" s="31" t="s">
        <v>376</v>
      </c>
      <c r="AB135" s="31" t="s">
        <v>376</v>
      </c>
      <c r="AC135" s="31" t="s">
        <v>376</v>
      </c>
      <c r="AD135" s="68">
        <f>'Расчет субсидий'!AL135-1</f>
        <v>-2.9585798816568087E-2</v>
      </c>
      <c r="AE135" s="68">
        <f>AD135*'Расчет субсидий'!AM135</f>
        <v>-0.59171597633136175</v>
      </c>
      <c r="AF135" s="69">
        <f t="shared" si="73"/>
        <v>-3.2016601206641337</v>
      </c>
      <c r="AG135" s="31" t="s">
        <v>376</v>
      </c>
      <c r="AH135" s="31" t="s">
        <v>376</v>
      </c>
      <c r="AI135" s="31" t="s">
        <v>376</v>
      </c>
      <c r="AJ135" s="68">
        <f>'Расчет субсидий'!AT135-1</f>
        <v>-1</v>
      </c>
      <c r="AK135" s="68">
        <f>AJ135*'Расчет субсидий'!AU135</f>
        <v>0</v>
      </c>
      <c r="AL135" s="69">
        <f t="shared" si="60"/>
        <v>0</v>
      </c>
      <c r="AM135" s="31" t="s">
        <v>376</v>
      </c>
      <c r="AN135" s="31" t="s">
        <v>376</v>
      </c>
      <c r="AO135" s="31" t="s">
        <v>376</v>
      </c>
      <c r="AP135" s="31" t="s">
        <v>376</v>
      </c>
      <c r="AQ135" s="31" t="s">
        <v>376</v>
      </c>
      <c r="AR135" s="31" t="s">
        <v>376</v>
      </c>
      <c r="AS135" s="68">
        <f t="shared" si="61"/>
        <v>-19.775243805180139</v>
      </c>
      <c r="AT135" s="30" t="str">
        <f>IF('Расчет субсидий'!BW135="+",'Расчет субсидий'!BW135,"-")</f>
        <v>-</v>
      </c>
    </row>
    <row r="136" spans="1:46" ht="15" customHeight="1">
      <c r="A136" s="37" t="s">
        <v>136</v>
      </c>
      <c r="B136" s="65">
        <f>'Расчет субсидий'!BH136</f>
        <v>-22.700000000000045</v>
      </c>
      <c r="C136" s="68">
        <f>'Расчет субсидий'!D136-1</f>
        <v>0.14133333333333331</v>
      </c>
      <c r="D136" s="68">
        <f>C136*'Расчет субсидий'!E136</f>
        <v>1.4133333333333331</v>
      </c>
      <c r="E136" s="69">
        <f t="shared" si="68"/>
        <v>7.0108904077588665</v>
      </c>
      <c r="F136" s="31" t="s">
        <v>376</v>
      </c>
      <c r="G136" s="31" t="s">
        <v>376</v>
      </c>
      <c r="H136" s="31" t="s">
        <v>376</v>
      </c>
      <c r="I136" s="31" t="s">
        <v>376</v>
      </c>
      <c r="J136" s="31" t="s">
        <v>376</v>
      </c>
      <c r="K136" s="31" t="s">
        <v>376</v>
      </c>
      <c r="L136" s="68">
        <f>'Расчет субсидий'!P136-1</f>
        <v>7.0738171330579247E-2</v>
      </c>
      <c r="M136" s="68">
        <f>L136*'Расчет субсидий'!Q136</f>
        <v>1.4147634266115849</v>
      </c>
      <c r="N136" s="69">
        <f t="shared" si="69"/>
        <v>7.0179844364711519</v>
      </c>
      <c r="O136" s="68">
        <f>'Расчет субсидий'!R136-1</f>
        <v>0</v>
      </c>
      <c r="P136" s="68">
        <f>O136*'Расчет субсидий'!S136</f>
        <v>0</v>
      </c>
      <c r="Q136" s="69">
        <f t="shared" si="70"/>
        <v>0</v>
      </c>
      <c r="R136" s="68">
        <f>'Расчет субсидий'!V136-1</f>
        <v>7.4491333835719598E-2</v>
      </c>
      <c r="S136" s="68">
        <f>R136*'Расчет субсидий'!W136</f>
        <v>2.6071966842501859</v>
      </c>
      <c r="T136" s="69">
        <f t="shared" si="71"/>
        <v>12.933092140153553</v>
      </c>
      <c r="U136" s="68">
        <f>'Расчет субсидий'!Z136-1</f>
        <v>-0.21759259259259256</v>
      </c>
      <c r="V136" s="68">
        <f>U136*'Расчет субсидий'!AA136</f>
        <v>-3.2638888888888884</v>
      </c>
      <c r="W136" s="69">
        <f t="shared" si="72"/>
        <v>-16.190637242760747</v>
      </c>
      <c r="X136" s="68">
        <f>'Расчет субсидий'!AD136-1</f>
        <v>-0.24449913144180657</v>
      </c>
      <c r="Y136" s="68">
        <f>X136*'Расчет субсидий'!AE136</f>
        <v>-1.2224956572090329</v>
      </c>
      <c r="Z136" s="69">
        <f t="shared" si="59"/>
        <v>-6.0642333089530762</v>
      </c>
      <c r="AA136" s="31" t="s">
        <v>376</v>
      </c>
      <c r="AB136" s="31" t="s">
        <v>376</v>
      </c>
      <c r="AC136" s="31" t="s">
        <v>376</v>
      </c>
      <c r="AD136" s="68">
        <f>'Расчет субсидий'!AL136-1</f>
        <v>6.3856960408683605E-3</v>
      </c>
      <c r="AE136" s="68">
        <f>AD136*'Расчет субсидий'!AM136</f>
        <v>0.12771392081736721</v>
      </c>
      <c r="AF136" s="69">
        <f t="shared" si="73"/>
        <v>0.63352945924227966</v>
      </c>
      <c r="AG136" s="31" t="s">
        <v>376</v>
      </c>
      <c r="AH136" s="31" t="s">
        <v>376</v>
      </c>
      <c r="AI136" s="31" t="s">
        <v>376</v>
      </c>
      <c r="AJ136" s="68">
        <f>'Расчет субсидий'!AT136-1</f>
        <v>-0.56527415143603132</v>
      </c>
      <c r="AK136" s="68">
        <f>AJ136*'Расчет субсидий'!AU136</f>
        <v>-5.6527415143603132</v>
      </c>
      <c r="AL136" s="69">
        <f t="shared" si="60"/>
        <v>-28.040625891912065</v>
      </c>
      <c r="AM136" s="31" t="s">
        <v>376</v>
      </c>
      <c r="AN136" s="31" t="s">
        <v>376</v>
      </c>
      <c r="AO136" s="31" t="s">
        <v>376</v>
      </c>
      <c r="AP136" s="31" t="s">
        <v>376</v>
      </c>
      <c r="AQ136" s="31" t="s">
        <v>376</v>
      </c>
      <c r="AR136" s="31" t="s">
        <v>376</v>
      </c>
      <c r="AS136" s="68">
        <f t="shared" si="61"/>
        <v>-4.5761186954457642</v>
      </c>
      <c r="AT136" s="30" t="str">
        <f>IF('Расчет субсидий'!BW136="+",'Расчет субсидий'!BW136,"-")</f>
        <v>-</v>
      </c>
    </row>
    <row r="137" spans="1:46" ht="15" customHeight="1">
      <c r="A137" s="37" t="s">
        <v>137</v>
      </c>
      <c r="B137" s="65">
        <f>'Расчет субсидий'!BH137</f>
        <v>131.5</v>
      </c>
      <c r="C137" s="68">
        <f>'Расчет субсидий'!D137-1</f>
        <v>-1</v>
      </c>
      <c r="D137" s="68">
        <f>C137*'Расчет субсидий'!E137</f>
        <v>0</v>
      </c>
      <c r="E137" s="69">
        <f t="shared" si="68"/>
        <v>0</v>
      </c>
      <c r="F137" s="31" t="s">
        <v>376</v>
      </c>
      <c r="G137" s="31" t="s">
        <v>376</v>
      </c>
      <c r="H137" s="31" t="s">
        <v>376</v>
      </c>
      <c r="I137" s="31" t="s">
        <v>376</v>
      </c>
      <c r="J137" s="31" t="s">
        <v>376</v>
      </c>
      <c r="K137" s="31" t="s">
        <v>376</v>
      </c>
      <c r="L137" s="68">
        <f>'Расчет субсидий'!P137-1</f>
        <v>0.31295876602509876</v>
      </c>
      <c r="M137" s="68">
        <f>L137*'Расчет субсидий'!Q137</f>
        <v>6.2591753205019751</v>
      </c>
      <c r="N137" s="69">
        <f t="shared" si="69"/>
        <v>82.589844840194274</v>
      </c>
      <c r="O137" s="68">
        <f>'Расчет субсидий'!R137-1</f>
        <v>0</v>
      </c>
      <c r="P137" s="68">
        <f>O137*'Расчет субсидий'!S137</f>
        <v>0</v>
      </c>
      <c r="Q137" s="69">
        <f t="shared" si="70"/>
        <v>0</v>
      </c>
      <c r="R137" s="68">
        <f>'Расчет субсидий'!V137-1</f>
        <v>-5.0254323499491216E-3</v>
      </c>
      <c r="S137" s="68">
        <f>R137*'Расчет субсидий'!W137</f>
        <v>-0.17589013224821926</v>
      </c>
      <c r="T137" s="69">
        <f t="shared" si="71"/>
        <v>-2.3208710393075647</v>
      </c>
      <c r="U137" s="68">
        <f>'Расчет субсидий'!Z137-1</f>
        <v>0.31527777777777777</v>
      </c>
      <c r="V137" s="68">
        <f>U137*'Расчет субсидий'!AA137</f>
        <v>4.7291666666666661</v>
      </c>
      <c r="W137" s="69">
        <f t="shared" si="72"/>
        <v>62.401374178490784</v>
      </c>
      <c r="X137" s="68">
        <f>'Расчет субсидий'!AD137-1</f>
        <v>-0.56528492999106272</v>
      </c>
      <c r="Y137" s="68">
        <f>X137*'Расчет субсидий'!AE137</f>
        <v>-2.8264246499553138</v>
      </c>
      <c r="Z137" s="69">
        <f t="shared" si="59"/>
        <v>-37.294685216388658</v>
      </c>
      <c r="AA137" s="31" t="s">
        <v>376</v>
      </c>
      <c r="AB137" s="31" t="s">
        <v>376</v>
      </c>
      <c r="AC137" s="31" t="s">
        <v>376</v>
      </c>
      <c r="AD137" s="68">
        <f>'Расчет субсидий'!AL137-1</f>
        <v>9.8993288590603967E-2</v>
      </c>
      <c r="AE137" s="68">
        <f>AD137*'Расчет субсидий'!AM137</f>
        <v>1.9798657718120793</v>
      </c>
      <c r="AF137" s="69">
        <f t="shared" si="73"/>
        <v>26.124337237011176</v>
      </c>
      <c r="AG137" s="31" t="s">
        <v>376</v>
      </c>
      <c r="AH137" s="31" t="s">
        <v>376</v>
      </c>
      <c r="AI137" s="31" t="s">
        <v>376</v>
      </c>
      <c r="AJ137" s="68">
        <f>'Расчет субсидий'!AT137-1</f>
        <v>-1</v>
      </c>
      <c r="AK137" s="68">
        <f>AJ137*'Расчет субсидий'!AU137</f>
        <v>0</v>
      </c>
      <c r="AL137" s="69">
        <f t="shared" si="60"/>
        <v>0</v>
      </c>
      <c r="AM137" s="31" t="s">
        <v>376</v>
      </c>
      <c r="AN137" s="31" t="s">
        <v>376</v>
      </c>
      <c r="AO137" s="31" t="s">
        <v>376</v>
      </c>
      <c r="AP137" s="31" t="s">
        <v>376</v>
      </c>
      <c r="AQ137" s="31" t="s">
        <v>376</v>
      </c>
      <c r="AR137" s="31" t="s">
        <v>376</v>
      </c>
      <c r="AS137" s="68">
        <f t="shared" si="61"/>
        <v>9.9658929767771873</v>
      </c>
      <c r="AT137" s="30" t="str">
        <f>IF('Расчет субсидий'!BW137="+",'Расчет субсидий'!BW137,"-")</f>
        <v>-</v>
      </c>
    </row>
    <row r="138" spans="1:46" ht="15" customHeight="1">
      <c r="A138" s="37" t="s">
        <v>138</v>
      </c>
      <c r="B138" s="65">
        <f>'Расчет субсидий'!BH138</f>
        <v>-298</v>
      </c>
      <c r="C138" s="68">
        <f>'Расчет субсидий'!D138-1</f>
        <v>-1</v>
      </c>
      <c r="D138" s="68">
        <f>C138*'Расчет субсидий'!E138</f>
        <v>0</v>
      </c>
      <c r="E138" s="69">
        <f t="shared" si="68"/>
        <v>0</v>
      </c>
      <c r="F138" s="31" t="s">
        <v>376</v>
      </c>
      <c r="G138" s="31" t="s">
        <v>376</v>
      </c>
      <c r="H138" s="31" t="s">
        <v>376</v>
      </c>
      <c r="I138" s="31" t="s">
        <v>376</v>
      </c>
      <c r="J138" s="31" t="s">
        <v>376</v>
      </c>
      <c r="K138" s="31" t="s">
        <v>376</v>
      </c>
      <c r="L138" s="68">
        <f>'Расчет субсидий'!P138-1</f>
        <v>4.2282870379737325E-3</v>
      </c>
      <c r="M138" s="68">
        <f>L138*'Расчет субсидий'!Q138</f>
        <v>8.456574075947465E-2</v>
      </c>
      <c r="N138" s="69">
        <f t="shared" si="69"/>
        <v>0.61736679889871926</v>
      </c>
      <c r="O138" s="68">
        <f>'Расчет субсидий'!R138-1</f>
        <v>0</v>
      </c>
      <c r="P138" s="68">
        <f>O138*'Расчет субсидий'!S138</f>
        <v>0</v>
      </c>
      <c r="Q138" s="69">
        <f t="shared" si="70"/>
        <v>0</v>
      </c>
      <c r="R138" s="68">
        <f>'Расчет субсидий'!V138-1</f>
        <v>-0.47440476190476188</v>
      </c>
      <c r="S138" s="68">
        <f>R138*'Расчет субсидий'!W138</f>
        <v>-11.860119047619047</v>
      </c>
      <c r="T138" s="69">
        <f t="shared" si="71"/>
        <v>-86.584042961463027</v>
      </c>
      <c r="U138" s="68">
        <f>'Расчет субсидий'!Z138-1</f>
        <v>-0.90294117647058825</v>
      </c>
      <c r="V138" s="68">
        <f>U138*'Расчет субсидий'!AA138</f>
        <v>-22.573529411764707</v>
      </c>
      <c r="W138" s="69">
        <f t="shared" si="72"/>
        <v>-164.79661228800714</v>
      </c>
      <c r="X138" s="68">
        <f>'Расчет субсидий'!AD138-1</f>
        <v>-0.54372731985484712</v>
      </c>
      <c r="Y138" s="68">
        <f>X138*'Расчет субсидий'!AE138</f>
        <v>-2.7186365992742356</v>
      </c>
      <c r="Z138" s="69">
        <f t="shared" si="59"/>
        <v>-19.847233165456416</v>
      </c>
      <c r="AA138" s="31" t="s">
        <v>376</v>
      </c>
      <c r="AB138" s="31" t="s">
        <v>376</v>
      </c>
      <c r="AC138" s="31" t="s">
        <v>376</v>
      </c>
      <c r="AD138" s="68">
        <f>'Расчет субсидий'!AL138-1</f>
        <v>-0.15267175572519087</v>
      </c>
      <c r="AE138" s="68">
        <f>AD138*'Расчет субсидий'!AM138</f>
        <v>-3.0534351145038174</v>
      </c>
      <c r="AF138" s="69">
        <f t="shared" si="73"/>
        <v>-22.291408380703654</v>
      </c>
      <c r="AG138" s="31" t="s">
        <v>376</v>
      </c>
      <c r="AH138" s="31" t="s">
        <v>376</v>
      </c>
      <c r="AI138" s="31" t="s">
        <v>376</v>
      </c>
      <c r="AJ138" s="68">
        <f>'Расчет субсидий'!AT138-1</f>
        <v>-6.9832402234636826E-2</v>
      </c>
      <c r="AK138" s="68">
        <f>AJ138*'Расчет субсидий'!AU138</f>
        <v>-0.69832402234636826</v>
      </c>
      <c r="AL138" s="69">
        <f t="shared" si="60"/>
        <v>-5.0980700032684645</v>
      </c>
      <c r="AM138" s="31" t="s">
        <v>376</v>
      </c>
      <c r="AN138" s="31" t="s">
        <v>376</v>
      </c>
      <c r="AO138" s="31" t="s">
        <v>376</v>
      </c>
      <c r="AP138" s="31" t="s">
        <v>376</v>
      </c>
      <c r="AQ138" s="31" t="s">
        <v>376</v>
      </c>
      <c r="AR138" s="31" t="s">
        <v>376</v>
      </c>
      <c r="AS138" s="68">
        <f t="shared" si="61"/>
        <v>-40.819478454748705</v>
      </c>
      <c r="AT138" s="30" t="str">
        <f>IF('Расчет субсидий'!BW138="+",'Расчет субсидий'!BW138,"-")</f>
        <v>-</v>
      </c>
    </row>
    <row r="139" spans="1:46" ht="15" customHeight="1">
      <c r="A139" s="36" t="s">
        <v>139</v>
      </c>
      <c r="B139" s="70"/>
      <c r="C139" s="71"/>
      <c r="D139" s="71"/>
      <c r="E139" s="72"/>
      <c r="F139" s="71"/>
      <c r="G139" s="71"/>
      <c r="H139" s="72"/>
      <c r="I139" s="72"/>
      <c r="J139" s="72"/>
      <c r="K139" s="72"/>
      <c r="L139" s="71"/>
      <c r="M139" s="71"/>
      <c r="N139" s="72"/>
      <c r="O139" s="71"/>
      <c r="P139" s="71"/>
      <c r="Q139" s="72"/>
      <c r="R139" s="71"/>
      <c r="S139" s="71"/>
      <c r="T139" s="72"/>
      <c r="U139" s="71"/>
      <c r="V139" s="71"/>
      <c r="W139" s="72"/>
      <c r="X139" s="72"/>
      <c r="Y139" s="72"/>
      <c r="Z139" s="72"/>
      <c r="AA139" s="72"/>
      <c r="AB139" s="72"/>
      <c r="AC139" s="72"/>
      <c r="AD139" s="71"/>
      <c r="AE139" s="71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3"/>
    </row>
    <row r="140" spans="1:46" ht="15" customHeight="1">
      <c r="A140" s="37" t="s">
        <v>140</v>
      </c>
      <c r="B140" s="65">
        <f>'Расчет субсидий'!BH140</f>
        <v>232</v>
      </c>
      <c r="C140" s="68">
        <f>'Расчет субсидий'!D140-1</f>
        <v>-1</v>
      </c>
      <c r="D140" s="68">
        <f>C140*'Расчет субсидий'!E140</f>
        <v>0</v>
      </c>
      <c r="E140" s="69">
        <f t="shared" ref="E140:E145" si="74">$B140*D140/$AS140</f>
        <v>0</v>
      </c>
      <c r="F140" s="31" t="s">
        <v>376</v>
      </c>
      <c r="G140" s="31" t="s">
        <v>376</v>
      </c>
      <c r="H140" s="31" t="s">
        <v>376</v>
      </c>
      <c r="I140" s="31" t="s">
        <v>376</v>
      </c>
      <c r="J140" s="31" t="s">
        <v>376</v>
      </c>
      <c r="K140" s="31" t="s">
        <v>376</v>
      </c>
      <c r="L140" s="68">
        <f>'Расчет субсидий'!P140-1</f>
        <v>9.0306577264447352E-3</v>
      </c>
      <c r="M140" s="68">
        <f>L140*'Расчет субсидий'!Q140</f>
        <v>0.1806131545288947</v>
      </c>
      <c r="N140" s="69">
        <f t="shared" ref="N140:N145" si="75">$B140*M140/$AS140</f>
        <v>3.1720608911941879</v>
      </c>
      <c r="O140" s="68">
        <f>'Расчет субсидий'!R140-1</f>
        <v>0</v>
      </c>
      <c r="P140" s="68">
        <f>O140*'Расчет субсидий'!S140</f>
        <v>0</v>
      </c>
      <c r="Q140" s="69">
        <f t="shared" ref="Q140:Q145" si="76">$B140*P140/$AS140</f>
        <v>0</v>
      </c>
      <c r="R140" s="68">
        <f>'Расчет субсидий'!V140-1</f>
        <v>0</v>
      </c>
      <c r="S140" s="68">
        <f>R140*'Расчет субсидий'!W140</f>
        <v>0</v>
      </c>
      <c r="T140" s="69">
        <f t="shared" ref="T140:T145" si="77">$B140*S140/$AS140</f>
        <v>0</v>
      </c>
      <c r="U140" s="68">
        <f>'Расчет субсидий'!Z140-1</f>
        <v>0.63333333333333353</v>
      </c>
      <c r="V140" s="68">
        <f>U140*'Расчет субсидий'!AA140</f>
        <v>12.666666666666671</v>
      </c>
      <c r="W140" s="69">
        <f t="shared" ref="W140:W145" si="78">$B140*V140/$AS140</f>
        <v>222.46130443781402</v>
      </c>
      <c r="X140" s="68">
        <f>'Расчет субсидий'!AD140-1</f>
        <v>7.2501632919660386E-2</v>
      </c>
      <c r="Y140" s="68">
        <f>X140*'Расчет субсидий'!AE140</f>
        <v>0.36250816459830193</v>
      </c>
      <c r="Z140" s="69">
        <f t="shared" si="59"/>
        <v>6.3666346709917905</v>
      </c>
      <c r="AA140" s="31" t="s">
        <v>376</v>
      </c>
      <c r="AB140" s="31" t="s">
        <v>376</v>
      </c>
      <c r="AC140" s="31" t="s">
        <v>376</v>
      </c>
      <c r="AD140" s="68">
        <f>'Расчет субсидий'!AL140-1</f>
        <v>0</v>
      </c>
      <c r="AE140" s="68">
        <f>AD140*'Расчет субсидий'!AM140</f>
        <v>0</v>
      </c>
      <c r="AF140" s="69">
        <f t="shared" ref="AF140:AF145" si="79">$B140*AE140/$AS140</f>
        <v>0</v>
      </c>
      <c r="AG140" s="31" t="s">
        <v>376</v>
      </c>
      <c r="AH140" s="31" t="s">
        <v>376</v>
      </c>
      <c r="AI140" s="31" t="s">
        <v>376</v>
      </c>
      <c r="AJ140" s="68">
        <f>'Расчет субсидий'!AT140-1</f>
        <v>-1</v>
      </c>
      <c r="AK140" s="68">
        <f>AJ140*'Расчет субсидий'!AU140</f>
        <v>0</v>
      </c>
      <c r="AL140" s="69">
        <f t="shared" si="60"/>
        <v>0</v>
      </c>
      <c r="AM140" s="31" t="s">
        <v>376</v>
      </c>
      <c r="AN140" s="31" t="s">
        <v>376</v>
      </c>
      <c r="AO140" s="31" t="s">
        <v>376</v>
      </c>
      <c r="AP140" s="31" t="s">
        <v>376</v>
      </c>
      <c r="AQ140" s="31" t="s">
        <v>376</v>
      </c>
      <c r="AR140" s="31" t="s">
        <v>376</v>
      </c>
      <c r="AS140" s="68">
        <f t="shared" si="61"/>
        <v>13.209787985793868</v>
      </c>
      <c r="AT140" s="30" t="str">
        <f>IF('Расчет субсидий'!BW140="+",'Расчет субсидий'!BW140,"-")</f>
        <v>+</v>
      </c>
    </row>
    <row r="141" spans="1:46" ht="15" customHeight="1">
      <c r="A141" s="37" t="s">
        <v>141</v>
      </c>
      <c r="B141" s="65">
        <f>'Расчет субсидий'!BH141</f>
        <v>49.699999999999818</v>
      </c>
      <c r="C141" s="68">
        <f>'Расчет субсидий'!D141-1</f>
        <v>-1</v>
      </c>
      <c r="D141" s="68">
        <f>C141*'Расчет субсидий'!E141</f>
        <v>0</v>
      </c>
      <c r="E141" s="69">
        <f t="shared" si="74"/>
        <v>0</v>
      </c>
      <c r="F141" s="31" t="s">
        <v>376</v>
      </c>
      <c r="G141" s="31" t="s">
        <v>376</v>
      </c>
      <c r="H141" s="31" t="s">
        <v>376</v>
      </c>
      <c r="I141" s="31" t="s">
        <v>376</v>
      </c>
      <c r="J141" s="31" t="s">
        <v>376</v>
      </c>
      <c r="K141" s="31" t="s">
        <v>376</v>
      </c>
      <c r="L141" s="68">
        <f>'Расчет субсидий'!P141-1</f>
        <v>-0.48811811986720255</v>
      </c>
      <c r="M141" s="68">
        <f>L141*'Расчет субсидий'!Q141</f>
        <v>-9.7623623973440505</v>
      </c>
      <c r="N141" s="69">
        <f t="shared" si="75"/>
        <v>-199.23603298412741</v>
      </c>
      <c r="O141" s="68">
        <f>'Расчет субсидий'!R141-1</f>
        <v>0</v>
      </c>
      <c r="P141" s="68">
        <f>O141*'Расчет субсидий'!S141</f>
        <v>0</v>
      </c>
      <c r="Q141" s="69">
        <f t="shared" si="76"/>
        <v>0</v>
      </c>
      <c r="R141" s="68">
        <f>'Расчет субсидий'!V141-1</f>
        <v>-0.1678714859437751</v>
      </c>
      <c r="S141" s="68">
        <f>R141*'Расчет субсидий'!W141</f>
        <v>-5.8755020080321287</v>
      </c>
      <c r="T141" s="69">
        <f t="shared" si="77"/>
        <v>-119.91070032281047</v>
      </c>
      <c r="U141" s="68">
        <f>'Расчет субсидий'!Z141-1</f>
        <v>1.6304347826086958</v>
      </c>
      <c r="V141" s="68">
        <f>U141*'Расчет субсидий'!AA141</f>
        <v>24.456521739130437</v>
      </c>
      <c r="W141" s="69">
        <f t="shared" si="78"/>
        <v>499.12307836677587</v>
      </c>
      <c r="X141" s="68">
        <f>'Расчет субсидий'!AD141-1</f>
        <v>0.4376041088284286</v>
      </c>
      <c r="Y141" s="68">
        <f>X141*'Расчет субсидий'!AE141</f>
        <v>2.1880205441421428</v>
      </c>
      <c r="Z141" s="69">
        <f t="shared" si="59"/>
        <v>44.654410024898503</v>
      </c>
      <c r="AA141" s="31" t="s">
        <v>376</v>
      </c>
      <c r="AB141" s="31" t="s">
        <v>376</v>
      </c>
      <c r="AC141" s="31" t="s">
        <v>376</v>
      </c>
      <c r="AD141" s="68">
        <f>'Расчет субсидий'!AL141-1</f>
        <v>-0.4285714285714286</v>
      </c>
      <c r="AE141" s="68">
        <f>AD141*'Расчет субсидий'!AM141</f>
        <v>-8.571428571428573</v>
      </c>
      <c r="AF141" s="69">
        <f t="shared" si="79"/>
        <v>-174.93075508473672</v>
      </c>
      <c r="AG141" s="31" t="s">
        <v>376</v>
      </c>
      <c r="AH141" s="31" t="s">
        <v>376</v>
      </c>
      <c r="AI141" s="31" t="s">
        <v>376</v>
      </c>
      <c r="AJ141" s="68">
        <f>'Расчет субсидий'!AT141-1</f>
        <v>-1</v>
      </c>
      <c r="AK141" s="68">
        <f>AJ141*'Расчет субсидий'!AU141</f>
        <v>0</v>
      </c>
      <c r="AL141" s="69">
        <f t="shared" si="60"/>
        <v>0</v>
      </c>
      <c r="AM141" s="31" t="s">
        <v>376</v>
      </c>
      <c r="AN141" s="31" t="s">
        <v>376</v>
      </c>
      <c r="AO141" s="31" t="s">
        <v>376</v>
      </c>
      <c r="AP141" s="31" t="s">
        <v>376</v>
      </c>
      <c r="AQ141" s="31" t="s">
        <v>376</v>
      </c>
      <c r="AR141" s="31" t="s">
        <v>376</v>
      </c>
      <c r="AS141" s="68">
        <f t="shared" si="61"/>
        <v>2.4352493064678278</v>
      </c>
      <c r="AT141" s="30" t="str">
        <f>IF('Расчет субсидий'!BW141="+",'Расчет субсидий'!BW141,"-")</f>
        <v>-</v>
      </c>
    </row>
    <row r="142" spans="1:46" ht="15" customHeight="1">
      <c r="A142" s="37" t="s">
        <v>142</v>
      </c>
      <c r="B142" s="65">
        <f>'Расчет субсидий'!BH142</f>
        <v>503.80000000000018</v>
      </c>
      <c r="C142" s="68">
        <f>'Расчет субсидий'!D142-1</f>
        <v>-1</v>
      </c>
      <c r="D142" s="68">
        <f>C142*'Расчет субсидий'!E142</f>
        <v>0</v>
      </c>
      <c r="E142" s="69">
        <f t="shared" si="74"/>
        <v>0</v>
      </c>
      <c r="F142" s="31" t="s">
        <v>376</v>
      </c>
      <c r="G142" s="31" t="s">
        <v>376</v>
      </c>
      <c r="H142" s="31" t="s">
        <v>376</v>
      </c>
      <c r="I142" s="31" t="s">
        <v>376</v>
      </c>
      <c r="J142" s="31" t="s">
        <v>376</v>
      </c>
      <c r="K142" s="31" t="s">
        <v>376</v>
      </c>
      <c r="L142" s="68">
        <f>'Расчет субсидий'!P142-1</f>
        <v>-0.30251037198509245</v>
      </c>
      <c r="M142" s="68">
        <f>L142*'Расчет субсидий'!Q142</f>
        <v>-6.0502074397018486</v>
      </c>
      <c r="N142" s="69">
        <f t="shared" si="75"/>
        <v>-235.51500955769214</v>
      </c>
      <c r="O142" s="68">
        <f>'Расчет субсидий'!R142-1</f>
        <v>0</v>
      </c>
      <c r="P142" s="68">
        <f>O142*'Расчет субсидий'!S142</f>
        <v>0</v>
      </c>
      <c r="Q142" s="69">
        <f t="shared" si="76"/>
        <v>0</v>
      </c>
      <c r="R142" s="68">
        <f>'Расчет субсидий'!V142-1</f>
        <v>0.2373158756137479</v>
      </c>
      <c r="S142" s="68">
        <f>R142*'Расчет субсидий'!W142</f>
        <v>7.1194762684124369</v>
      </c>
      <c r="T142" s="69">
        <f t="shared" si="77"/>
        <v>277.1381870971926</v>
      </c>
      <c r="U142" s="68">
        <f>'Расчет субсидий'!Z142-1</f>
        <v>0.82222222222222241</v>
      </c>
      <c r="V142" s="68">
        <f>U142*'Расчет субсидий'!AA142</f>
        <v>16.44444444444445</v>
      </c>
      <c r="W142" s="69">
        <f t="shared" si="78"/>
        <v>640.12904170689524</v>
      </c>
      <c r="X142" s="68">
        <f>'Расчет субсидий'!AD142-1</f>
        <v>5.4699912454200472E-2</v>
      </c>
      <c r="Y142" s="68">
        <f>X142*'Расчет субсидий'!AE142</f>
        <v>0.27349956227100236</v>
      </c>
      <c r="Z142" s="69">
        <f t="shared" si="59"/>
        <v>10.646453475230595</v>
      </c>
      <c r="AA142" s="31" t="s">
        <v>376</v>
      </c>
      <c r="AB142" s="31" t="s">
        <v>376</v>
      </c>
      <c r="AC142" s="31" t="s">
        <v>376</v>
      </c>
      <c r="AD142" s="68">
        <f>'Расчет субсидий'!AL142-1</f>
        <v>-0.24224806201550386</v>
      </c>
      <c r="AE142" s="68">
        <f>AD142*'Расчет субсидий'!AM142</f>
        <v>-4.8449612403100772</v>
      </c>
      <c r="AF142" s="69">
        <f t="shared" si="79"/>
        <v>-188.59867272162603</v>
      </c>
      <c r="AG142" s="31" t="s">
        <v>376</v>
      </c>
      <c r="AH142" s="31" t="s">
        <v>376</v>
      </c>
      <c r="AI142" s="31" t="s">
        <v>376</v>
      </c>
      <c r="AJ142" s="68">
        <f>'Расчет субсидий'!AT142-1</f>
        <v>-1</v>
      </c>
      <c r="AK142" s="68">
        <f>AJ142*'Расчет субсидий'!AU142</f>
        <v>0</v>
      </c>
      <c r="AL142" s="69">
        <f t="shared" si="60"/>
        <v>0</v>
      </c>
      <c r="AM142" s="31" t="s">
        <v>376</v>
      </c>
      <c r="AN142" s="31" t="s">
        <v>376</v>
      </c>
      <c r="AO142" s="31" t="s">
        <v>376</v>
      </c>
      <c r="AP142" s="31" t="s">
        <v>376</v>
      </c>
      <c r="AQ142" s="31" t="s">
        <v>376</v>
      </c>
      <c r="AR142" s="31" t="s">
        <v>376</v>
      </c>
      <c r="AS142" s="68">
        <f t="shared" si="61"/>
        <v>12.942251595115962</v>
      </c>
      <c r="AT142" s="30" t="str">
        <f>IF('Расчет субсидий'!BW142="+",'Расчет субсидий'!BW142,"-")</f>
        <v>-</v>
      </c>
    </row>
    <row r="143" spans="1:46" ht="15" customHeight="1">
      <c r="A143" s="37" t="s">
        <v>143</v>
      </c>
      <c r="B143" s="65">
        <f>'Расчет субсидий'!BH143</f>
        <v>684.39999999999964</v>
      </c>
      <c r="C143" s="68">
        <f>'Расчет субсидий'!D143-1</f>
        <v>9.4627008111977107E-2</v>
      </c>
      <c r="D143" s="68">
        <f>C143*'Расчет субсидий'!E143</f>
        <v>0.94627008111977107</v>
      </c>
      <c r="E143" s="69">
        <f t="shared" si="74"/>
        <v>31.204993338376909</v>
      </c>
      <c r="F143" s="31" t="s">
        <v>376</v>
      </c>
      <c r="G143" s="31" t="s">
        <v>376</v>
      </c>
      <c r="H143" s="31" t="s">
        <v>376</v>
      </c>
      <c r="I143" s="31" t="s">
        <v>376</v>
      </c>
      <c r="J143" s="31" t="s">
        <v>376</v>
      </c>
      <c r="K143" s="31" t="s">
        <v>376</v>
      </c>
      <c r="L143" s="68">
        <f>'Расчет субсидий'!P143-1</f>
        <v>5.2943159598139111E-2</v>
      </c>
      <c r="M143" s="68">
        <f>L143*'Расчет субсидий'!Q143</f>
        <v>1.0588631919627822</v>
      </c>
      <c r="N143" s="69">
        <f t="shared" si="75"/>
        <v>34.917957896704301</v>
      </c>
      <c r="O143" s="68">
        <f>'Расчет субсидий'!R143-1</f>
        <v>0</v>
      </c>
      <c r="P143" s="68">
        <f>O143*'Расчет субсидий'!S143</f>
        <v>0</v>
      </c>
      <c r="Q143" s="69">
        <f t="shared" si="76"/>
        <v>0</v>
      </c>
      <c r="R143" s="68">
        <f>'Расчет субсидий'!V143-1</f>
        <v>0</v>
      </c>
      <c r="S143" s="68">
        <f>R143*'Расчет субсидий'!W143</f>
        <v>0</v>
      </c>
      <c r="T143" s="69">
        <f t="shared" si="77"/>
        <v>0</v>
      </c>
      <c r="U143" s="68">
        <f>'Расчет субсидий'!Z143-1</f>
        <v>0.70370370370370394</v>
      </c>
      <c r="V143" s="68">
        <f>U143*'Расчет субсидий'!AA143</f>
        <v>21.111111111111118</v>
      </c>
      <c r="W143" s="69">
        <f t="shared" si="78"/>
        <v>696.1776502628062</v>
      </c>
      <c r="X143" s="68">
        <f>'Расчет субсидий'!AD143-1</f>
        <v>-5.7898257885203863E-3</v>
      </c>
      <c r="Y143" s="68">
        <f>X143*'Расчет субсидий'!AE143</f>
        <v>-2.8949128942601932E-2</v>
      </c>
      <c r="Z143" s="69">
        <f t="shared" si="59"/>
        <v>-0.95465067936705472</v>
      </c>
      <c r="AA143" s="31" t="s">
        <v>376</v>
      </c>
      <c r="AB143" s="31" t="s">
        <v>376</v>
      </c>
      <c r="AC143" s="31" t="s">
        <v>376</v>
      </c>
      <c r="AD143" s="68">
        <f>'Расчет субсидий'!AL143-1</f>
        <v>-0.1166666666666667</v>
      </c>
      <c r="AE143" s="68">
        <f>AD143*'Расчет субсидий'!AM143</f>
        <v>-2.3333333333333339</v>
      </c>
      <c r="AF143" s="69">
        <f t="shared" si="79"/>
        <v>-76.945950818520672</v>
      </c>
      <c r="AG143" s="31" t="s">
        <v>376</v>
      </c>
      <c r="AH143" s="31" t="s">
        <v>376</v>
      </c>
      <c r="AI143" s="31" t="s">
        <v>376</v>
      </c>
      <c r="AJ143" s="68">
        <f>'Расчет субсидий'!AT143-1</f>
        <v>0</v>
      </c>
      <c r="AK143" s="68">
        <f>AJ143*'Расчет субсидий'!AU143</f>
        <v>0</v>
      </c>
      <c r="AL143" s="69">
        <f t="shared" si="60"/>
        <v>0</v>
      </c>
      <c r="AM143" s="31" t="s">
        <v>376</v>
      </c>
      <c r="AN143" s="31" t="s">
        <v>376</v>
      </c>
      <c r="AO143" s="31" t="s">
        <v>376</v>
      </c>
      <c r="AP143" s="31" t="s">
        <v>376</v>
      </c>
      <c r="AQ143" s="31" t="s">
        <v>376</v>
      </c>
      <c r="AR143" s="31" t="s">
        <v>376</v>
      </c>
      <c r="AS143" s="68">
        <f t="shared" si="61"/>
        <v>20.753961921917735</v>
      </c>
      <c r="AT143" s="30" t="str">
        <f>IF('Расчет субсидий'!BW143="+",'Расчет субсидий'!BW143,"-")</f>
        <v>+</v>
      </c>
    </row>
    <row r="144" spans="1:46" ht="15" customHeight="1">
      <c r="A144" s="37" t="s">
        <v>144</v>
      </c>
      <c r="B144" s="65">
        <f>'Расчет субсидий'!BH144</f>
        <v>291.90000000000009</v>
      </c>
      <c r="C144" s="68">
        <f>'Расчет субсидий'!D144-1</f>
        <v>2.2148394241416902E-3</v>
      </c>
      <c r="D144" s="68">
        <f>C144*'Расчет субсидий'!E144</f>
        <v>2.2148394241416902E-2</v>
      </c>
      <c r="E144" s="69">
        <f t="shared" si="74"/>
        <v>0.35949095195491837</v>
      </c>
      <c r="F144" s="31" t="s">
        <v>376</v>
      </c>
      <c r="G144" s="31" t="s">
        <v>376</v>
      </c>
      <c r="H144" s="31" t="s">
        <v>376</v>
      </c>
      <c r="I144" s="31" t="s">
        <v>376</v>
      </c>
      <c r="J144" s="31" t="s">
        <v>376</v>
      </c>
      <c r="K144" s="31" t="s">
        <v>376</v>
      </c>
      <c r="L144" s="68">
        <f>'Расчет субсидий'!P144-1</f>
        <v>0.10345735923608812</v>
      </c>
      <c r="M144" s="68">
        <f>L144*'Расчет субсидий'!Q144</f>
        <v>2.0691471847217624</v>
      </c>
      <c r="N144" s="69">
        <f t="shared" si="75"/>
        <v>33.58436205634743</v>
      </c>
      <c r="O144" s="68">
        <f>'Расчет субсидий'!R144-1</f>
        <v>0</v>
      </c>
      <c r="P144" s="68">
        <f>O144*'Расчет субсидий'!S144</f>
        <v>0</v>
      </c>
      <c r="Q144" s="69">
        <f t="shared" si="76"/>
        <v>0</v>
      </c>
      <c r="R144" s="68">
        <f>'Расчет субсидий'!V144-1</f>
        <v>0.25444444444444447</v>
      </c>
      <c r="S144" s="68">
        <f>R144*'Расчет субсидий'!W144</f>
        <v>7.6333333333333346</v>
      </c>
      <c r="T144" s="69">
        <f t="shared" si="77"/>
        <v>123.89675913650618</v>
      </c>
      <c r="U144" s="68">
        <f>'Расчет субсидий'!Z144-1</f>
        <v>0.47500000000000009</v>
      </c>
      <c r="V144" s="68">
        <f>U144*'Расчет субсидий'!AA144</f>
        <v>9.5000000000000018</v>
      </c>
      <c r="W144" s="69">
        <f t="shared" si="78"/>
        <v>154.19465656726751</v>
      </c>
      <c r="X144" s="68">
        <f>'Расчет субсидий'!AD144-1</f>
        <v>0.38522479698950285</v>
      </c>
      <c r="Y144" s="68">
        <f>X144*'Расчет субсидий'!AE144</f>
        <v>1.9261239849475142</v>
      </c>
      <c r="Z144" s="69">
        <f t="shared" si="59"/>
        <v>31.262950143679859</v>
      </c>
      <c r="AA144" s="31" t="s">
        <v>376</v>
      </c>
      <c r="AB144" s="31" t="s">
        <v>376</v>
      </c>
      <c r="AC144" s="31" t="s">
        <v>376</v>
      </c>
      <c r="AD144" s="68">
        <f>'Расчет субсидий'!AL144-1</f>
        <v>-0.15833333333333333</v>
      </c>
      <c r="AE144" s="68">
        <f>AD144*'Расчет субсидий'!AM144</f>
        <v>-3.1666666666666665</v>
      </c>
      <c r="AF144" s="69">
        <f t="shared" si="79"/>
        <v>-51.398218855755829</v>
      </c>
      <c r="AG144" s="31" t="s">
        <v>376</v>
      </c>
      <c r="AH144" s="31" t="s">
        <v>376</v>
      </c>
      <c r="AI144" s="31" t="s">
        <v>376</v>
      </c>
      <c r="AJ144" s="68">
        <f>'Расчет субсидий'!AT144-1</f>
        <v>-1</v>
      </c>
      <c r="AK144" s="68">
        <f>AJ144*'Расчет субсидий'!AU144</f>
        <v>0</v>
      </c>
      <c r="AL144" s="69">
        <f t="shared" si="60"/>
        <v>0</v>
      </c>
      <c r="AM144" s="31" t="s">
        <v>376</v>
      </c>
      <c r="AN144" s="31" t="s">
        <v>376</v>
      </c>
      <c r="AO144" s="31" t="s">
        <v>376</v>
      </c>
      <c r="AP144" s="31" t="s">
        <v>376</v>
      </c>
      <c r="AQ144" s="31" t="s">
        <v>376</v>
      </c>
      <c r="AR144" s="31" t="s">
        <v>376</v>
      </c>
      <c r="AS144" s="68">
        <f t="shared" si="61"/>
        <v>17.984086230577365</v>
      </c>
      <c r="AT144" s="30" t="str">
        <f>IF('Расчет субсидий'!BW144="+",'Расчет субсидий'!BW144,"-")</f>
        <v>-</v>
      </c>
    </row>
    <row r="145" spans="1:46" ht="15" customHeight="1">
      <c r="A145" s="37" t="s">
        <v>145</v>
      </c>
      <c r="B145" s="65">
        <f>'Расчет субсидий'!BH145</f>
        <v>160.40000000000009</v>
      </c>
      <c r="C145" s="68">
        <f>'Расчет субсидий'!D145-1</f>
        <v>-1</v>
      </c>
      <c r="D145" s="68">
        <f>C145*'Расчет субсидий'!E145</f>
        <v>0</v>
      </c>
      <c r="E145" s="69">
        <f t="shared" si="74"/>
        <v>0</v>
      </c>
      <c r="F145" s="31" t="s">
        <v>376</v>
      </c>
      <c r="G145" s="31" t="s">
        <v>376</v>
      </c>
      <c r="H145" s="31" t="s">
        <v>376</v>
      </c>
      <c r="I145" s="31" t="s">
        <v>376</v>
      </c>
      <c r="J145" s="31" t="s">
        <v>376</v>
      </c>
      <c r="K145" s="31" t="s">
        <v>376</v>
      </c>
      <c r="L145" s="68">
        <f>'Расчет субсидий'!P145-1</f>
        <v>-0.42259594652867616</v>
      </c>
      <c r="M145" s="68">
        <f>L145*'Расчет субсидий'!Q145</f>
        <v>-8.4519189305735232</v>
      </c>
      <c r="N145" s="69">
        <f t="shared" si="75"/>
        <v>-249.37488858397316</v>
      </c>
      <c r="O145" s="68">
        <f>'Расчет субсидий'!R145-1</f>
        <v>0</v>
      </c>
      <c r="P145" s="68">
        <f>O145*'Расчет субсидий'!S145</f>
        <v>0</v>
      </c>
      <c r="Q145" s="69">
        <f t="shared" si="76"/>
        <v>0</v>
      </c>
      <c r="R145" s="68">
        <f>'Расчет субсидий'!V145-1</f>
        <v>0</v>
      </c>
      <c r="S145" s="68">
        <f>R145*'Расчет субсидий'!W145</f>
        <v>0</v>
      </c>
      <c r="T145" s="69">
        <f t="shared" si="77"/>
        <v>0</v>
      </c>
      <c r="U145" s="68">
        <f>'Расчет субсидий'!Z145-1</f>
        <v>1.1772151898734173</v>
      </c>
      <c r="V145" s="68">
        <f>U145*'Расчет субсидий'!AA145</f>
        <v>17.658227848101259</v>
      </c>
      <c r="W145" s="69">
        <f t="shared" si="78"/>
        <v>521.00814482278213</v>
      </c>
      <c r="X145" s="68">
        <f>'Расчет субсидий'!AD145-1</f>
        <v>6.007110457275866E-3</v>
      </c>
      <c r="Y145" s="68">
        <f>X145*'Расчет субсидий'!AE145</f>
        <v>3.003555228637933E-2</v>
      </c>
      <c r="Z145" s="69">
        <f t="shared" si="59"/>
        <v>0.88620259688951941</v>
      </c>
      <c r="AA145" s="31" t="s">
        <v>376</v>
      </c>
      <c r="AB145" s="31" t="s">
        <v>376</v>
      </c>
      <c r="AC145" s="31" t="s">
        <v>376</v>
      </c>
      <c r="AD145" s="68">
        <f>'Расчет субсидий'!AL145-1</f>
        <v>-0.18999999999999995</v>
      </c>
      <c r="AE145" s="68">
        <f>AD145*'Расчет субсидий'!AM145</f>
        <v>-3.7999999999999989</v>
      </c>
      <c r="AF145" s="69">
        <f t="shared" si="79"/>
        <v>-112.11945883569835</v>
      </c>
      <c r="AG145" s="31" t="s">
        <v>376</v>
      </c>
      <c r="AH145" s="31" t="s">
        <v>376</v>
      </c>
      <c r="AI145" s="31" t="s">
        <v>376</v>
      </c>
      <c r="AJ145" s="68">
        <f>'Расчет субсидий'!AT145-1</f>
        <v>-1</v>
      </c>
      <c r="AK145" s="68">
        <f>AJ145*'Расчет субсидий'!AU145</f>
        <v>0</v>
      </c>
      <c r="AL145" s="69">
        <f t="shared" si="60"/>
        <v>0</v>
      </c>
      <c r="AM145" s="31" t="s">
        <v>376</v>
      </c>
      <c r="AN145" s="31" t="s">
        <v>376</v>
      </c>
      <c r="AO145" s="31" t="s">
        <v>376</v>
      </c>
      <c r="AP145" s="31" t="s">
        <v>376</v>
      </c>
      <c r="AQ145" s="31" t="s">
        <v>376</v>
      </c>
      <c r="AR145" s="31" t="s">
        <v>376</v>
      </c>
      <c r="AS145" s="68">
        <f t="shared" si="61"/>
        <v>5.4363444698141166</v>
      </c>
      <c r="AT145" s="30" t="str">
        <f>IF('Расчет субсидий'!BW145="+",'Расчет субсидий'!BW145,"-")</f>
        <v>-</v>
      </c>
    </row>
    <row r="146" spans="1:46" ht="15" customHeight="1">
      <c r="A146" s="36" t="s">
        <v>146</v>
      </c>
      <c r="B146" s="70"/>
      <c r="C146" s="71"/>
      <c r="D146" s="71"/>
      <c r="E146" s="72"/>
      <c r="F146" s="71"/>
      <c r="G146" s="71"/>
      <c r="H146" s="72"/>
      <c r="I146" s="72"/>
      <c r="J146" s="72"/>
      <c r="K146" s="72"/>
      <c r="L146" s="71"/>
      <c r="M146" s="71"/>
      <c r="N146" s="72"/>
      <c r="O146" s="71"/>
      <c r="P146" s="71"/>
      <c r="Q146" s="72"/>
      <c r="R146" s="71"/>
      <c r="S146" s="71"/>
      <c r="T146" s="72"/>
      <c r="U146" s="71"/>
      <c r="V146" s="71"/>
      <c r="W146" s="72"/>
      <c r="X146" s="72"/>
      <c r="Y146" s="72"/>
      <c r="Z146" s="72"/>
      <c r="AA146" s="72"/>
      <c r="AB146" s="72"/>
      <c r="AC146" s="72"/>
      <c r="AD146" s="71"/>
      <c r="AE146" s="71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3"/>
    </row>
    <row r="147" spans="1:46" ht="15" customHeight="1">
      <c r="A147" s="37" t="s">
        <v>147</v>
      </c>
      <c r="B147" s="65">
        <f>'Расчет субсидий'!BH147</f>
        <v>632.69999999999982</v>
      </c>
      <c r="C147" s="68">
        <f>'Расчет субсидий'!D147-1</f>
        <v>2.4170979490128586E-2</v>
      </c>
      <c r="D147" s="68">
        <f>C147*'Расчет субсидий'!E147</f>
        <v>0.24170979490128586</v>
      </c>
      <c r="E147" s="69">
        <f t="shared" ref="E147:E158" si="80">$B147*D147/$AS147</f>
        <v>0.86159726205878828</v>
      </c>
      <c r="F147" s="31" t="s">
        <v>376</v>
      </c>
      <c r="G147" s="31" t="s">
        <v>376</v>
      </c>
      <c r="H147" s="31" t="s">
        <v>376</v>
      </c>
      <c r="I147" s="31" t="s">
        <v>376</v>
      </c>
      <c r="J147" s="31" t="s">
        <v>376</v>
      </c>
      <c r="K147" s="31" t="s">
        <v>376</v>
      </c>
      <c r="L147" s="68">
        <f>'Расчет субсидий'!P147-1</f>
        <v>-6.129210381004957E-2</v>
      </c>
      <c r="M147" s="68">
        <f>L147*'Расчет субсидий'!Q147</f>
        <v>-1.2258420762009914</v>
      </c>
      <c r="N147" s="69">
        <f t="shared" ref="N147:N158" si="81">$B147*M147/$AS147</f>
        <v>-4.3696291952197424</v>
      </c>
      <c r="O147" s="68">
        <f>'Расчет субсидий'!R147-1</f>
        <v>0</v>
      </c>
      <c r="P147" s="68">
        <f>O147*'Расчет субсидий'!S147</f>
        <v>0</v>
      </c>
      <c r="Q147" s="69">
        <f t="shared" ref="Q147:Q158" si="82">$B147*P147/$AS147</f>
        <v>0</v>
      </c>
      <c r="R147" s="68">
        <f>'Расчет субсидий'!V147-1</f>
        <v>8.8000000000000007</v>
      </c>
      <c r="S147" s="68">
        <f>R147*'Расчет субсидий'!W147</f>
        <v>176</v>
      </c>
      <c r="T147" s="69">
        <f t="shared" ref="T147:T158" si="83">$B147*S147/$AS147</f>
        <v>627.36852755295615</v>
      </c>
      <c r="U147" s="68">
        <f>'Расчет субсидий'!Z147-1</f>
        <v>0.15000000000000013</v>
      </c>
      <c r="V147" s="68">
        <f>U147*'Расчет субсидий'!AA147</f>
        <v>4.5000000000000036</v>
      </c>
      <c r="W147" s="69">
        <f t="shared" ref="W147:W158" si="84">$B147*V147/$AS147</f>
        <v>16.040672579479008</v>
      </c>
      <c r="X147" s="68">
        <f>'Расчет субсидий'!AD147-1</f>
        <v>-2.3441615452150955E-2</v>
      </c>
      <c r="Y147" s="68">
        <f>X147*'Расчет субсидий'!AE147</f>
        <v>-0.11720807726075477</v>
      </c>
      <c r="Z147" s="69">
        <f t="shared" si="59"/>
        <v>-0.41779919800223214</v>
      </c>
      <c r="AA147" s="31" t="s">
        <v>376</v>
      </c>
      <c r="AB147" s="31" t="s">
        <v>376</v>
      </c>
      <c r="AC147" s="31" t="s">
        <v>376</v>
      </c>
      <c r="AD147" s="68">
        <f>'Расчет субсидий'!AL147-1</f>
        <v>2.9850746268656803E-2</v>
      </c>
      <c r="AE147" s="68">
        <f>AD147*'Расчет субсидий'!AM147</f>
        <v>0.59701492537313605</v>
      </c>
      <c r="AF147" s="69">
        <f t="shared" ref="AF147:AF158" si="85">$B147*AE147/$AS147</f>
        <v>2.1281157651050133</v>
      </c>
      <c r="AG147" s="31" t="s">
        <v>376</v>
      </c>
      <c r="AH147" s="31" t="s">
        <v>376</v>
      </c>
      <c r="AI147" s="31" t="s">
        <v>376</v>
      </c>
      <c r="AJ147" s="68">
        <f>'Расчет субсидий'!AT147-1</f>
        <v>-0.25</v>
      </c>
      <c r="AK147" s="68">
        <f>AJ147*'Расчет субсидий'!AU147</f>
        <v>-2.5</v>
      </c>
      <c r="AL147" s="69">
        <f t="shared" si="60"/>
        <v>-8.9114847663772192</v>
      </c>
      <c r="AM147" s="31" t="s">
        <v>376</v>
      </c>
      <c r="AN147" s="31" t="s">
        <v>376</v>
      </c>
      <c r="AO147" s="31" t="s">
        <v>376</v>
      </c>
      <c r="AP147" s="31" t="s">
        <v>376</v>
      </c>
      <c r="AQ147" s="31" t="s">
        <v>376</v>
      </c>
      <c r="AR147" s="31" t="s">
        <v>376</v>
      </c>
      <c r="AS147" s="68">
        <f t="shared" si="61"/>
        <v>177.49567456681268</v>
      </c>
      <c r="AT147" s="30" t="str">
        <f>IF('Расчет субсидий'!BW147="+",'Расчет субсидий'!BW147,"-")</f>
        <v>-</v>
      </c>
    </row>
    <row r="148" spans="1:46" ht="15" customHeight="1">
      <c r="A148" s="37" t="s">
        <v>148</v>
      </c>
      <c r="B148" s="65">
        <f>'Расчет субсидий'!BH148</f>
        <v>-61.799999999999955</v>
      </c>
      <c r="C148" s="68">
        <f>'Расчет субсидий'!D148-1</f>
        <v>6.4546748932130527E-3</v>
      </c>
      <c r="D148" s="68">
        <f>C148*'Расчет субсидий'!E148</f>
        <v>6.4546748932130527E-2</v>
      </c>
      <c r="E148" s="69">
        <f t="shared" si="80"/>
        <v>0.4594750643288773</v>
      </c>
      <c r="F148" s="31" t="s">
        <v>376</v>
      </c>
      <c r="G148" s="31" t="s">
        <v>376</v>
      </c>
      <c r="H148" s="31" t="s">
        <v>376</v>
      </c>
      <c r="I148" s="31" t="s">
        <v>376</v>
      </c>
      <c r="J148" s="31" t="s">
        <v>376</v>
      </c>
      <c r="K148" s="31" t="s">
        <v>376</v>
      </c>
      <c r="L148" s="68">
        <f>'Расчет субсидий'!P148-1</f>
        <v>-0.39358249772105736</v>
      </c>
      <c r="M148" s="68">
        <f>L148*'Расчет субсидий'!Q148</f>
        <v>-7.8716499544211471</v>
      </c>
      <c r="N148" s="69">
        <f t="shared" si="81"/>
        <v>-56.03422215710777</v>
      </c>
      <c r="O148" s="68">
        <f>'Расчет субсидий'!R148-1</f>
        <v>0</v>
      </c>
      <c r="P148" s="68">
        <f>O148*'Расчет субсидий'!S148</f>
        <v>0</v>
      </c>
      <c r="Q148" s="69">
        <f t="shared" si="82"/>
        <v>0</v>
      </c>
      <c r="R148" s="68">
        <f>'Расчет субсидий'!V148-1</f>
        <v>3.3333333333333437E-2</v>
      </c>
      <c r="S148" s="68">
        <f>R148*'Расчет субсидий'!W148</f>
        <v>0.50000000000000155</v>
      </c>
      <c r="T148" s="69">
        <f t="shared" si="83"/>
        <v>3.5592425019888032</v>
      </c>
      <c r="U148" s="68">
        <f>'Расчет субсидий'!Z148-1</f>
        <v>0.10000000000000009</v>
      </c>
      <c r="V148" s="68">
        <f>U148*'Расчет субсидий'!AA148</f>
        <v>3.5000000000000031</v>
      </c>
      <c r="W148" s="69">
        <f t="shared" si="84"/>
        <v>24.914697513921567</v>
      </c>
      <c r="X148" s="68">
        <f>'Расчет субсидий'!AD148-1</f>
        <v>2.5096129197641703E-2</v>
      </c>
      <c r="Y148" s="68">
        <f>X148*'Расчет субсидий'!AE148</f>
        <v>0.12548064598820852</v>
      </c>
      <c r="Z148" s="69">
        <f t="shared" si="59"/>
        <v>0.89323209675648241</v>
      </c>
      <c r="AA148" s="31" t="s">
        <v>376</v>
      </c>
      <c r="AB148" s="31" t="s">
        <v>376</v>
      </c>
      <c r="AC148" s="31" t="s">
        <v>376</v>
      </c>
      <c r="AD148" s="68">
        <f>'Расчет субсидий'!AL148-1</f>
        <v>0</v>
      </c>
      <c r="AE148" s="68">
        <f>AD148*'Расчет субсидий'!AM148</f>
        <v>0</v>
      </c>
      <c r="AF148" s="69">
        <f t="shared" si="85"/>
        <v>0</v>
      </c>
      <c r="AG148" s="31" t="s">
        <v>376</v>
      </c>
      <c r="AH148" s="31" t="s">
        <v>376</v>
      </c>
      <c r="AI148" s="31" t="s">
        <v>376</v>
      </c>
      <c r="AJ148" s="68">
        <f>'Расчет субсидий'!AT148-1</f>
        <v>-0.5</v>
      </c>
      <c r="AK148" s="68">
        <f>AJ148*'Расчет субсидий'!AU148</f>
        <v>-5</v>
      </c>
      <c r="AL148" s="69">
        <f t="shared" si="60"/>
        <v>-35.592425019887919</v>
      </c>
      <c r="AM148" s="31" t="s">
        <v>376</v>
      </c>
      <c r="AN148" s="31" t="s">
        <v>376</v>
      </c>
      <c r="AO148" s="31" t="s">
        <v>376</v>
      </c>
      <c r="AP148" s="31" t="s">
        <v>376</v>
      </c>
      <c r="AQ148" s="31" t="s">
        <v>376</v>
      </c>
      <c r="AR148" s="31" t="s">
        <v>376</v>
      </c>
      <c r="AS148" s="68">
        <f t="shared" si="61"/>
        <v>-8.6816225595008021</v>
      </c>
      <c r="AT148" s="30" t="str">
        <f>IF('Расчет субсидий'!BW148="+",'Расчет субсидий'!BW148,"-")</f>
        <v>-</v>
      </c>
    </row>
    <row r="149" spans="1:46" ht="15" customHeight="1">
      <c r="A149" s="37" t="s">
        <v>149</v>
      </c>
      <c r="B149" s="65">
        <f>'Расчет субсидий'!BH149</f>
        <v>1078.5</v>
      </c>
      <c r="C149" s="68">
        <f>'Расчет субсидий'!D149-1</f>
        <v>0.18120197363099577</v>
      </c>
      <c r="D149" s="68">
        <f>C149*'Расчет субсидий'!E149</f>
        <v>1.8120197363099577</v>
      </c>
      <c r="E149" s="69">
        <f t="shared" si="80"/>
        <v>1.2536991158914932</v>
      </c>
      <c r="F149" s="31" t="s">
        <v>376</v>
      </c>
      <c r="G149" s="31" t="s">
        <v>376</v>
      </c>
      <c r="H149" s="31" t="s">
        <v>376</v>
      </c>
      <c r="I149" s="31" t="s">
        <v>376</v>
      </c>
      <c r="J149" s="31" t="s">
        <v>376</v>
      </c>
      <c r="K149" s="31" t="s">
        <v>376</v>
      </c>
      <c r="L149" s="68">
        <f>'Расчет субсидий'!P149-1</f>
        <v>-1.4977261804420161E-2</v>
      </c>
      <c r="M149" s="68">
        <f>L149*'Расчет субсидий'!Q149</f>
        <v>-0.29954523608840322</v>
      </c>
      <c r="N149" s="69">
        <f t="shared" si="81"/>
        <v>-0.20724917622492237</v>
      </c>
      <c r="O149" s="68">
        <f>'Расчет субсидий'!R149-1</f>
        <v>0</v>
      </c>
      <c r="P149" s="68">
        <f>O149*'Расчет субсидий'!S149</f>
        <v>0</v>
      </c>
      <c r="Q149" s="69">
        <f t="shared" si="82"/>
        <v>0</v>
      </c>
      <c r="R149" s="68">
        <f>'Расчет субсидий'!V149-1</f>
        <v>153.12727272727273</v>
      </c>
      <c r="S149" s="68">
        <f>R149*'Расчет субсидий'!W149</f>
        <v>1531.2727272727273</v>
      </c>
      <c r="T149" s="69">
        <f t="shared" si="83"/>
        <v>1059.4560455947415</v>
      </c>
      <c r="U149" s="68">
        <f>'Расчет субсидий'!Z149-1</f>
        <v>-0.69728601252609601</v>
      </c>
      <c r="V149" s="68">
        <f>U149*'Расчет субсидий'!AA149</f>
        <v>-27.891440501043839</v>
      </c>
      <c r="W149" s="69">
        <f t="shared" si="84"/>
        <v>-19.297512933444914</v>
      </c>
      <c r="X149" s="68">
        <f>'Расчет субсидий'!AD149-1</f>
        <v>6.6500000000000004E-2</v>
      </c>
      <c r="Y149" s="68">
        <f>X149*'Расчет субсидий'!AE149</f>
        <v>0.33250000000000002</v>
      </c>
      <c r="Z149" s="69">
        <f t="shared" si="59"/>
        <v>0.23004989828798189</v>
      </c>
      <c r="AA149" s="31" t="s">
        <v>376</v>
      </c>
      <c r="AB149" s="31" t="s">
        <v>376</v>
      </c>
      <c r="AC149" s="31" t="s">
        <v>376</v>
      </c>
      <c r="AD149" s="68">
        <f>'Расчет субсидий'!AL149-1</f>
        <v>2.6785714285714284</v>
      </c>
      <c r="AE149" s="68">
        <f>AD149*'Расчет субсидий'!AM149</f>
        <v>53.571428571428569</v>
      </c>
      <c r="AF149" s="69">
        <f t="shared" si="85"/>
        <v>37.064967500748956</v>
      </c>
      <c r="AG149" s="31" t="s">
        <v>376</v>
      </c>
      <c r="AH149" s="31" t="s">
        <v>376</v>
      </c>
      <c r="AI149" s="31" t="s">
        <v>376</v>
      </c>
      <c r="AJ149" s="68">
        <f>'Расчет субсидий'!AT149-1</f>
        <v>0</v>
      </c>
      <c r="AK149" s="68">
        <f>AJ149*'Расчет субсидий'!AU149</f>
        <v>0</v>
      </c>
      <c r="AL149" s="69">
        <f t="shared" si="60"/>
        <v>0</v>
      </c>
      <c r="AM149" s="31" t="s">
        <v>376</v>
      </c>
      <c r="AN149" s="31" t="s">
        <v>376</v>
      </c>
      <c r="AO149" s="31" t="s">
        <v>376</v>
      </c>
      <c r="AP149" s="31" t="s">
        <v>376</v>
      </c>
      <c r="AQ149" s="31" t="s">
        <v>376</v>
      </c>
      <c r="AR149" s="31" t="s">
        <v>376</v>
      </c>
      <c r="AS149" s="68">
        <f t="shared" si="61"/>
        <v>1558.7976898433335</v>
      </c>
      <c r="AT149" s="30" t="str">
        <f>IF('Расчет субсидий'!BW149="+",'Расчет субсидий'!BW149,"-")</f>
        <v>-</v>
      </c>
    </row>
    <row r="150" spans="1:46" ht="15" customHeight="1">
      <c r="A150" s="37" t="s">
        <v>150</v>
      </c>
      <c r="B150" s="65">
        <f>'Расчет субсидий'!BH150</f>
        <v>100</v>
      </c>
      <c r="C150" s="68">
        <f>'Расчет субсидий'!D150-1</f>
        <v>6.3398936805638462E-2</v>
      </c>
      <c r="D150" s="68">
        <f>C150*'Расчет субсидий'!E150</f>
        <v>0.63398936805638462</v>
      </c>
      <c r="E150" s="69">
        <f t="shared" si="80"/>
        <v>26.068575703830938</v>
      </c>
      <c r="F150" s="31" t="s">
        <v>376</v>
      </c>
      <c r="G150" s="31" t="s">
        <v>376</v>
      </c>
      <c r="H150" s="31" t="s">
        <v>376</v>
      </c>
      <c r="I150" s="31" t="s">
        <v>376</v>
      </c>
      <c r="J150" s="31" t="s">
        <v>376</v>
      </c>
      <c r="K150" s="31" t="s">
        <v>376</v>
      </c>
      <c r="L150" s="68">
        <f>'Расчет субсидий'!P150-1</f>
        <v>-0.28554079993732129</v>
      </c>
      <c r="M150" s="68">
        <f>L150*'Расчет субсидий'!Q150</f>
        <v>-5.7108159987464262</v>
      </c>
      <c r="N150" s="69">
        <f t="shared" si="81"/>
        <v>-234.81914160543133</v>
      </c>
      <c r="O150" s="68">
        <f>'Расчет субсидий'!R150-1</f>
        <v>0</v>
      </c>
      <c r="P150" s="68">
        <f>O150*'Расчет субсидий'!S150</f>
        <v>0</v>
      </c>
      <c r="Q150" s="69">
        <f t="shared" si="82"/>
        <v>0</v>
      </c>
      <c r="R150" s="68">
        <f>'Расчет субсидий'!V150-1</f>
        <v>0.1333333333333333</v>
      </c>
      <c r="S150" s="68">
        <f>R150*'Расчет субсидий'!W150</f>
        <v>2.6666666666666661</v>
      </c>
      <c r="T150" s="69">
        <f t="shared" si="83"/>
        <v>109.64884488520316</v>
      </c>
      <c r="U150" s="68">
        <f>'Расчет субсидий'!Z150-1</f>
        <v>0.13793103448275867</v>
      </c>
      <c r="V150" s="68">
        <f>U150*'Расчет субсидий'!AA150</f>
        <v>4.1379310344827598</v>
      </c>
      <c r="W150" s="69">
        <f t="shared" si="84"/>
        <v>170.14475930462567</v>
      </c>
      <c r="X150" s="68">
        <f>'Расчет субсидий'!AD150-1</f>
        <v>0.1408470187635229</v>
      </c>
      <c r="Y150" s="68">
        <f>X150*'Расчет субсидий'!AE150</f>
        <v>0.70423509381761451</v>
      </c>
      <c r="Z150" s="69">
        <f t="shared" si="59"/>
        <v>28.956961711771545</v>
      </c>
      <c r="AA150" s="31" t="s">
        <v>376</v>
      </c>
      <c r="AB150" s="31" t="s">
        <v>376</v>
      </c>
      <c r="AC150" s="31" t="s">
        <v>376</v>
      </c>
      <c r="AD150" s="68">
        <f>'Расчет субсидий'!AL150-1</f>
        <v>0</v>
      </c>
      <c r="AE150" s="68">
        <f>AD150*'Расчет субсидий'!AM150</f>
        <v>0</v>
      </c>
      <c r="AF150" s="69">
        <f t="shared" si="85"/>
        <v>0</v>
      </c>
      <c r="AG150" s="31" t="s">
        <v>376</v>
      </c>
      <c r="AH150" s="31" t="s">
        <v>376</v>
      </c>
      <c r="AI150" s="31" t="s">
        <v>376</v>
      </c>
      <c r="AJ150" s="68">
        <f>'Расчет субсидий'!AT150-1</f>
        <v>0</v>
      </c>
      <c r="AK150" s="68">
        <f>AJ150*'Расчет субсидий'!AU150</f>
        <v>0</v>
      </c>
      <c r="AL150" s="69">
        <f t="shared" si="60"/>
        <v>0</v>
      </c>
      <c r="AM150" s="31" t="s">
        <v>376</v>
      </c>
      <c r="AN150" s="31" t="s">
        <v>376</v>
      </c>
      <c r="AO150" s="31" t="s">
        <v>376</v>
      </c>
      <c r="AP150" s="31" t="s">
        <v>376</v>
      </c>
      <c r="AQ150" s="31" t="s">
        <v>376</v>
      </c>
      <c r="AR150" s="31" t="s">
        <v>376</v>
      </c>
      <c r="AS150" s="68">
        <f t="shared" si="61"/>
        <v>2.4320061642769994</v>
      </c>
      <c r="AT150" s="30" t="str">
        <f>IF('Расчет субсидий'!BW150="+",'Расчет субсидий'!BW150,"-")</f>
        <v>-</v>
      </c>
    </row>
    <row r="151" spans="1:46" ht="15" customHeight="1">
      <c r="A151" s="37" t="s">
        <v>151</v>
      </c>
      <c r="B151" s="65">
        <f>'Расчет субсидий'!BH151</f>
        <v>49.799999999999955</v>
      </c>
      <c r="C151" s="68">
        <f>'Расчет субсидий'!D151-1</f>
        <v>5.8408679927667295E-2</v>
      </c>
      <c r="D151" s="68">
        <f>C151*'Расчет субсидий'!E151</f>
        <v>0.58408679927667295</v>
      </c>
      <c r="E151" s="69">
        <f t="shared" si="80"/>
        <v>7.8981144380950363</v>
      </c>
      <c r="F151" s="31" t="s">
        <v>376</v>
      </c>
      <c r="G151" s="31" t="s">
        <v>376</v>
      </c>
      <c r="H151" s="31" t="s">
        <v>376</v>
      </c>
      <c r="I151" s="31" t="s">
        <v>376</v>
      </c>
      <c r="J151" s="31" t="s">
        <v>376</v>
      </c>
      <c r="K151" s="31" t="s">
        <v>376</v>
      </c>
      <c r="L151" s="68">
        <f>'Расчет субсидий'!P151-1</f>
        <v>-0.21603878900978046</v>
      </c>
      <c r="M151" s="68">
        <f>L151*'Расчет субсидий'!Q151</f>
        <v>-4.3207757801956088</v>
      </c>
      <c r="N151" s="69">
        <f t="shared" si="81"/>
        <v>-58.42621613019768</v>
      </c>
      <c r="O151" s="68">
        <f>'Расчет субсидий'!R151-1</f>
        <v>0</v>
      </c>
      <c r="P151" s="68">
        <f>O151*'Расчет субсидий'!S151</f>
        <v>0</v>
      </c>
      <c r="Q151" s="69">
        <f t="shared" si="82"/>
        <v>0</v>
      </c>
      <c r="R151" s="68">
        <f>'Расчет субсидий'!V151-1</f>
        <v>0.13668240053944714</v>
      </c>
      <c r="S151" s="68">
        <f>R151*'Расчет субсидий'!W151</f>
        <v>4.7838840188806495</v>
      </c>
      <c r="T151" s="69">
        <f t="shared" si="83"/>
        <v>64.688439263623607</v>
      </c>
      <c r="U151" s="68">
        <f>'Расчет субсидий'!Z151-1</f>
        <v>0.16666666666666674</v>
      </c>
      <c r="V151" s="68">
        <f>U151*'Расчет субсидий'!AA151</f>
        <v>2.5000000000000009</v>
      </c>
      <c r="W151" s="69">
        <f t="shared" si="84"/>
        <v>33.805396937047639</v>
      </c>
      <c r="X151" s="68">
        <f>'Расчет субсидий'!AD151-1</f>
        <v>2.0944206008583599E-2</v>
      </c>
      <c r="Y151" s="68">
        <f>X151*'Расчет субсидий'!AE151</f>
        <v>0.104721030042918</v>
      </c>
      <c r="Z151" s="69">
        <f t="shared" si="59"/>
        <v>1.416054395302933</v>
      </c>
      <c r="AA151" s="31" t="s">
        <v>376</v>
      </c>
      <c r="AB151" s="31" t="s">
        <v>376</v>
      </c>
      <c r="AC151" s="31" t="s">
        <v>376</v>
      </c>
      <c r="AD151" s="68">
        <f>'Расчет субсидий'!AL151-1</f>
        <v>5.1546391752577359E-2</v>
      </c>
      <c r="AE151" s="68">
        <f>AD151*'Расчет субсидий'!AM151</f>
        <v>1.0309278350515472</v>
      </c>
      <c r="AF151" s="69">
        <f t="shared" si="85"/>
        <v>13.940369870947485</v>
      </c>
      <c r="AG151" s="31" t="s">
        <v>376</v>
      </c>
      <c r="AH151" s="31" t="s">
        <v>376</v>
      </c>
      <c r="AI151" s="31" t="s">
        <v>376</v>
      </c>
      <c r="AJ151" s="68">
        <f>'Расчет субсидий'!AT151-1</f>
        <v>-9.9999999999999978E-2</v>
      </c>
      <c r="AK151" s="68">
        <f>AJ151*'Расчет субсидий'!AU151</f>
        <v>-0.99999999999999978</v>
      </c>
      <c r="AL151" s="69">
        <f t="shared" si="60"/>
        <v>-13.522158774819047</v>
      </c>
      <c r="AM151" s="31" t="s">
        <v>376</v>
      </c>
      <c r="AN151" s="31" t="s">
        <v>376</v>
      </c>
      <c r="AO151" s="31" t="s">
        <v>376</v>
      </c>
      <c r="AP151" s="31" t="s">
        <v>376</v>
      </c>
      <c r="AQ151" s="31" t="s">
        <v>376</v>
      </c>
      <c r="AR151" s="31" t="s">
        <v>376</v>
      </c>
      <c r="AS151" s="68">
        <f t="shared" si="61"/>
        <v>3.6828439030561793</v>
      </c>
      <c r="AT151" s="30" t="str">
        <f>IF('Расчет субсидий'!BW151="+",'Расчет субсидий'!BW151,"-")</f>
        <v>-</v>
      </c>
    </row>
    <row r="152" spans="1:46" ht="15" customHeight="1">
      <c r="A152" s="37" t="s">
        <v>152</v>
      </c>
      <c r="B152" s="65">
        <f>'Расчет субсидий'!BH152</f>
        <v>138.79999999999995</v>
      </c>
      <c r="C152" s="68">
        <f>'Расчет субсидий'!D152-1</f>
        <v>-1</v>
      </c>
      <c r="D152" s="68">
        <f>C152*'Расчет субсидий'!E152</f>
        <v>0</v>
      </c>
      <c r="E152" s="69">
        <f t="shared" si="80"/>
        <v>0</v>
      </c>
      <c r="F152" s="31" t="s">
        <v>376</v>
      </c>
      <c r="G152" s="31" t="s">
        <v>376</v>
      </c>
      <c r="H152" s="31" t="s">
        <v>376</v>
      </c>
      <c r="I152" s="31" t="s">
        <v>376</v>
      </c>
      <c r="J152" s="31" t="s">
        <v>376</v>
      </c>
      <c r="K152" s="31" t="s">
        <v>376</v>
      </c>
      <c r="L152" s="68">
        <f>'Расчет субсидий'!P152-1</f>
        <v>0.29660343220571295</v>
      </c>
      <c r="M152" s="68">
        <f>L152*'Расчет субсидий'!Q152</f>
        <v>5.9320686441142589</v>
      </c>
      <c r="N152" s="69">
        <f t="shared" si="81"/>
        <v>50.917040902801617</v>
      </c>
      <c r="O152" s="68">
        <f>'Расчет субсидий'!R152-1</f>
        <v>0</v>
      </c>
      <c r="P152" s="68">
        <f>O152*'Расчет субсидий'!S152</f>
        <v>0</v>
      </c>
      <c r="Q152" s="69">
        <f t="shared" si="82"/>
        <v>0</v>
      </c>
      <c r="R152" s="68">
        <f>'Расчет субсидий'!V152-1</f>
        <v>0.32876712328767121</v>
      </c>
      <c r="S152" s="68">
        <f>R152*'Расчет субсидий'!W152</f>
        <v>1.6438356164383561</v>
      </c>
      <c r="T152" s="69">
        <f t="shared" si="83"/>
        <v>14.109621843759253</v>
      </c>
      <c r="U152" s="68">
        <f>'Расчет субсидий'!Z152-1</f>
        <v>0.16367187499999991</v>
      </c>
      <c r="V152" s="68">
        <f>U152*'Расчет субсидий'!AA152</f>
        <v>7.3652343749999964</v>
      </c>
      <c r="W152" s="69">
        <f t="shared" si="84"/>
        <v>63.218408691659775</v>
      </c>
      <c r="X152" s="68">
        <f>'Расчет субсидий'!AD152-1</f>
        <v>-5.3167701863353622E-3</v>
      </c>
      <c r="Y152" s="68">
        <f>X152*'Расчет субсидий'!AE152</f>
        <v>-2.6583850931676811E-2</v>
      </c>
      <c r="Z152" s="69">
        <f t="shared" si="59"/>
        <v>-0.22817858430973639</v>
      </c>
      <c r="AA152" s="31" t="s">
        <v>376</v>
      </c>
      <c r="AB152" s="31" t="s">
        <v>376</v>
      </c>
      <c r="AC152" s="31" t="s">
        <v>376</v>
      </c>
      <c r="AD152" s="68">
        <f>'Расчет субсидий'!AL152-1</f>
        <v>6.2814070351758788E-2</v>
      </c>
      <c r="AE152" s="68">
        <f>AD152*'Расчет субсидий'!AM152</f>
        <v>1.2562814070351758</v>
      </c>
      <c r="AF152" s="69">
        <f t="shared" si="85"/>
        <v>10.783107146089044</v>
      </c>
      <c r="AG152" s="31" t="s">
        <v>376</v>
      </c>
      <c r="AH152" s="31" t="s">
        <v>376</v>
      </c>
      <c r="AI152" s="31" t="s">
        <v>376</v>
      </c>
      <c r="AJ152" s="68">
        <f>'Расчет субсидий'!AT152-1</f>
        <v>0</v>
      </c>
      <c r="AK152" s="68">
        <f>AJ152*'Расчет субсидий'!AU152</f>
        <v>0</v>
      </c>
      <c r="AL152" s="69">
        <f t="shared" si="60"/>
        <v>0</v>
      </c>
      <c r="AM152" s="31" t="s">
        <v>376</v>
      </c>
      <c r="AN152" s="31" t="s">
        <v>376</v>
      </c>
      <c r="AO152" s="31" t="s">
        <v>376</v>
      </c>
      <c r="AP152" s="31" t="s">
        <v>376</v>
      </c>
      <c r="AQ152" s="31" t="s">
        <v>376</v>
      </c>
      <c r="AR152" s="31" t="s">
        <v>376</v>
      </c>
      <c r="AS152" s="68">
        <f t="shared" si="61"/>
        <v>16.170836191656111</v>
      </c>
      <c r="AT152" s="30" t="str">
        <f>IF('Расчет субсидий'!BW152="+",'Расчет субсидий'!BW152,"-")</f>
        <v>-</v>
      </c>
    </row>
    <row r="153" spans="1:46" ht="15" customHeight="1">
      <c r="A153" s="37" t="s">
        <v>153</v>
      </c>
      <c r="B153" s="65">
        <f>'Расчет субсидий'!BH153</f>
        <v>1289.3000000000002</v>
      </c>
      <c r="C153" s="68">
        <f>'Расчет субсидий'!D153-1</f>
        <v>0.10617785239914901</v>
      </c>
      <c r="D153" s="68">
        <f>C153*'Расчет субсидий'!E153</f>
        <v>1.0617785239914901</v>
      </c>
      <c r="E153" s="69">
        <f t="shared" si="80"/>
        <v>33.580963742740238</v>
      </c>
      <c r="F153" s="31" t="s">
        <v>376</v>
      </c>
      <c r="G153" s="31" t="s">
        <v>376</v>
      </c>
      <c r="H153" s="31" t="s">
        <v>376</v>
      </c>
      <c r="I153" s="31" t="s">
        <v>376</v>
      </c>
      <c r="J153" s="31" t="s">
        <v>376</v>
      </c>
      <c r="K153" s="31" t="s">
        <v>376</v>
      </c>
      <c r="L153" s="68">
        <f>'Расчет субсидий'!P153-1</f>
        <v>0.35025868826757245</v>
      </c>
      <c r="M153" s="68">
        <f>L153*'Расчет субсидий'!Q153</f>
        <v>7.005173765351449</v>
      </c>
      <c r="N153" s="69">
        <f t="shared" si="81"/>
        <v>221.5532532542988</v>
      </c>
      <c r="O153" s="68">
        <f>'Расчет субсидий'!R153-1</f>
        <v>0</v>
      </c>
      <c r="P153" s="68">
        <f>O153*'Расчет субсидий'!S153</f>
        <v>0</v>
      </c>
      <c r="Q153" s="69">
        <f t="shared" si="82"/>
        <v>0</v>
      </c>
      <c r="R153" s="68">
        <f>'Расчет субсидий'!V153-1</f>
        <v>2.1052631578947212E-2</v>
      </c>
      <c r="S153" s="68">
        <f>R153*'Расчет субсидий'!W153</f>
        <v>0.31578947368420818</v>
      </c>
      <c r="T153" s="69">
        <f t="shared" si="83"/>
        <v>9.987501749671301</v>
      </c>
      <c r="U153" s="68">
        <f>'Расчет субсидий'!Z153-1</f>
        <v>0.99199999999999999</v>
      </c>
      <c r="V153" s="68">
        <f>U153*'Расчет субсидий'!AA153</f>
        <v>34.72</v>
      </c>
      <c r="W153" s="69">
        <f t="shared" si="84"/>
        <v>1098.0925257038689</v>
      </c>
      <c r="X153" s="68">
        <f>'Расчет субсидий'!AD153-1</f>
        <v>6.344615384615393E-2</v>
      </c>
      <c r="Y153" s="68">
        <f>X153*'Расчет субсидий'!AE153</f>
        <v>0.31723076923076965</v>
      </c>
      <c r="Z153" s="69">
        <f t="shared" si="59"/>
        <v>10.033085732016042</v>
      </c>
      <c r="AA153" s="31" t="s">
        <v>376</v>
      </c>
      <c r="AB153" s="31" t="s">
        <v>376</v>
      </c>
      <c r="AC153" s="31" t="s">
        <v>376</v>
      </c>
      <c r="AD153" s="68">
        <f>'Расчет субсидий'!AL153-1</f>
        <v>-8.5714285714285743E-2</v>
      </c>
      <c r="AE153" s="68">
        <f>AD153*'Расчет субсидий'!AM153</f>
        <v>-1.7142857142857149</v>
      </c>
      <c r="AF153" s="69">
        <f t="shared" si="85"/>
        <v>-54.217866641073201</v>
      </c>
      <c r="AG153" s="31" t="s">
        <v>376</v>
      </c>
      <c r="AH153" s="31" t="s">
        <v>376</v>
      </c>
      <c r="AI153" s="31" t="s">
        <v>376</v>
      </c>
      <c r="AJ153" s="68">
        <f>'Расчет субсидий'!AT153-1</f>
        <v>-9.4000000000000083E-2</v>
      </c>
      <c r="AK153" s="68">
        <f>AJ153*'Расчет субсидий'!AU153</f>
        <v>-0.94000000000000083</v>
      </c>
      <c r="AL153" s="69">
        <f t="shared" si="60"/>
        <v>-29.729463541521817</v>
      </c>
      <c r="AM153" s="31" t="s">
        <v>376</v>
      </c>
      <c r="AN153" s="31" t="s">
        <v>376</v>
      </c>
      <c r="AO153" s="31" t="s">
        <v>376</v>
      </c>
      <c r="AP153" s="31" t="s">
        <v>376</v>
      </c>
      <c r="AQ153" s="31" t="s">
        <v>376</v>
      </c>
      <c r="AR153" s="31" t="s">
        <v>376</v>
      </c>
      <c r="AS153" s="68">
        <f t="shared" si="61"/>
        <v>40.765686817972203</v>
      </c>
      <c r="AT153" s="30" t="str">
        <f>IF('Расчет субсидий'!BW153="+",'Расчет субсидий'!BW153,"-")</f>
        <v>-</v>
      </c>
    </row>
    <row r="154" spans="1:46" ht="15" customHeight="1">
      <c r="A154" s="37" t="s">
        <v>154</v>
      </c>
      <c r="B154" s="65">
        <f>'Расчет субсидий'!BH154</f>
        <v>-154.90000000000009</v>
      </c>
      <c r="C154" s="68">
        <f>'Расчет субсидий'!D154-1</f>
        <v>1.0730948678071561E-2</v>
      </c>
      <c r="D154" s="68">
        <f>C154*'Расчет субсидий'!E154</f>
        <v>0.10730948678071561</v>
      </c>
      <c r="E154" s="69">
        <f t="shared" si="80"/>
        <v>1.2126679474373285</v>
      </c>
      <c r="F154" s="31" t="s">
        <v>376</v>
      </c>
      <c r="G154" s="31" t="s">
        <v>376</v>
      </c>
      <c r="H154" s="31" t="s">
        <v>376</v>
      </c>
      <c r="I154" s="31" t="s">
        <v>376</v>
      </c>
      <c r="J154" s="31" t="s">
        <v>376</v>
      </c>
      <c r="K154" s="31" t="s">
        <v>376</v>
      </c>
      <c r="L154" s="68">
        <f>'Расчет субсидий'!P154-1</f>
        <v>-0.57306986335516319</v>
      </c>
      <c r="M154" s="68">
        <f>L154*'Расчет субсидий'!Q154</f>
        <v>-11.461397267103264</v>
      </c>
      <c r="N154" s="69">
        <f t="shared" si="81"/>
        <v>-129.52134536868982</v>
      </c>
      <c r="O154" s="68">
        <f>'Расчет субсидий'!R154-1</f>
        <v>0</v>
      </c>
      <c r="P154" s="68">
        <f>O154*'Расчет субсидий'!S154</f>
        <v>0</v>
      </c>
      <c r="Q154" s="69">
        <f t="shared" si="82"/>
        <v>0</v>
      </c>
      <c r="R154" s="68">
        <f>'Расчет субсидий'!V154-1</f>
        <v>3.810169491525417E-2</v>
      </c>
      <c r="S154" s="68">
        <f>R154*'Расчет субсидий'!W154</f>
        <v>1.3335593220338959</v>
      </c>
      <c r="T154" s="69">
        <f t="shared" si="83"/>
        <v>15.070099525696154</v>
      </c>
      <c r="U154" s="68">
        <f>'Расчет субсидий'!Z154-1</f>
        <v>4.0206185567010388E-2</v>
      </c>
      <c r="V154" s="68">
        <f>U154*'Расчет субсидий'!AA154</f>
        <v>0.60309278350515583</v>
      </c>
      <c r="W154" s="69">
        <f t="shared" si="84"/>
        <v>6.8153460595889479</v>
      </c>
      <c r="X154" s="68">
        <f>'Расчет субсидий'!AD154-1</f>
        <v>-2.394584139264988E-2</v>
      </c>
      <c r="Y154" s="68">
        <f>X154*'Расчет субсидий'!AE154</f>
        <v>-0.1197292069632494</v>
      </c>
      <c r="Z154" s="69">
        <f t="shared" si="59"/>
        <v>-1.3530189735518789</v>
      </c>
      <c r="AA154" s="31" t="s">
        <v>376</v>
      </c>
      <c r="AB154" s="31" t="s">
        <v>376</v>
      </c>
      <c r="AC154" s="31" t="s">
        <v>376</v>
      </c>
      <c r="AD154" s="68">
        <f>'Расчет субсидий'!AL154-1</f>
        <v>0</v>
      </c>
      <c r="AE154" s="68">
        <f>AD154*'Расчет субсидий'!AM154</f>
        <v>0</v>
      </c>
      <c r="AF154" s="69">
        <f t="shared" si="85"/>
        <v>0</v>
      </c>
      <c r="AG154" s="31" t="s">
        <v>376</v>
      </c>
      <c r="AH154" s="31" t="s">
        <v>376</v>
      </c>
      <c r="AI154" s="31" t="s">
        <v>376</v>
      </c>
      <c r="AJ154" s="68">
        <f>'Расчет субсидий'!AT154-1</f>
        <v>-0.41700000000000004</v>
      </c>
      <c r="AK154" s="68">
        <f>AJ154*'Расчет субсидий'!AU154</f>
        <v>-4.17</v>
      </c>
      <c r="AL154" s="69">
        <f t="shared" si="60"/>
        <v>-47.123749190480822</v>
      </c>
      <c r="AM154" s="31" t="s">
        <v>376</v>
      </c>
      <c r="AN154" s="31" t="s">
        <v>376</v>
      </c>
      <c r="AO154" s="31" t="s">
        <v>376</v>
      </c>
      <c r="AP154" s="31" t="s">
        <v>376</v>
      </c>
      <c r="AQ154" s="31" t="s">
        <v>376</v>
      </c>
      <c r="AR154" s="31" t="s">
        <v>376</v>
      </c>
      <c r="AS154" s="68">
        <f t="shared" si="61"/>
        <v>-13.707164881746746</v>
      </c>
      <c r="AT154" s="30" t="str">
        <f>IF('Расчет субсидий'!BW154="+",'Расчет субсидий'!BW154,"-")</f>
        <v>-</v>
      </c>
    </row>
    <row r="155" spans="1:46" ht="15" customHeight="1">
      <c r="A155" s="37" t="s">
        <v>155</v>
      </c>
      <c r="B155" s="65">
        <f>'Расчет субсидий'!BH155</f>
        <v>589.19999999999982</v>
      </c>
      <c r="C155" s="68">
        <f>'Расчет субсидий'!D155-1</f>
        <v>8.8541499530107481E-2</v>
      </c>
      <c r="D155" s="68">
        <f>C155*'Расчет субсидий'!E155</f>
        <v>0.88541499530107481</v>
      </c>
      <c r="E155" s="69">
        <f t="shared" si="80"/>
        <v>6.8798119776106592</v>
      </c>
      <c r="F155" s="31" t="s">
        <v>376</v>
      </c>
      <c r="G155" s="31" t="s">
        <v>376</v>
      </c>
      <c r="H155" s="31" t="s">
        <v>376</v>
      </c>
      <c r="I155" s="31" t="s">
        <v>376</v>
      </c>
      <c r="J155" s="31" t="s">
        <v>376</v>
      </c>
      <c r="K155" s="31" t="s">
        <v>376</v>
      </c>
      <c r="L155" s="68">
        <f>'Расчет субсидий'!P155-1</f>
        <v>-0.57236539787087393</v>
      </c>
      <c r="M155" s="68">
        <f>L155*'Расчет субсидий'!Q155</f>
        <v>-11.447307957417479</v>
      </c>
      <c r="N155" s="69">
        <f t="shared" si="81"/>
        <v>-88.947360068211594</v>
      </c>
      <c r="O155" s="68">
        <f>'Расчет субсидий'!R155-1</f>
        <v>0</v>
      </c>
      <c r="P155" s="68">
        <f>O155*'Расчет субсидий'!S155</f>
        <v>0</v>
      </c>
      <c r="Q155" s="69">
        <f t="shared" si="82"/>
        <v>0</v>
      </c>
      <c r="R155" s="68">
        <f>'Расчет субсидий'!V155-1</f>
        <v>3.7</v>
      </c>
      <c r="S155" s="68">
        <f>R155*'Расчет субсидий'!W155</f>
        <v>74</v>
      </c>
      <c r="T155" s="69">
        <f t="shared" si="83"/>
        <v>574.99148878777828</v>
      </c>
      <c r="U155" s="68">
        <f>'Расчет субсидий'!Z155-1</f>
        <v>0.16250000000000009</v>
      </c>
      <c r="V155" s="68">
        <f>U155*'Расчет субсидий'!AA155</f>
        <v>4.8750000000000027</v>
      </c>
      <c r="W155" s="69">
        <f t="shared" si="84"/>
        <v>37.879506862708389</v>
      </c>
      <c r="X155" s="68">
        <f>'Расчет субсидий'!AD155-1</f>
        <v>0.16976539589442807</v>
      </c>
      <c r="Y155" s="68">
        <f>X155*'Расчет субсидий'!AE155</f>
        <v>0.84882697947214036</v>
      </c>
      <c r="Z155" s="69">
        <f t="shared" si="59"/>
        <v>6.5955174141880937</v>
      </c>
      <c r="AA155" s="31" t="s">
        <v>376</v>
      </c>
      <c r="AB155" s="31" t="s">
        <v>376</v>
      </c>
      <c r="AC155" s="31" t="s">
        <v>376</v>
      </c>
      <c r="AD155" s="68">
        <f>'Расчет субсидий'!AL155-1</f>
        <v>0.33333333333333326</v>
      </c>
      <c r="AE155" s="68">
        <f>AD155*'Расчет субсидий'!AM155</f>
        <v>6.6666666666666652</v>
      </c>
      <c r="AF155" s="69">
        <f t="shared" si="85"/>
        <v>51.801035025925962</v>
      </c>
      <c r="AG155" s="31" t="s">
        <v>376</v>
      </c>
      <c r="AH155" s="31" t="s">
        <v>376</v>
      </c>
      <c r="AI155" s="31" t="s">
        <v>376</v>
      </c>
      <c r="AJ155" s="68">
        <f>'Расчет субсидий'!AT155-1</f>
        <v>0</v>
      </c>
      <c r="AK155" s="68">
        <f>AJ155*'Расчет субсидий'!AU155</f>
        <v>0</v>
      </c>
      <c r="AL155" s="69">
        <f t="shared" si="60"/>
        <v>0</v>
      </c>
      <c r="AM155" s="31" t="s">
        <v>376</v>
      </c>
      <c r="AN155" s="31" t="s">
        <v>376</v>
      </c>
      <c r="AO155" s="31" t="s">
        <v>376</v>
      </c>
      <c r="AP155" s="31" t="s">
        <v>376</v>
      </c>
      <c r="AQ155" s="31" t="s">
        <v>376</v>
      </c>
      <c r="AR155" s="31" t="s">
        <v>376</v>
      </c>
      <c r="AS155" s="68">
        <f t="shared" si="61"/>
        <v>75.828600684022405</v>
      </c>
      <c r="AT155" s="30" t="str">
        <f>IF('Расчет субсидий'!BW155="+",'Расчет субсидий'!BW155,"-")</f>
        <v>-</v>
      </c>
    </row>
    <row r="156" spans="1:46" ht="15" customHeight="1">
      <c r="A156" s="37" t="s">
        <v>156</v>
      </c>
      <c r="B156" s="65">
        <f>'Расчет субсидий'!BH156</f>
        <v>-45.199999999999818</v>
      </c>
      <c r="C156" s="68">
        <f>'Расчет субсидий'!D156-1</f>
        <v>5.7052297939778063E-2</v>
      </c>
      <c r="D156" s="68">
        <f>C156*'Расчет субсидий'!E156</f>
        <v>0.57052297939778063</v>
      </c>
      <c r="E156" s="69">
        <f t="shared" si="80"/>
        <v>11.873901960488718</v>
      </c>
      <c r="F156" s="31" t="s">
        <v>376</v>
      </c>
      <c r="G156" s="31" t="s">
        <v>376</v>
      </c>
      <c r="H156" s="31" t="s">
        <v>376</v>
      </c>
      <c r="I156" s="31" t="s">
        <v>376</v>
      </c>
      <c r="J156" s="31" t="s">
        <v>376</v>
      </c>
      <c r="K156" s="31" t="s">
        <v>376</v>
      </c>
      <c r="L156" s="68">
        <f>'Расчет субсидий'!P156-1</f>
        <v>-0.1470618556701031</v>
      </c>
      <c r="M156" s="68">
        <f>L156*'Расчет субсидий'!Q156</f>
        <v>-2.9412371134020621</v>
      </c>
      <c r="N156" s="69">
        <f t="shared" si="81"/>
        <v>-61.21394297553298</v>
      </c>
      <c r="O156" s="68">
        <f>'Расчет субсидий'!R156-1</f>
        <v>0</v>
      </c>
      <c r="P156" s="68">
        <f>O156*'Расчет субсидий'!S156</f>
        <v>0</v>
      </c>
      <c r="Q156" s="69">
        <f t="shared" si="82"/>
        <v>0</v>
      </c>
      <c r="R156" s="68">
        <f>'Расчет субсидий'!V156-1</f>
        <v>5.5228070175438626E-2</v>
      </c>
      <c r="S156" s="68">
        <f>R156*'Расчет субсидий'!W156</f>
        <v>1.6568421052631588</v>
      </c>
      <c r="T156" s="69">
        <f t="shared" si="83"/>
        <v>34.482713987560388</v>
      </c>
      <c r="U156" s="68">
        <f>'Расчет субсидий'!Z156-1</f>
        <v>0.14358974358974352</v>
      </c>
      <c r="V156" s="68">
        <f>U156*'Расчет субсидий'!AA156</f>
        <v>2.8717948717948705</v>
      </c>
      <c r="W156" s="69">
        <f t="shared" si="84"/>
        <v>59.76868941251135</v>
      </c>
      <c r="X156" s="68">
        <f>'Расчет субсидий'!AD156-1</f>
        <v>0.13405714285714287</v>
      </c>
      <c r="Y156" s="68">
        <f>X156*'Расчет субсидий'!AE156</f>
        <v>0.67028571428571437</v>
      </c>
      <c r="Z156" s="69">
        <f t="shared" si="59"/>
        <v>13.950195074255907</v>
      </c>
      <c r="AA156" s="31" t="s">
        <v>376</v>
      </c>
      <c r="AB156" s="31" t="s">
        <v>376</v>
      </c>
      <c r="AC156" s="31" t="s">
        <v>376</v>
      </c>
      <c r="AD156" s="68">
        <f>'Расчет субсидий'!AL156-1</f>
        <v>0</v>
      </c>
      <c r="AE156" s="68">
        <f>AD156*'Расчет субсидий'!AM156</f>
        <v>0</v>
      </c>
      <c r="AF156" s="69">
        <f t="shared" si="85"/>
        <v>0</v>
      </c>
      <c r="AG156" s="31" t="s">
        <v>376</v>
      </c>
      <c r="AH156" s="31" t="s">
        <v>376</v>
      </c>
      <c r="AI156" s="31" t="s">
        <v>376</v>
      </c>
      <c r="AJ156" s="68">
        <f>'Расчет субсидий'!AT156-1</f>
        <v>-0.5</v>
      </c>
      <c r="AK156" s="68">
        <f>AJ156*'Расчет субсидий'!AU156</f>
        <v>-5</v>
      </c>
      <c r="AL156" s="69">
        <f t="shared" si="60"/>
        <v>-104.06155745928319</v>
      </c>
      <c r="AM156" s="31" t="s">
        <v>376</v>
      </c>
      <c r="AN156" s="31" t="s">
        <v>376</v>
      </c>
      <c r="AO156" s="31" t="s">
        <v>376</v>
      </c>
      <c r="AP156" s="31" t="s">
        <v>376</v>
      </c>
      <c r="AQ156" s="31" t="s">
        <v>376</v>
      </c>
      <c r="AR156" s="31" t="s">
        <v>376</v>
      </c>
      <c r="AS156" s="68">
        <f t="shared" si="61"/>
        <v>-2.1717914426605378</v>
      </c>
      <c r="AT156" s="30" t="str">
        <f>IF('Расчет субсидий'!BW156="+",'Расчет субсидий'!BW156,"-")</f>
        <v>-</v>
      </c>
    </row>
    <row r="157" spans="1:46" ht="15" customHeight="1">
      <c r="A157" s="37" t="s">
        <v>157</v>
      </c>
      <c r="B157" s="65">
        <f>'Расчет субсидий'!BH157</f>
        <v>939</v>
      </c>
      <c r="C157" s="68">
        <f>'Расчет субсидий'!D157-1</f>
        <v>0.10720338983050848</v>
      </c>
      <c r="D157" s="68">
        <f>C157*'Расчет субсидий'!E157</f>
        <v>1.0720338983050848</v>
      </c>
      <c r="E157" s="69">
        <f t="shared" si="80"/>
        <v>6.6251655811352173</v>
      </c>
      <c r="F157" s="31" t="s">
        <v>376</v>
      </c>
      <c r="G157" s="31" t="s">
        <v>376</v>
      </c>
      <c r="H157" s="31" t="s">
        <v>376</v>
      </c>
      <c r="I157" s="31" t="s">
        <v>376</v>
      </c>
      <c r="J157" s="31" t="s">
        <v>376</v>
      </c>
      <c r="K157" s="31" t="s">
        <v>376</v>
      </c>
      <c r="L157" s="68">
        <f>'Расчет субсидий'!P157-1</f>
        <v>-9.9088838268792667E-2</v>
      </c>
      <c r="M157" s="68">
        <f>L157*'Расчет субсидий'!Q157</f>
        <v>-1.9817767653758533</v>
      </c>
      <c r="N157" s="69">
        <f t="shared" si="81"/>
        <v>-12.247373181221084</v>
      </c>
      <c r="O157" s="68">
        <f>'Расчет субсидий'!R157-1</f>
        <v>0</v>
      </c>
      <c r="P157" s="68">
        <f>O157*'Расчет субсидий'!S157</f>
        <v>0</v>
      </c>
      <c r="Q157" s="69">
        <f t="shared" si="82"/>
        <v>0</v>
      </c>
      <c r="R157" s="68">
        <f>'Расчет субсидий'!V157-1</f>
        <v>8.5833333333333339</v>
      </c>
      <c r="S157" s="68">
        <f>R157*'Расчет субсидий'!W157</f>
        <v>128.75</v>
      </c>
      <c r="T157" s="69">
        <f t="shared" si="83"/>
        <v>795.67453036677307</v>
      </c>
      <c r="U157" s="68">
        <f>'Расчет субсидий'!Z157-1</f>
        <v>0.10000000000000009</v>
      </c>
      <c r="V157" s="68">
        <f>U157*'Расчет субсидий'!AA157</f>
        <v>3.5000000000000031</v>
      </c>
      <c r="W157" s="69">
        <f t="shared" si="84"/>
        <v>21.629987233271518</v>
      </c>
      <c r="X157" s="68">
        <f>'Расчет субсидий'!AD157-1</f>
        <v>1.220791607057703E-2</v>
      </c>
      <c r="Y157" s="68">
        <f>X157*'Расчет субсидий'!AE157</f>
        <v>6.1039580352885148E-2</v>
      </c>
      <c r="Z157" s="69">
        <f t="shared" si="59"/>
        <v>0.37722438393061591</v>
      </c>
      <c r="AA157" s="31" t="s">
        <v>376</v>
      </c>
      <c r="AB157" s="31" t="s">
        <v>376</v>
      </c>
      <c r="AC157" s="31" t="s">
        <v>376</v>
      </c>
      <c r="AD157" s="68">
        <f>'Расчет субсидий'!AL157-1</f>
        <v>1.0270270270270272</v>
      </c>
      <c r="AE157" s="68">
        <f>AD157*'Расчет субсидий'!AM157</f>
        <v>20.540540540540544</v>
      </c>
      <c r="AF157" s="69">
        <f t="shared" si="85"/>
        <v>126.94046561611076</v>
      </c>
      <c r="AG157" s="31" t="s">
        <v>376</v>
      </c>
      <c r="AH157" s="31" t="s">
        <v>376</v>
      </c>
      <c r="AI157" s="31" t="s">
        <v>376</v>
      </c>
      <c r="AJ157" s="68">
        <f>'Расчет субсидий'!AT157-1</f>
        <v>0</v>
      </c>
      <c r="AK157" s="68">
        <f>AJ157*'Расчет субсидий'!AU157</f>
        <v>0</v>
      </c>
      <c r="AL157" s="69">
        <f t="shared" si="60"/>
        <v>0</v>
      </c>
      <c r="AM157" s="31" t="s">
        <v>376</v>
      </c>
      <c r="AN157" s="31" t="s">
        <v>376</v>
      </c>
      <c r="AO157" s="31" t="s">
        <v>376</v>
      </c>
      <c r="AP157" s="31" t="s">
        <v>376</v>
      </c>
      <c r="AQ157" s="31" t="s">
        <v>376</v>
      </c>
      <c r="AR157" s="31" t="s">
        <v>376</v>
      </c>
      <c r="AS157" s="68">
        <f t="shared" si="61"/>
        <v>151.94183725382265</v>
      </c>
      <c r="AT157" s="30" t="str">
        <f>IF('Расчет субсидий'!BW157="+",'Расчет субсидий'!BW157,"-")</f>
        <v>-</v>
      </c>
    </row>
    <row r="158" spans="1:46" ht="15" customHeight="1">
      <c r="A158" s="37" t="s">
        <v>158</v>
      </c>
      <c r="B158" s="65">
        <f>'Расчет субсидий'!BH158</f>
        <v>43.099999999999909</v>
      </c>
      <c r="C158" s="68">
        <f>'Расчет субсидий'!D158-1</f>
        <v>0.10765316913207501</v>
      </c>
      <c r="D158" s="68">
        <f>C158*'Расчет субсидий'!E158</f>
        <v>1.0765316913207501</v>
      </c>
      <c r="E158" s="69">
        <f t="shared" si="80"/>
        <v>12.548199555879314</v>
      </c>
      <c r="F158" s="31" t="s">
        <v>376</v>
      </c>
      <c r="G158" s="31" t="s">
        <v>376</v>
      </c>
      <c r="H158" s="31" t="s">
        <v>376</v>
      </c>
      <c r="I158" s="31" t="s">
        <v>376</v>
      </c>
      <c r="J158" s="31" t="s">
        <v>376</v>
      </c>
      <c r="K158" s="31" t="s">
        <v>376</v>
      </c>
      <c r="L158" s="68">
        <f>'Расчет субсидий'!P158-1</f>
        <v>-0.21297074102400149</v>
      </c>
      <c r="M158" s="68">
        <f>L158*'Расчет субсидий'!Q158</f>
        <v>-4.2594148204800302</v>
      </c>
      <c r="N158" s="69">
        <f t="shared" si="81"/>
        <v>-49.648317452763749</v>
      </c>
      <c r="O158" s="68">
        <f>'Расчет субсидий'!R158-1</f>
        <v>0</v>
      </c>
      <c r="P158" s="68">
        <f>O158*'Расчет субсидий'!S158</f>
        <v>0</v>
      </c>
      <c r="Q158" s="69">
        <f t="shared" si="82"/>
        <v>0</v>
      </c>
      <c r="R158" s="68">
        <f>'Расчет субсидий'!V158-1</f>
        <v>9.7560975609756184E-2</v>
      </c>
      <c r="S158" s="68">
        <f>R158*'Расчет субсидий'!W158</f>
        <v>1.9512195121951237</v>
      </c>
      <c r="T158" s="69">
        <f t="shared" si="83"/>
        <v>22.743679553280206</v>
      </c>
      <c r="U158" s="68">
        <f>'Расчет субсидий'!Z158-1</f>
        <v>0.11948168869168185</v>
      </c>
      <c r="V158" s="68">
        <f>U158*'Расчет субсидий'!AA158</f>
        <v>3.5844506607504556</v>
      </c>
      <c r="W158" s="69">
        <f t="shared" si="84"/>
        <v>41.780843566359039</v>
      </c>
      <c r="X158" s="68">
        <f>'Расчет субсидий'!AD158-1</f>
        <v>-0.10639763779527556</v>
      </c>
      <c r="Y158" s="68">
        <f>X158*'Расчет субсидий'!AE158</f>
        <v>-0.53198818897637778</v>
      </c>
      <c r="Z158" s="69">
        <f t="shared" si="59"/>
        <v>-6.2009265593069065</v>
      </c>
      <c r="AA158" s="31" t="s">
        <v>376</v>
      </c>
      <c r="AB158" s="31" t="s">
        <v>376</v>
      </c>
      <c r="AC158" s="31" t="s">
        <v>376</v>
      </c>
      <c r="AD158" s="68">
        <f>'Расчет субсидий'!AL158-1</f>
        <v>0.22284122562674091</v>
      </c>
      <c r="AE158" s="68">
        <f>AD158*'Расчет субсидий'!AM158</f>
        <v>4.4568245125348183</v>
      </c>
      <c r="AF158" s="69">
        <f t="shared" si="85"/>
        <v>51.949351625876737</v>
      </c>
      <c r="AG158" s="31" t="s">
        <v>376</v>
      </c>
      <c r="AH158" s="31" t="s">
        <v>376</v>
      </c>
      <c r="AI158" s="31" t="s">
        <v>376</v>
      </c>
      <c r="AJ158" s="68">
        <f>'Расчет субсидий'!AT158-1</f>
        <v>-0.25800000000000001</v>
      </c>
      <c r="AK158" s="68">
        <f>AJ158*'Расчет субсидий'!AU158</f>
        <v>-2.58</v>
      </c>
      <c r="AL158" s="69">
        <f t="shared" si="60"/>
        <v>-30.072830289324724</v>
      </c>
      <c r="AM158" s="31" t="s">
        <v>376</v>
      </c>
      <c r="AN158" s="31" t="s">
        <v>376</v>
      </c>
      <c r="AO158" s="31" t="s">
        <v>376</v>
      </c>
      <c r="AP158" s="31" t="s">
        <v>376</v>
      </c>
      <c r="AQ158" s="31" t="s">
        <v>376</v>
      </c>
      <c r="AR158" s="31" t="s">
        <v>376</v>
      </c>
      <c r="AS158" s="68">
        <f t="shared" si="61"/>
        <v>3.6976233673447396</v>
      </c>
      <c r="AT158" s="30" t="str">
        <f>IF('Расчет субсидий'!BW158="+",'Расчет субсидий'!BW158,"-")</f>
        <v>-</v>
      </c>
    </row>
    <row r="159" spans="1:46" ht="15" customHeight="1">
      <c r="A159" s="36" t="s">
        <v>159</v>
      </c>
      <c r="B159" s="70"/>
      <c r="C159" s="71"/>
      <c r="D159" s="71"/>
      <c r="E159" s="72"/>
      <c r="F159" s="71"/>
      <c r="G159" s="71"/>
      <c r="H159" s="72"/>
      <c r="I159" s="72"/>
      <c r="J159" s="72"/>
      <c r="K159" s="72"/>
      <c r="L159" s="71"/>
      <c r="M159" s="71"/>
      <c r="N159" s="72"/>
      <c r="O159" s="71"/>
      <c r="P159" s="71"/>
      <c r="Q159" s="72"/>
      <c r="R159" s="71"/>
      <c r="S159" s="71"/>
      <c r="T159" s="72"/>
      <c r="U159" s="71"/>
      <c r="V159" s="71"/>
      <c r="W159" s="72"/>
      <c r="X159" s="72"/>
      <c r="Y159" s="72"/>
      <c r="Z159" s="72"/>
      <c r="AA159" s="72"/>
      <c r="AB159" s="72"/>
      <c r="AC159" s="72"/>
      <c r="AD159" s="71"/>
      <c r="AE159" s="71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3"/>
    </row>
    <row r="160" spans="1:46" ht="15" customHeight="1">
      <c r="A160" s="37" t="s">
        <v>73</v>
      </c>
      <c r="B160" s="65">
        <f>'Расчет субсидий'!BH160</f>
        <v>-59.099999999999909</v>
      </c>
      <c r="C160" s="68">
        <f>'Расчет субсидий'!D160-1</f>
        <v>-1</v>
      </c>
      <c r="D160" s="68">
        <f>C160*'Расчет субсидий'!E160</f>
        <v>0</v>
      </c>
      <c r="E160" s="69">
        <f t="shared" ref="E160:E172" si="86">$B160*D160/$AS160</f>
        <v>0</v>
      </c>
      <c r="F160" s="31" t="s">
        <v>376</v>
      </c>
      <c r="G160" s="31" t="s">
        <v>376</v>
      </c>
      <c r="H160" s="31" t="s">
        <v>376</v>
      </c>
      <c r="I160" s="31" t="s">
        <v>376</v>
      </c>
      <c r="J160" s="31" t="s">
        <v>376</v>
      </c>
      <c r="K160" s="31" t="s">
        <v>376</v>
      </c>
      <c r="L160" s="68">
        <f>'Расчет субсидий'!P160-1</f>
        <v>-0.2913235345216999</v>
      </c>
      <c r="M160" s="68">
        <f>L160*'Расчет субсидий'!Q160</f>
        <v>-5.8264706904339985</v>
      </c>
      <c r="N160" s="69">
        <f t="shared" ref="N160:N172" si="87">$B160*M160/$AS160</f>
        <v>-60.056537160516314</v>
      </c>
      <c r="O160" s="68">
        <f>'Расчет субсидий'!R160-1</f>
        <v>0</v>
      </c>
      <c r="P160" s="68">
        <f>O160*'Расчет субсидий'!S160</f>
        <v>0</v>
      </c>
      <c r="Q160" s="69">
        <f t="shared" ref="Q160:Q172" si="88">$B160*P160/$AS160</f>
        <v>0</v>
      </c>
      <c r="R160" s="68">
        <f>'Расчет субсидий'!V160-1</f>
        <v>0</v>
      </c>
      <c r="S160" s="68">
        <f>R160*'Расчет субсидий'!W160</f>
        <v>0</v>
      </c>
      <c r="T160" s="69">
        <f t="shared" ref="T160:T172" si="89">$B160*S160/$AS160</f>
        <v>0</v>
      </c>
      <c r="U160" s="68">
        <f>'Расчет субсидий'!Z160-1</f>
        <v>1.538461538461533E-2</v>
      </c>
      <c r="V160" s="68">
        <f>U160*'Расчет субсидий'!AA160</f>
        <v>0.38461538461538325</v>
      </c>
      <c r="W160" s="69">
        <f t="shared" ref="W160:W172" si="90">$B160*V160/$AS160</f>
        <v>3.9644356534022962</v>
      </c>
      <c r="X160" s="68">
        <f>'Расчет субсидий'!AD160-1</f>
        <v>7.4417009602194772E-2</v>
      </c>
      <c r="Y160" s="68">
        <f>X160*'Расчет субсидий'!AE160</f>
        <v>0.37208504801097386</v>
      </c>
      <c r="Z160" s="69">
        <f t="shared" si="59"/>
        <v>3.8352787991247994</v>
      </c>
      <c r="AA160" s="31" t="s">
        <v>376</v>
      </c>
      <c r="AB160" s="31" t="s">
        <v>376</v>
      </c>
      <c r="AC160" s="31" t="s">
        <v>376</v>
      </c>
      <c r="AD160" s="68">
        <f>'Расчет субсидий'!AL160-1</f>
        <v>1.7211703958692759E-3</v>
      </c>
      <c r="AE160" s="68">
        <f>AD160*'Расчет субсидий'!AM160</f>
        <v>3.4423407917385518E-2</v>
      </c>
      <c r="AF160" s="69">
        <f t="shared" ref="AF160:AF172" si="91">$B160*AE160/$AS160</f>
        <v>0.35482040271416576</v>
      </c>
      <c r="AG160" s="31" t="s">
        <v>376</v>
      </c>
      <c r="AH160" s="31" t="s">
        <v>376</v>
      </c>
      <c r="AI160" s="31" t="s">
        <v>376</v>
      </c>
      <c r="AJ160" s="68">
        <f>'Расчет субсидий'!AT160-1</f>
        <v>-6.9832402234636826E-2</v>
      </c>
      <c r="AK160" s="68">
        <f>AJ160*'Расчет субсидий'!AU160</f>
        <v>-0.69832402234636826</v>
      </c>
      <c r="AL160" s="69">
        <f t="shared" si="60"/>
        <v>-7.1979976947248607</v>
      </c>
      <c r="AM160" s="31" t="s">
        <v>376</v>
      </c>
      <c r="AN160" s="31" t="s">
        <v>376</v>
      </c>
      <c r="AO160" s="31" t="s">
        <v>376</v>
      </c>
      <c r="AP160" s="31" t="s">
        <v>376</v>
      </c>
      <c r="AQ160" s="31" t="s">
        <v>376</v>
      </c>
      <c r="AR160" s="31" t="s">
        <v>376</v>
      </c>
      <c r="AS160" s="68">
        <f t="shared" si="61"/>
        <v>-5.7336708722366243</v>
      </c>
      <c r="AT160" s="30" t="str">
        <f>IF('Расчет субсидий'!BW160="+",'Расчет субсидий'!BW160,"-")</f>
        <v>-</v>
      </c>
    </row>
    <row r="161" spans="1:46" ht="15" customHeight="1">
      <c r="A161" s="37" t="s">
        <v>160</v>
      </c>
      <c r="B161" s="65">
        <f>'Расчет субсидий'!BH161</f>
        <v>7.3999999999999773</v>
      </c>
      <c r="C161" s="68">
        <f>'Расчет субсидий'!D161-1</f>
        <v>-1</v>
      </c>
      <c r="D161" s="68">
        <f>C161*'Расчет субсидий'!E161</f>
        <v>0</v>
      </c>
      <c r="E161" s="69">
        <f t="shared" si="86"/>
        <v>0</v>
      </c>
      <c r="F161" s="31" t="s">
        <v>376</v>
      </c>
      <c r="G161" s="31" t="s">
        <v>376</v>
      </c>
      <c r="H161" s="31" t="s">
        <v>376</v>
      </c>
      <c r="I161" s="31" t="s">
        <v>376</v>
      </c>
      <c r="J161" s="31" t="s">
        <v>376</v>
      </c>
      <c r="K161" s="31" t="s">
        <v>376</v>
      </c>
      <c r="L161" s="68">
        <f>'Расчет субсидий'!P161-1</f>
        <v>5.3499545513569613E-2</v>
      </c>
      <c r="M161" s="68">
        <f>L161*'Расчет субсидий'!Q161</f>
        <v>1.0699909102713923</v>
      </c>
      <c r="N161" s="69">
        <f t="shared" si="87"/>
        <v>6.7934372289249891</v>
      </c>
      <c r="O161" s="68">
        <f>'Расчет субсидий'!R161-1</f>
        <v>0</v>
      </c>
      <c r="P161" s="68">
        <f>O161*'Расчет субсидий'!S161</f>
        <v>0</v>
      </c>
      <c r="Q161" s="69">
        <f t="shared" si="88"/>
        <v>0</v>
      </c>
      <c r="R161" s="68">
        <f>'Расчет субсидий'!V161-1</f>
        <v>0</v>
      </c>
      <c r="S161" s="68">
        <f>R161*'Расчет субсидий'!W161</f>
        <v>0</v>
      </c>
      <c r="T161" s="69">
        <f t="shared" si="89"/>
        <v>0</v>
      </c>
      <c r="U161" s="68">
        <f>'Расчет субсидий'!Z161-1</f>
        <v>0.83333333333333326</v>
      </c>
      <c r="V161" s="68">
        <f>U161*'Расчет субсидий'!AA161</f>
        <v>4.1666666666666661</v>
      </c>
      <c r="W161" s="69">
        <f t="shared" si="90"/>
        <v>26.454419548923635</v>
      </c>
      <c r="X161" s="68">
        <f>'Расчет субсидий'!AD161-1</f>
        <v>-0.15398529583381959</v>
      </c>
      <c r="Y161" s="68">
        <f>X161*'Расчет субсидий'!AE161</f>
        <v>-0.76992647916909795</v>
      </c>
      <c r="Z161" s="69">
        <f t="shared" si="59"/>
        <v>-4.8883099444235842</v>
      </c>
      <c r="AA161" s="31" t="s">
        <v>376</v>
      </c>
      <c r="AB161" s="31" t="s">
        <v>376</v>
      </c>
      <c r="AC161" s="31" t="s">
        <v>376</v>
      </c>
      <c r="AD161" s="68">
        <f>'Расчет субсидий'!AL161-1</f>
        <v>-4.9586776859504078E-2</v>
      </c>
      <c r="AE161" s="68">
        <f>AD161*'Расчет субсидий'!AM161</f>
        <v>-0.99173553719008156</v>
      </c>
      <c r="AF161" s="69">
        <f t="shared" si="91"/>
        <v>-6.2965891157768592</v>
      </c>
      <c r="AG161" s="31" t="s">
        <v>376</v>
      </c>
      <c r="AH161" s="31" t="s">
        <v>376</v>
      </c>
      <c r="AI161" s="31" t="s">
        <v>376</v>
      </c>
      <c r="AJ161" s="68">
        <f>'Расчет субсидий'!AT161-1</f>
        <v>-0.23094688221709003</v>
      </c>
      <c r="AK161" s="68">
        <f>AJ161*'Расчет субсидий'!AU161</f>
        <v>-2.3094688221709001</v>
      </c>
      <c r="AL161" s="69">
        <f t="shared" si="60"/>
        <v>-14.662957717648203</v>
      </c>
      <c r="AM161" s="31" t="s">
        <v>376</v>
      </c>
      <c r="AN161" s="31" t="s">
        <v>376</v>
      </c>
      <c r="AO161" s="31" t="s">
        <v>376</v>
      </c>
      <c r="AP161" s="31" t="s">
        <v>376</v>
      </c>
      <c r="AQ161" s="31" t="s">
        <v>376</v>
      </c>
      <c r="AR161" s="31" t="s">
        <v>376</v>
      </c>
      <c r="AS161" s="68">
        <f t="shared" si="61"/>
        <v>1.1655267384079786</v>
      </c>
      <c r="AT161" s="30" t="str">
        <f>IF('Расчет субсидий'!BW161="+",'Расчет субсидий'!BW161,"-")</f>
        <v>-</v>
      </c>
    </row>
    <row r="162" spans="1:46" ht="15" customHeight="1">
      <c r="A162" s="37" t="s">
        <v>161</v>
      </c>
      <c r="B162" s="65">
        <f>'Расчет субсидий'!BH162</f>
        <v>578.69999999999982</v>
      </c>
      <c r="C162" s="68">
        <f>'Расчет субсидий'!D162-1</f>
        <v>1.3140604467798411E-4</v>
      </c>
      <c r="D162" s="68">
        <f>C162*'Расчет субсидий'!E162</f>
        <v>1.3140604467798411E-3</v>
      </c>
      <c r="E162" s="69">
        <f t="shared" si="86"/>
        <v>2.7284328249318236E-2</v>
      </c>
      <c r="F162" s="31" t="s">
        <v>376</v>
      </c>
      <c r="G162" s="31" t="s">
        <v>376</v>
      </c>
      <c r="H162" s="31" t="s">
        <v>376</v>
      </c>
      <c r="I162" s="31" t="s">
        <v>376</v>
      </c>
      <c r="J162" s="31" t="s">
        <v>376</v>
      </c>
      <c r="K162" s="31" t="s">
        <v>376</v>
      </c>
      <c r="L162" s="68">
        <f>'Расчет субсидий'!P162-1</f>
        <v>-9.8063313133025187E-2</v>
      </c>
      <c r="M162" s="68">
        <f>L162*'Расчет субсидий'!Q162</f>
        <v>-1.9612662626605037</v>
      </c>
      <c r="N162" s="69">
        <f t="shared" si="87"/>
        <v>-40.722504528521284</v>
      </c>
      <c r="O162" s="68">
        <f>'Расчет субсидий'!R162-1</f>
        <v>0</v>
      </c>
      <c r="P162" s="68">
        <f>O162*'Расчет субсидий'!S162</f>
        <v>0</v>
      </c>
      <c r="Q162" s="69">
        <f t="shared" si="88"/>
        <v>0</v>
      </c>
      <c r="R162" s="68">
        <f>'Расчет субсидий'!V162-1</f>
        <v>0</v>
      </c>
      <c r="S162" s="68">
        <f>R162*'Расчет субсидий'!W162</f>
        <v>0</v>
      </c>
      <c r="T162" s="69">
        <f t="shared" si="89"/>
        <v>0</v>
      </c>
      <c r="U162" s="68">
        <f>'Расчет субсидий'!Z162-1</f>
        <v>1.0444444444444443</v>
      </c>
      <c r="V162" s="68">
        <f>U162*'Расчет субсидий'!AA162</f>
        <v>31.333333333333329</v>
      </c>
      <c r="W162" s="69">
        <f t="shared" si="90"/>
        <v>650.58571232926204</v>
      </c>
      <c r="X162" s="68">
        <f>'Расчет субсидий'!AD162-1</f>
        <v>3.2895722058603249E-2</v>
      </c>
      <c r="Y162" s="68">
        <f>X162*'Расчет субсидий'!AE162</f>
        <v>0.16447861029301625</v>
      </c>
      <c r="Z162" s="69">
        <f t="shared" si="59"/>
        <v>3.4151308672470986</v>
      </c>
      <c r="AA162" s="31" t="s">
        <v>376</v>
      </c>
      <c r="AB162" s="31" t="s">
        <v>376</v>
      </c>
      <c r="AC162" s="31" t="s">
        <v>376</v>
      </c>
      <c r="AD162" s="68">
        <f>'Расчет субсидий'!AL162-1</f>
        <v>0</v>
      </c>
      <c r="AE162" s="68">
        <f>AD162*'Расчет субсидий'!AM162</f>
        <v>0</v>
      </c>
      <c r="AF162" s="69">
        <f t="shared" si="91"/>
        <v>0</v>
      </c>
      <c r="AG162" s="31" t="s">
        <v>376</v>
      </c>
      <c r="AH162" s="31" t="s">
        <v>376</v>
      </c>
      <c r="AI162" s="31" t="s">
        <v>376</v>
      </c>
      <c r="AJ162" s="68">
        <f>'Расчет субсидий'!AT162-1</f>
        <v>-0.16666666666666663</v>
      </c>
      <c r="AK162" s="68">
        <f>AJ162*'Расчет субсидий'!AU162</f>
        <v>-1.6666666666666663</v>
      </c>
      <c r="AL162" s="69">
        <f t="shared" si="60"/>
        <v>-34.605622996237337</v>
      </c>
      <c r="AM162" s="31" t="s">
        <v>376</v>
      </c>
      <c r="AN162" s="31" t="s">
        <v>376</v>
      </c>
      <c r="AO162" s="31" t="s">
        <v>376</v>
      </c>
      <c r="AP162" s="31" t="s">
        <v>376</v>
      </c>
      <c r="AQ162" s="31" t="s">
        <v>376</v>
      </c>
      <c r="AR162" s="31" t="s">
        <v>376</v>
      </c>
      <c r="AS162" s="68">
        <f t="shared" si="61"/>
        <v>27.871193074745953</v>
      </c>
      <c r="AT162" s="30" t="str">
        <f>IF('Расчет субсидий'!BW162="+",'Расчет субсидий'!BW162,"-")</f>
        <v>-</v>
      </c>
    </row>
    <row r="163" spans="1:46" ht="15" customHeight="1">
      <c r="A163" s="37" t="s">
        <v>162</v>
      </c>
      <c r="B163" s="65">
        <f>'Расчет субсидий'!BH163</f>
        <v>386.80000000000018</v>
      </c>
      <c r="C163" s="68">
        <f>'Расчет субсидий'!D163-1</f>
        <v>7.1770334928222823E-4</v>
      </c>
      <c r="D163" s="68">
        <f>C163*'Расчет субсидий'!E163</f>
        <v>7.1770334928222823E-3</v>
      </c>
      <c r="E163" s="69">
        <f t="shared" si="86"/>
        <v>6.2944848551243007E-2</v>
      </c>
      <c r="F163" s="31" t="s">
        <v>376</v>
      </c>
      <c r="G163" s="31" t="s">
        <v>376</v>
      </c>
      <c r="H163" s="31" t="s">
        <v>376</v>
      </c>
      <c r="I163" s="31" t="s">
        <v>376</v>
      </c>
      <c r="J163" s="31" t="s">
        <v>376</v>
      </c>
      <c r="K163" s="31" t="s">
        <v>376</v>
      </c>
      <c r="L163" s="68">
        <f>'Расчет субсидий'!P163-1</f>
        <v>0.20127223784531645</v>
      </c>
      <c r="M163" s="68">
        <f>L163*'Расчет субсидий'!Q163</f>
        <v>4.025444756906329</v>
      </c>
      <c r="N163" s="69">
        <f t="shared" si="87"/>
        <v>35.304420806767766</v>
      </c>
      <c r="O163" s="68">
        <f>'Расчет субсидий'!R163-1</f>
        <v>0</v>
      </c>
      <c r="P163" s="68">
        <f>O163*'Расчет субсидий'!S163</f>
        <v>0</v>
      </c>
      <c r="Q163" s="69">
        <f t="shared" si="88"/>
        <v>0</v>
      </c>
      <c r="R163" s="68">
        <f>'Расчет субсидий'!V163-1</f>
        <v>0</v>
      </c>
      <c r="S163" s="68">
        <f>R163*'Расчет субсидий'!W163</f>
        <v>0</v>
      </c>
      <c r="T163" s="69">
        <f t="shared" si="89"/>
        <v>0</v>
      </c>
      <c r="U163" s="68">
        <f>'Расчет субсидий'!Z163-1</f>
        <v>1.625</v>
      </c>
      <c r="V163" s="68">
        <f>U163*'Расчет субсидий'!AA163</f>
        <v>40.625</v>
      </c>
      <c r="W163" s="69">
        <f t="shared" si="90"/>
        <v>356.29406982029906</v>
      </c>
      <c r="X163" s="68">
        <f>'Расчет субсидий'!AD163-1</f>
        <v>0.2224722032019304</v>
      </c>
      <c r="Y163" s="68">
        <f>X163*'Расчет субсидий'!AE163</f>
        <v>1.112361016009652</v>
      </c>
      <c r="Z163" s="69">
        <f t="shared" si="59"/>
        <v>9.7557571323943826</v>
      </c>
      <c r="AA163" s="31" t="s">
        <v>376</v>
      </c>
      <c r="AB163" s="31" t="s">
        <v>376</v>
      </c>
      <c r="AC163" s="31" t="s">
        <v>376</v>
      </c>
      <c r="AD163" s="68">
        <f>'Расчет субсидий'!AL163-1</f>
        <v>0</v>
      </c>
      <c r="AE163" s="68">
        <f>AD163*'Расчет субсидий'!AM163</f>
        <v>0</v>
      </c>
      <c r="AF163" s="69">
        <f t="shared" si="91"/>
        <v>0</v>
      </c>
      <c r="AG163" s="31" t="s">
        <v>376</v>
      </c>
      <c r="AH163" s="31" t="s">
        <v>376</v>
      </c>
      <c r="AI163" s="31" t="s">
        <v>376</v>
      </c>
      <c r="AJ163" s="68">
        <f>'Расчет субсидий'!AT163-1</f>
        <v>-0.16666666666666663</v>
      </c>
      <c r="AK163" s="68">
        <f>AJ163*'Расчет субсидий'!AU163</f>
        <v>-1.6666666666666663</v>
      </c>
      <c r="AL163" s="69">
        <f t="shared" si="60"/>
        <v>-14.617192608012267</v>
      </c>
      <c r="AM163" s="31" t="s">
        <v>376</v>
      </c>
      <c r="AN163" s="31" t="s">
        <v>376</v>
      </c>
      <c r="AO163" s="31" t="s">
        <v>376</v>
      </c>
      <c r="AP163" s="31" t="s">
        <v>376</v>
      </c>
      <c r="AQ163" s="31" t="s">
        <v>376</v>
      </c>
      <c r="AR163" s="31" t="s">
        <v>376</v>
      </c>
      <c r="AS163" s="68">
        <f t="shared" si="61"/>
        <v>44.103316139742134</v>
      </c>
      <c r="AT163" s="30" t="str">
        <f>IF('Расчет субсидий'!BW163="+",'Расчет субсидий'!BW163,"-")</f>
        <v>-</v>
      </c>
    </row>
    <row r="164" spans="1:46" ht="15" customHeight="1">
      <c r="A164" s="37" t="s">
        <v>163</v>
      </c>
      <c r="B164" s="65">
        <f>'Расчет субсидий'!BH164</f>
        <v>1056.5</v>
      </c>
      <c r="C164" s="68">
        <f>'Расчет субсидий'!D164-1</f>
        <v>0.26851400079451571</v>
      </c>
      <c r="D164" s="68">
        <f>C164*'Расчет субсидий'!E164</f>
        <v>2.6851400079451571</v>
      </c>
      <c r="E164" s="69">
        <f t="shared" si="86"/>
        <v>48.83794126103534</v>
      </c>
      <c r="F164" s="31" t="s">
        <v>376</v>
      </c>
      <c r="G164" s="31" t="s">
        <v>376</v>
      </c>
      <c r="H164" s="31" t="s">
        <v>376</v>
      </c>
      <c r="I164" s="31" t="s">
        <v>376</v>
      </c>
      <c r="J164" s="31" t="s">
        <v>376</v>
      </c>
      <c r="K164" s="31" t="s">
        <v>376</v>
      </c>
      <c r="L164" s="68">
        <f>'Расчет субсидий'!P164-1</f>
        <v>-1.3750995176321945E-2</v>
      </c>
      <c r="M164" s="68">
        <f>L164*'Расчет субсидий'!Q164</f>
        <v>-0.2750199035264389</v>
      </c>
      <c r="N164" s="69">
        <f t="shared" si="87"/>
        <v>-5.0021249745998944</v>
      </c>
      <c r="O164" s="68">
        <f>'Расчет субсидий'!R164-1</f>
        <v>0</v>
      </c>
      <c r="P164" s="68">
        <f>O164*'Расчет субсидий'!S164</f>
        <v>0</v>
      </c>
      <c r="Q164" s="69">
        <f t="shared" si="88"/>
        <v>0</v>
      </c>
      <c r="R164" s="68">
        <f>'Расчет субсидий'!V164-1</f>
        <v>8.9402173913043503E-2</v>
      </c>
      <c r="S164" s="68">
        <f>R164*'Расчет субсидий'!W164</f>
        <v>2.2350543478260878</v>
      </c>
      <c r="T164" s="69">
        <f t="shared" si="89"/>
        <v>40.651680222024972</v>
      </c>
      <c r="U164" s="68">
        <f>'Расчет субсидий'!Z164-1</f>
        <v>2.1324786324786325</v>
      </c>
      <c r="V164" s="68">
        <f>U164*'Расчет субсидий'!AA164</f>
        <v>53.311965811965813</v>
      </c>
      <c r="W164" s="69">
        <f t="shared" si="90"/>
        <v>969.65024063217822</v>
      </c>
      <c r="X164" s="68">
        <f>'Расчет субсидий'!AD164-1</f>
        <v>4.8739585500805482E-3</v>
      </c>
      <c r="Y164" s="68">
        <f>X164*'Расчет субсидий'!AE164</f>
        <v>2.4369792750402741E-2</v>
      </c>
      <c r="Z164" s="69">
        <f t="shared" si="59"/>
        <v>0.44324337031444755</v>
      </c>
      <c r="AA164" s="31" t="s">
        <v>376</v>
      </c>
      <c r="AB164" s="31" t="s">
        <v>376</v>
      </c>
      <c r="AC164" s="31" t="s">
        <v>376</v>
      </c>
      <c r="AD164" s="68">
        <f>'Расчет субсидий'!AL164-1</f>
        <v>1.0504201680672232E-2</v>
      </c>
      <c r="AE164" s="68">
        <f>AD164*'Расчет субсидий'!AM164</f>
        <v>0.21008403361344463</v>
      </c>
      <c r="AF164" s="69">
        <f t="shared" si="91"/>
        <v>3.8210565047393761</v>
      </c>
      <c r="AG164" s="31" t="s">
        <v>376</v>
      </c>
      <c r="AH164" s="31" t="s">
        <v>376</v>
      </c>
      <c r="AI164" s="31" t="s">
        <v>376</v>
      </c>
      <c r="AJ164" s="68">
        <f>'Расчет субсидий'!AT164-1</f>
        <v>-1.0457516339869244E-2</v>
      </c>
      <c r="AK164" s="68">
        <f>AJ164*'Расчет субсидий'!AU164</f>
        <v>-0.10457516339869244</v>
      </c>
      <c r="AL164" s="69">
        <f t="shared" si="60"/>
        <v>-1.9020370156924895</v>
      </c>
      <c r="AM164" s="31" t="s">
        <v>376</v>
      </c>
      <c r="AN164" s="31" t="s">
        <v>376</v>
      </c>
      <c r="AO164" s="31" t="s">
        <v>376</v>
      </c>
      <c r="AP164" s="31" t="s">
        <v>376</v>
      </c>
      <c r="AQ164" s="31" t="s">
        <v>376</v>
      </c>
      <c r="AR164" s="31" t="s">
        <v>376</v>
      </c>
      <c r="AS164" s="68">
        <f t="shared" si="61"/>
        <v>58.087018927175777</v>
      </c>
      <c r="AT164" s="30" t="str">
        <f>IF('Расчет субсидий'!BW164="+",'Расчет субсидий'!BW164,"-")</f>
        <v>-</v>
      </c>
    </row>
    <row r="165" spans="1:46" ht="15" customHeight="1">
      <c r="A165" s="37" t="s">
        <v>164</v>
      </c>
      <c r="B165" s="65">
        <f>'Расчет субсидий'!BH165</f>
        <v>513</v>
      </c>
      <c r="C165" s="68">
        <f>'Расчет субсидий'!D165-1</f>
        <v>-1</v>
      </c>
      <c r="D165" s="68">
        <f>C165*'Расчет субсидий'!E165</f>
        <v>0</v>
      </c>
      <c r="E165" s="69">
        <f t="shared" si="86"/>
        <v>0</v>
      </c>
      <c r="F165" s="31" t="s">
        <v>376</v>
      </c>
      <c r="G165" s="31" t="s">
        <v>376</v>
      </c>
      <c r="H165" s="31" t="s">
        <v>376</v>
      </c>
      <c r="I165" s="31" t="s">
        <v>376</v>
      </c>
      <c r="J165" s="31" t="s">
        <v>376</v>
      </c>
      <c r="K165" s="31" t="s">
        <v>376</v>
      </c>
      <c r="L165" s="68">
        <f>'Расчет субсидий'!P165-1</f>
        <v>-0.11784232365145231</v>
      </c>
      <c r="M165" s="68">
        <f>L165*'Расчет субсидий'!Q165</f>
        <v>-2.3568464730290462</v>
      </c>
      <c r="N165" s="69">
        <f t="shared" si="87"/>
        <v>-17.096849773636276</v>
      </c>
      <c r="O165" s="68">
        <f>'Расчет субсидий'!R165-1</f>
        <v>0</v>
      </c>
      <c r="P165" s="68">
        <f>O165*'Расчет субсидий'!S165</f>
        <v>0</v>
      </c>
      <c r="Q165" s="69">
        <f t="shared" si="88"/>
        <v>0</v>
      </c>
      <c r="R165" s="68">
        <f>'Расчет субсидий'!V165-1</f>
        <v>0</v>
      </c>
      <c r="S165" s="68">
        <f>R165*'Расчет субсидий'!W165</f>
        <v>0</v>
      </c>
      <c r="T165" s="69">
        <f t="shared" si="89"/>
        <v>0</v>
      </c>
      <c r="U165" s="68">
        <f>'Расчет субсидий'!Z165-1</f>
        <v>2.9333333333333336</v>
      </c>
      <c r="V165" s="68">
        <f>U165*'Расчет субсидий'!AA165</f>
        <v>73.333333333333343</v>
      </c>
      <c r="W165" s="69">
        <f t="shared" si="90"/>
        <v>531.96888204119443</v>
      </c>
      <c r="X165" s="68">
        <f>'Расчет субсидий'!AD165-1</f>
        <v>3.2879459573569747E-2</v>
      </c>
      <c r="Y165" s="68">
        <f>X165*'Расчет субсидий'!AE165</f>
        <v>0.16439729786784874</v>
      </c>
      <c r="Z165" s="69">
        <f t="shared" si="59"/>
        <v>1.192557910327537</v>
      </c>
      <c r="AA165" s="31" t="s">
        <v>376</v>
      </c>
      <c r="AB165" s="31" t="s">
        <v>376</v>
      </c>
      <c r="AC165" s="31" t="s">
        <v>376</v>
      </c>
      <c r="AD165" s="68">
        <f>'Расчет субсидий'!AL165-1</f>
        <v>1.379310344827589E-2</v>
      </c>
      <c r="AE165" s="68">
        <f>AD165*'Расчет субсидий'!AM165</f>
        <v>0.27586206896551779</v>
      </c>
      <c r="AF165" s="69">
        <f t="shared" si="91"/>
        <v>2.0011368603430548</v>
      </c>
      <c r="AG165" s="31" t="s">
        <v>376</v>
      </c>
      <c r="AH165" s="31" t="s">
        <v>376</v>
      </c>
      <c r="AI165" s="31" t="s">
        <v>376</v>
      </c>
      <c r="AJ165" s="68">
        <f>'Расчет субсидий'!AT165-1</f>
        <v>-6.9832402234636826E-2</v>
      </c>
      <c r="AK165" s="68">
        <f>AJ165*'Расчет субсидий'!AU165</f>
        <v>-0.69832402234636826</v>
      </c>
      <c r="AL165" s="69">
        <f t="shared" si="60"/>
        <v>-5.0657270382287392</v>
      </c>
      <c r="AM165" s="31" t="s">
        <v>376</v>
      </c>
      <c r="AN165" s="31" t="s">
        <v>376</v>
      </c>
      <c r="AO165" s="31" t="s">
        <v>376</v>
      </c>
      <c r="AP165" s="31" t="s">
        <v>376</v>
      </c>
      <c r="AQ165" s="31" t="s">
        <v>376</v>
      </c>
      <c r="AR165" s="31" t="s">
        <v>376</v>
      </c>
      <c r="AS165" s="68">
        <f t="shared" si="61"/>
        <v>70.718422204791295</v>
      </c>
      <c r="AT165" s="30" t="str">
        <f>IF('Расчет субсидий'!BW165="+",'Расчет субсидий'!BW165,"-")</f>
        <v>-</v>
      </c>
    </row>
    <row r="166" spans="1:46" ht="15" customHeight="1">
      <c r="A166" s="37" t="s">
        <v>165</v>
      </c>
      <c r="B166" s="65">
        <f>'Расчет субсидий'!BH166</f>
        <v>748.10000000000036</v>
      </c>
      <c r="C166" s="68">
        <f>'Расчет субсидий'!D166-1</f>
        <v>8.0379603548582423E-2</v>
      </c>
      <c r="D166" s="68">
        <f>C166*'Расчет субсидий'!E166</f>
        <v>0.80379603548582423</v>
      </c>
      <c r="E166" s="69">
        <f t="shared" si="86"/>
        <v>26.518178134753654</v>
      </c>
      <c r="F166" s="31" t="s">
        <v>376</v>
      </c>
      <c r="G166" s="31" t="s">
        <v>376</v>
      </c>
      <c r="H166" s="31" t="s">
        <v>376</v>
      </c>
      <c r="I166" s="31" t="s">
        <v>376</v>
      </c>
      <c r="J166" s="31" t="s">
        <v>376</v>
      </c>
      <c r="K166" s="31" t="s">
        <v>376</v>
      </c>
      <c r="L166" s="68">
        <f>'Расчет субсидий'!P166-1</f>
        <v>-0.19533079508705975</v>
      </c>
      <c r="M166" s="68">
        <f>L166*'Расчет субсидий'!Q166</f>
        <v>-3.906615901741195</v>
      </c>
      <c r="N166" s="69">
        <f t="shared" si="87"/>
        <v>-128.88386084638921</v>
      </c>
      <c r="O166" s="68">
        <f>'Расчет субсидий'!R166-1</f>
        <v>0</v>
      </c>
      <c r="P166" s="68">
        <f>O166*'Расчет субсидий'!S166</f>
        <v>0</v>
      </c>
      <c r="Q166" s="69">
        <f t="shared" si="88"/>
        <v>0</v>
      </c>
      <c r="R166" s="68">
        <f>'Расчет субсидий'!V166-1</f>
        <v>0</v>
      </c>
      <c r="S166" s="68">
        <f>R166*'Расчет субсидий'!W166</f>
        <v>0</v>
      </c>
      <c r="T166" s="69">
        <f t="shared" si="89"/>
        <v>0</v>
      </c>
      <c r="U166" s="68">
        <f>'Расчет субсидий'!Z166-1</f>
        <v>1.75</v>
      </c>
      <c r="V166" s="68">
        <f>U166*'Расчет субсидий'!AA166</f>
        <v>26.25</v>
      </c>
      <c r="W166" s="69">
        <f t="shared" si="90"/>
        <v>866.01842420950823</v>
      </c>
      <c r="X166" s="68">
        <f>'Расчет субсидий'!AD166-1</f>
        <v>-9.4246243376310823E-2</v>
      </c>
      <c r="Y166" s="68">
        <f>X166*'Расчет субсидий'!AE166</f>
        <v>-0.47123121688155412</v>
      </c>
      <c r="Z166" s="69">
        <f t="shared" si="59"/>
        <v>-15.546472985984476</v>
      </c>
      <c r="AA166" s="31" t="s">
        <v>376</v>
      </c>
      <c r="AB166" s="31" t="s">
        <v>376</v>
      </c>
      <c r="AC166" s="31" t="s">
        <v>376</v>
      </c>
      <c r="AD166" s="68">
        <f>'Расчет субсидий'!AL166-1</f>
        <v>3.1578947368421151E-2</v>
      </c>
      <c r="AE166" s="68">
        <f>AD166*'Расчет субсидий'!AM166</f>
        <v>0.63157894736842302</v>
      </c>
      <c r="AF166" s="69">
        <f t="shared" si="91"/>
        <v>20.836533514815301</v>
      </c>
      <c r="AG166" s="31" t="s">
        <v>376</v>
      </c>
      <c r="AH166" s="31" t="s">
        <v>376</v>
      </c>
      <c r="AI166" s="31" t="s">
        <v>376</v>
      </c>
      <c r="AJ166" s="68">
        <f>'Расчет субсидий'!AT166-1</f>
        <v>-6.3176895306859215E-2</v>
      </c>
      <c r="AK166" s="68">
        <f>AJ166*'Расчет субсидий'!AU166</f>
        <v>-0.63176895306859215</v>
      </c>
      <c r="AL166" s="69">
        <f t="shared" si="60"/>
        <v>-20.842802026702969</v>
      </c>
      <c r="AM166" s="31" t="s">
        <v>376</v>
      </c>
      <c r="AN166" s="31" t="s">
        <v>376</v>
      </c>
      <c r="AO166" s="31" t="s">
        <v>376</v>
      </c>
      <c r="AP166" s="31" t="s">
        <v>376</v>
      </c>
      <c r="AQ166" s="31" t="s">
        <v>376</v>
      </c>
      <c r="AR166" s="31" t="s">
        <v>376</v>
      </c>
      <c r="AS166" s="68">
        <f t="shared" si="61"/>
        <v>22.675758911162902</v>
      </c>
      <c r="AT166" s="30" t="str">
        <f>IF('Расчет субсидий'!BW166="+",'Расчет субсидий'!BW166,"-")</f>
        <v>-</v>
      </c>
    </row>
    <row r="167" spans="1:46" ht="15" customHeight="1">
      <c r="A167" s="37" t="s">
        <v>166</v>
      </c>
      <c r="B167" s="65">
        <f>'Расчет субсидий'!BH167</f>
        <v>36.099999999999909</v>
      </c>
      <c r="C167" s="68">
        <f>'Расчет субсидий'!D167-1</f>
        <v>-1</v>
      </c>
      <c r="D167" s="68">
        <f>C167*'Расчет субсидий'!E167</f>
        <v>0</v>
      </c>
      <c r="E167" s="69">
        <f t="shared" si="86"/>
        <v>0</v>
      </c>
      <c r="F167" s="31" t="s">
        <v>376</v>
      </c>
      <c r="G167" s="31" t="s">
        <v>376</v>
      </c>
      <c r="H167" s="31" t="s">
        <v>376</v>
      </c>
      <c r="I167" s="31" t="s">
        <v>376</v>
      </c>
      <c r="J167" s="31" t="s">
        <v>376</v>
      </c>
      <c r="K167" s="31" t="s">
        <v>376</v>
      </c>
      <c r="L167" s="68">
        <f>'Расчет субсидий'!P167-1</f>
        <v>-2.1247960848287062E-2</v>
      </c>
      <c r="M167" s="68">
        <f>L167*'Расчет субсидий'!Q167</f>
        <v>-0.42495921696574124</v>
      </c>
      <c r="N167" s="69">
        <f t="shared" si="87"/>
        <v>-5.5445850912223396</v>
      </c>
      <c r="O167" s="68">
        <f>'Расчет субсидий'!R167-1</f>
        <v>0</v>
      </c>
      <c r="P167" s="68">
        <f>O167*'Расчет субсидий'!S167</f>
        <v>0</v>
      </c>
      <c r="Q167" s="69">
        <f t="shared" si="88"/>
        <v>0</v>
      </c>
      <c r="R167" s="68">
        <f>'Расчет субсидий'!V167-1</f>
        <v>0</v>
      </c>
      <c r="S167" s="68">
        <f>R167*'Расчет субсидий'!W167</f>
        <v>0</v>
      </c>
      <c r="T167" s="69">
        <f t="shared" si="89"/>
        <v>0</v>
      </c>
      <c r="U167" s="68">
        <f>'Расчет субсидий'!Z167-1</f>
        <v>0.12857142857142856</v>
      </c>
      <c r="V167" s="68">
        <f>U167*'Расчет субсидий'!AA167</f>
        <v>4.5</v>
      </c>
      <c r="W167" s="69">
        <f t="shared" si="90"/>
        <v>58.713005658874707</v>
      </c>
      <c r="X167" s="68">
        <f>'Расчет субсидий'!AD167-1</f>
        <v>7.1574763444368639E-2</v>
      </c>
      <c r="Y167" s="68">
        <f>X167*'Расчет субсидий'!AE167</f>
        <v>0.35787381722184319</v>
      </c>
      <c r="Z167" s="69">
        <f t="shared" si="59"/>
        <v>4.6692994346020384</v>
      </c>
      <c r="AA167" s="31" t="s">
        <v>376</v>
      </c>
      <c r="AB167" s="31" t="s">
        <v>376</v>
      </c>
      <c r="AC167" s="31" t="s">
        <v>376</v>
      </c>
      <c r="AD167" s="68">
        <f>'Расчет субсидий'!AL167-1</f>
        <v>-4.8387096774193505E-2</v>
      </c>
      <c r="AE167" s="68">
        <f>AD167*'Расчет субсидий'!AM167</f>
        <v>-0.96774193548387011</v>
      </c>
      <c r="AF167" s="69">
        <f t="shared" si="91"/>
        <v>-12.626452829865517</v>
      </c>
      <c r="AG167" s="31" t="s">
        <v>376</v>
      </c>
      <c r="AH167" s="31" t="s">
        <v>376</v>
      </c>
      <c r="AI167" s="31" t="s">
        <v>376</v>
      </c>
      <c r="AJ167" s="68">
        <f>'Расчет субсидий'!AT167-1</f>
        <v>-6.9832402234636826E-2</v>
      </c>
      <c r="AK167" s="68">
        <f>AJ167*'Расчет субсидий'!AU167</f>
        <v>-0.69832402234636826</v>
      </c>
      <c r="AL167" s="69">
        <f t="shared" si="60"/>
        <v>-9.1112671723889935</v>
      </c>
      <c r="AM167" s="31" t="s">
        <v>376</v>
      </c>
      <c r="AN167" s="31" t="s">
        <v>376</v>
      </c>
      <c r="AO167" s="31" t="s">
        <v>376</v>
      </c>
      <c r="AP167" s="31" t="s">
        <v>376</v>
      </c>
      <c r="AQ167" s="31" t="s">
        <v>376</v>
      </c>
      <c r="AR167" s="31" t="s">
        <v>376</v>
      </c>
      <c r="AS167" s="68">
        <f t="shared" si="61"/>
        <v>2.7668486424258645</v>
      </c>
      <c r="AT167" s="30" t="str">
        <f>IF('Расчет субсидий'!BW167="+",'Расчет субсидий'!BW167,"-")</f>
        <v>-</v>
      </c>
    </row>
    <row r="168" spans="1:46" ht="15" customHeight="1">
      <c r="A168" s="37" t="s">
        <v>167</v>
      </c>
      <c r="B168" s="65">
        <f>'Расчет субсидий'!BH168</f>
        <v>255.20000000000005</v>
      </c>
      <c r="C168" s="68">
        <f>'Расчет субсидий'!D168-1</f>
        <v>-9.7087378640769995E-4</v>
      </c>
      <c r="D168" s="68">
        <f>C168*'Расчет субсидий'!E168</f>
        <v>-9.7087378640769995E-3</v>
      </c>
      <c r="E168" s="69">
        <f t="shared" si="86"/>
        <v>-5.0694351330490071E-2</v>
      </c>
      <c r="F168" s="31" t="s">
        <v>376</v>
      </c>
      <c r="G168" s="31" t="s">
        <v>376</v>
      </c>
      <c r="H168" s="31" t="s">
        <v>376</v>
      </c>
      <c r="I168" s="31" t="s">
        <v>376</v>
      </c>
      <c r="J168" s="31" t="s">
        <v>376</v>
      </c>
      <c r="K168" s="31" t="s">
        <v>376</v>
      </c>
      <c r="L168" s="68">
        <f>'Расчет субсидий'!P168-1</f>
        <v>0.33520401835545077</v>
      </c>
      <c r="M168" s="68">
        <f>L168*'Расчет субсидий'!Q168</f>
        <v>6.7040803671090154</v>
      </c>
      <c r="N168" s="69">
        <f t="shared" si="87"/>
        <v>35.005477564243144</v>
      </c>
      <c r="O168" s="68">
        <f>'Расчет субсидий'!R168-1</f>
        <v>0</v>
      </c>
      <c r="P168" s="68">
        <f>O168*'Расчет субсидий'!S168</f>
        <v>0</v>
      </c>
      <c r="Q168" s="69">
        <f t="shared" si="88"/>
        <v>0</v>
      </c>
      <c r="R168" s="68">
        <f>'Расчет субсидий'!V168-1</f>
        <v>0</v>
      </c>
      <c r="S168" s="68">
        <f>R168*'Расчет субсидий'!W168</f>
        <v>0</v>
      </c>
      <c r="T168" s="69">
        <f t="shared" si="89"/>
        <v>0</v>
      </c>
      <c r="U168" s="68">
        <f>'Расчет субсидий'!Z168-1</f>
        <v>3</v>
      </c>
      <c r="V168" s="68">
        <f>U168*'Расчет субсидий'!AA168</f>
        <v>45</v>
      </c>
      <c r="W168" s="69">
        <f t="shared" si="90"/>
        <v>234.96831841683772</v>
      </c>
      <c r="X168" s="68">
        <f>'Расчет субсидий'!AD168-1</f>
        <v>-0.23060616098045705</v>
      </c>
      <c r="Y168" s="68">
        <f>X168*'Расчет субсидий'!AE168</f>
        <v>-1.1530308049022853</v>
      </c>
      <c r="Z168" s="69">
        <f t="shared" si="59"/>
        <v>-6.0205713180156195</v>
      </c>
      <c r="AA168" s="31" t="s">
        <v>376</v>
      </c>
      <c r="AB168" s="31" t="s">
        <v>376</v>
      </c>
      <c r="AC168" s="31" t="s">
        <v>376</v>
      </c>
      <c r="AD168" s="68">
        <f>'Расчет субсидий'!AL168-1</f>
        <v>0</v>
      </c>
      <c r="AE168" s="68">
        <f>AD168*'Расчет субсидий'!AM168</f>
        <v>0</v>
      </c>
      <c r="AF168" s="69">
        <f t="shared" si="91"/>
        <v>0</v>
      </c>
      <c r="AG168" s="31" t="s">
        <v>376</v>
      </c>
      <c r="AH168" s="31" t="s">
        <v>376</v>
      </c>
      <c r="AI168" s="31" t="s">
        <v>376</v>
      </c>
      <c r="AJ168" s="68">
        <f>'Расчет субсидий'!AT168-1</f>
        <v>-0.16666666666666663</v>
      </c>
      <c r="AK168" s="68">
        <f>AJ168*'Расчет субсидий'!AU168</f>
        <v>-1.6666666666666663</v>
      </c>
      <c r="AL168" s="69">
        <f t="shared" si="60"/>
        <v>-8.7025303117347281</v>
      </c>
      <c r="AM168" s="31" t="s">
        <v>376</v>
      </c>
      <c r="AN168" s="31" t="s">
        <v>376</v>
      </c>
      <c r="AO168" s="31" t="s">
        <v>376</v>
      </c>
      <c r="AP168" s="31" t="s">
        <v>376</v>
      </c>
      <c r="AQ168" s="31" t="s">
        <v>376</v>
      </c>
      <c r="AR168" s="31" t="s">
        <v>376</v>
      </c>
      <c r="AS168" s="68">
        <f t="shared" si="61"/>
        <v>48.87467415767599</v>
      </c>
      <c r="AT168" s="30" t="str">
        <f>IF('Расчет субсидий'!BW168="+",'Расчет субсидий'!BW168,"-")</f>
        <v>-</v>
      </c>
    </row>
    <row r="169" spans="1:46" ht="15" customHeight="1">
      <c r="A169" s="37" t="s">
        <v>101</v>
      </c>
      <c r="B169" s="65">
        <f>'Расчет субсидий'!BH169</f>
        <v>723.80000000000018</v>
      </c>
      <c r="C169" s="68">
        <f>'Расчет субсидий'!D169-1</f>
        <v>0.30449567822583412</v>
      </c>
      <c r="D169" s="68">
        <f>C169*'Расчет субсидий'!E169</f>
        <v>3.0449567822583412</v>
      </c>
      <c r="E169" s="69">
        <f t="shared" si="86"/>
        <v>62.983771280884575</v>
      </c>
      <c r="F169" s="31" t="s">
        <v>376</v>
      </c>
      <c r="G169" s="31" t="s">
        <v>376</v>
      </c>
      <c r="H169" s="31" t="s">
        <v>376</v>
      </c>
      <c r="I169" s="31" t="s">
        <v>376</v>
      </c>
      <c r="J169" s="31" t="s">
        <v>376</v>
      </c>
      <c r="K169" s="31" t="s">
        <v>376</v>
      </c>
      <c r="L169" s="68">
        <f>'Расчет субсидий'!P169-1</f>
        <v>0.72725718194254441</v>
      </c>
      <c r="M169" s="68">
        <f>L169*'Расчет субсидий'!Q169</f>
        <v>14.545143638850888</v>
      </c>
      <c r="N169" s="69">
        <f t="shared" si="87"/>
        <v>300.86075622969969</v>
      </c>
      <c r="O169" s="68">
        <f>'Расчет субсидий'!R169-1</f>
        <v>0</v>
      </c>
      <c r="P169" s="68">
        <f>O169*'Расчет субсидий'!S169</f>
        <v>0</v>
      </c>
      <c r="Q169" s="69">
        <f t="shared" si="88"/>
        <v>0</v>
      </c>
      <c r="R169" s="68">
        <f>'Расчет субсидий'!V169-1</f>
        <v>0</v>
      </c>
      <c r="S169" s="68">
        <f>R169*'Расчет субсидий'!W169</f>
        <v>0</v>
      </c>
      <c r="T169" s="69">
        <f t="shared" si="89"/>
        <v>0</v>
      </c>
      <c r="U169" s="68">
        <f>'Расчет субсидий'!Z169-1</f>
        <v>0.8</v>
      </c>
      <c r="V169" s="68">
        <f>U169*'Расчет субсидий'!AA169</f>
        <v>20</v>
      </c>
      <c r="W169" s="69">
        <f t="shared" si="90"/>
        <v>413.69238241977047</v>
      </c>
      <c r="X169" s="68">
        <f>'Расчет субсидий'!AD169-1</f>
        <v>7.1966028458615883E-2</v>
      </c>
      <c r="Y169" s="68">
        <f>X169*'Расчет субсидий'!AE169</f>
        <v>0.35983014229307941</v>
      </c>
      <c r="Z169" s="69">
        <f t="shared" si="59"/>
        <v>7.4429494415834521</v>
      </c>
      <c r="AA169" s="31" t="s">
        <v>376</v>
      </c>
      <c r="AB169" s="31" t="s">
        <v>376</v>
      </c>
      <c r="AC169" s="31" t="s">
        <v>376</v>
      </c>
      <c r="AD169" s="68">
        <f>'Расчет субсидий'!AL169-1</f>
        <v>0</v>
      </c>
      <c r="AE169" s="68">
        <f>AD169*'Расчет субсидий'!AM169</f>
        <v>0</v>
      </c>
      <c r="AF169" s="69">
        <f t="shared" si="91"/>
        <v>0</v>
      </c>
      <c r="AG169" s="31" t="s">
        <v>376</v>
      </c>
      <c r="AH169" s="31" t="s">
        <v>376</v>
      </c>
      <c r="AI169" s="31" t="s">
        <v>376</v>
      </c>
      <c r="AJ169" s="68">
        <f>'Расчет субсидий'!AT169-1</f>
        <v>-0.29577464788732399</v>
      </c>
      <c r="AK169" s="68">
        <f>AJ169*'Расчет субсидий'!AU169</f>
        <v>-2.9577464788732399</v>
      </c>
      <c r="AL169" s="69">
        <f t="shared" si="60"/>
        <v>-61.179859371937894</v>
      </c>
      <c r="AM169" s="31" t="s">
        <v>376</v>
      </c>
      <c r="AN169" s="31" t="s">
        <v>376</v>
      </c>
      <c r="AO169" s="31" t="s">
        <v>376</v>
      </c>
      <c r="AP169" s="31" t="s">
        <v>376</v>
      </c>
      <c r="AQ169" s="31" t="s">
        <v>376</v>
      </c>
      <c r="AR169" s="31" t="s">
        <v>376</v>
      </c>
      <c r="AS169" s="68">
        <f t="shared" si="61"/>
        <v>34.992184084529065</v>
      </c>
      <c r="AT169" s="30" t="str">
        <f>IF('Расчет субсидий'!BW169="+",'Расчет субсидий'!BW169,"-")</f>
        <v>-</v>
      </c>
    </row>
    <row r="170" spans="1:46" ht="15" customHeight="1">
      <c r="A170" s="37" t="s">
        <v>168</v>
      </c>
      <c r="B170" s="65">
        <f>'Расчет субсидий'!BH170</f>
        <v>613.80000000000018</v>
      </c>
      <c r="C170" s="68">
        <f>'Расчет субсидий'!D170-1</f>
        <v>0.16825869729027043</v>
      </c>
      <c r="D170" s="68">
        <f>C170*'Расчет субсидий'!E170</f>
        <v>1.6825869729027043</v>
      </c>
      <c r="E170" s="69">
        <f t="shared" si="86"/>
        <v>48.056711165890512</v>
      </c>
      <c r="F170" s="31" t="s">
        <v>376</v>
      </c>
      <c r="G170" s="31" t="s">
        <v>376</v>
      </c>
      <c r="H170" s="31" t="s">
        <v>376</v>
      </c>
      <c r="I170" s="31" t="s">
        <v>376</v>
      </c>
      <c r="J170" s="31" t="s">
        <v>376</v>
      </c>
      <c r="K170" s="31" t="s">
        <v>376</v>
      </c>
      <c r="L170" s="68">
        <f>'Расчет субсидий'!P170-1</f>
        <v>0.10815618411806049</v>
      </c>
      <c r="M170" s="68">
        <f>L170*'Расчет субсидий'!Q170</f>
        <v>2.1631236823612099</v>
      </c>
      <c r="N170" s="69">
        <f t="shared" si="87"/>
        <v>61.781418549792392</v>
      </c>
      <c r="O170" s="68">
        <f>'Расчет субсидий'!R170-1</f>
        <v>0</v>
      </c>
      <c r="P170" s="68">
        <f>O170*'Расчет субсидий'!S170</f>
        <v>0</v>
      </c>
      <c r="Q170" s="69">
        <f t="shared" si="88"/>
        <v>0</v>
      </c>
      <c r="R170" s="68">
        <f>'Расчет субсидий'!V170-1</f>
        <v>3.2317979197622471E-3</v>
      </c>
      <c r="S170" s="68">
        <f>R170*'Расчет субсидий'!W170</f>
        <v>1.6158989598811235E-2</v>
      </c>
      <c r="T170" s="69">
        <f t="shared" si="89"/>
        <v>0.46152021166730173</v>
      </c>
      <c r="U170" s="68">
        <f>'Расчет субсидий'!Z170-1</f>
        <v>0.41207202206145688</v>
      </c>
      <c r="V170" s="68">
        <f>U170*'Расчет субсидий'!AA170</f>
        <v>18.543240992765561</v>
      </c>
      <c r="W170" s="69">
        <f t="shared" si="90"/>
        <v>529.61730407998641</v>
      </c>
      <c r="X170" s="68">
        <f>'Расчет субсидий'!AD170-1</f>
        <v>7.0235309896725884E-2</v>
      </c>
      <c r="Y170" s="68">
        <f>X170*'Расчет субсидий'!AE170</f>
        <v>0.35117654948362942</v>
      </c>
      <c r="Z170" s="69">
        <f t="shared" si="59"/>
        <v>10.030025358899955</v>
      </c>
      <c r="AA170" s="31" t="s">
        <v>376</v>
      </c>
      <c r="AB170" s="31" t="s">
        <v>376</v>
      </c>
      <c r="AC170" s="31" t="s">
        <v>376</v>
      </c>
      <c r="AD170" s="68">
        <f>'Расчет субсидий'!AL170-1</f>
        <v>0</v>
      </c>
      <c r="AE170" s="68">
        <f>AD170*'Расчет субсидий'!AM170</f>
        <v>0</v>
      </c>
      <c r="AF170" s="69">
        <f t="shared" si="91"/>
        <v>0</v>
      </c>
      <c r="AG170" s="31" t="s">
        <v>376</v>
      </c>
      <c r="AH170" s="31" t="s">
        <v>376</v>
      </c>
      <c r="AI170" s="31" t="s">
        <v>376</v>
      </c>
      <c r="AJ170" s="68">
        <f>'Расчет субсидий'!AT170-1</f>
        <v>-0.12655971479500894</v>
      </c>
      <c r="AK170" s="68">
        <f>AJ170*'Расчет субсидий'!AU170</f>
        <v>-1.2655971479500894</v>
      </c>
      <c r="AL170" s="69">
        <f t="shared" si="60"/>
        <v>-36.146979366236422</v>
      </c>
      <c r="AM170" s="31" t="s">
        <v>376</v>
      </c>
      <c r="AN170" s="31" t="s">
        <v>376</v>
      </c>
      <c r="AO170" s="31" t="s">
        <v>376</v>
      </c>
      <c r="AP170" s="31" t="s">
        <v>376</v>
      </c>
      <c r="AQ170" s="31" t="s">
        <v>376</v>
      </c>
      <c r="AR170" s="31" t="s">
        <v>376</v>
      </c>
      <c r="AS170" s="68">
        <f t="shared" si="61"/>
        <v>21.490690039161827</v>
      </c>
      <c r="AT170" s="30" t="str">
        <f>IF('Расчет субсидий'!BW170="+",'Расчет субсидий'!BW170,"-")</f>
        <v>-</v>
      </c>
    </row>
    <row r="171" spans="1:46" ht="15" customHeight="1">
      <c r="A171" s="37" t="s">
        <v>169</v>
      </c>
      <c r="B171" s="65">
        <f>'Расчет субсидий'!BH171</f>
        <v>518.60000000000036</v>
      </c>
      <c r="C171" s="68">
        <f>'Расчет субсидий'!D171-1</f>
        <v>0.19058594621736225</v>
      </c>
      <c r="D171" s="68">
        <f>C171*'Расчет субсидий'!E171</f>
        <v>1.9058594621736225</v>
      </c>
      <c r="E171" s="69">
        <f t="shared" si="86"/>
        <v>97.061190409849459</v>
      </c>
      <c r="F171" s="31" t="s">
        <v>376</v>
      </c>
      <c r="G171" s="31" t="s">
        <v>376</v>
      </c>
      <c r="H171" s="31" t="s">
        <v>376</v>
      </c>
      <c r="I171" s="31" t="s">
        <v>376</v>
      </c>
      <c r="J171" s="31" t="s">
        <v>376</v>
      </c>
      <c r="K171" s="31" t="s">
        <v>376</v>
      </c>
      <c r="L171" s="68">
        <f>'Расчет субсидий'!P171-1</f>
        <v>0.23878033673067156</v>
      </c>
      <c r="M171" s="68">
        <f>L171*'Расчет субсидий'!Q171</f>
        <v>4.7756067346134312</v>
      </c>
      <c r="N171" s="69">
        <f t="shared" si="87"/>
        <v>243.21104666459752</v>
      </c>
      <c r="O171" s="68">
        <f>'Расчет субсидий'!R171-1</f>
        <v>0</v>
      </c>
      <c r="P171" s="68">
        <f>O171*'Расчет субсидий'!S171</f>
        <v>0</v>
      </c>
      <c r="Q171" s="69">
        <f t="shared" si="88"/>
        <v>0</v>
      </c>
      <c r="R171" s="68">
        <f>'Расчет субсидий'!V171-1</f>
        <v>4.5911949685534692E-2</v>
      </c>
      <c r="S171" s="68">
        <f>R171*'Расчет субсидий'!W171</f>
        <v>2.0660377358490614</v>
      </c>
      <c r="T171" s="69">
        <f t="shared" si="89"/>
        <v>105.21871420911289</v>
      </c>
      <c r="U171" s="68">
        <f>'Расчет субсидий'!Z171-1</f>
        <v>9.9999999999999867E-2</v>
      </c>
      <c r="V171" s="68">
        <f>U171*'Расчет субсидий'!AA171</f>
        <v>0.49999999999999933</v>
      </c>
      <c r="W171" s="69">
        <f t="shared" si="90"/>
        <v>25.463889740104857</v>
      </c>
      <c r="X171" s="68">
        <f>'Расчет субсидий'!AD171-1</f>
        <v>1.9575538548752824E-3</v>
      </c>
      <c r="Y171" s="68">
        <f>X171*'Расчет субсидий'!AE171</f>
        <v>9.7877692743764122E-3</v>
      </c>
      <c r="Z171" s="69">
        <f t="shared" si="59"/>
        <v>0.49846935520861485</v>
      </c>
      <c r="AA171" s="31" t="s">
        <v>376</v>
      </c>
      <c r="AB171" s="31" t="s">
        <v>376</v>
      </c>
      <c r="AC171" s="31" t="s">
        <v>376</v>
      </c>
      <c r="AD171" s="68">
        <f>'Расчет субсидий'!AL171-1</f>
        <v>2.4630541871921263E-2</v>
      </c>
      <c r="AE171" s="68">
        <f>AD171*'Расчет субсидий'!AM171</f>
        <v>0.49261083743842526</v>
      </c>
      <c r="AF171" s="69">
        <f t="shared" si="91"/>
        <v>25.08757609862559</v>
      </c>
      <c r="AG171" s="31" t="s">
        <v>376</v>
      </c>
      <c r="AH171" s="31" t="s">
        <v>376</v>
      </c>
      <c r="AI171" s="31" t="s">
        <v>376</v>
      </c>
      <c r="AJ171" s="68">
        <f>'Расчет субсидий'!AT171-1</f>
        <v>4.3314500941619594E-2</v>
      </c>
      <c r="AK171" s="68">
        <f>AJ171*'Расчет субсидий'!AU171</f>
        <v>0.43314500941619594</v>
      </c>
      <c r="AL171" s="69">
        <f t="shared" si="60"/>
        <v>22.059113522501416</v>
      </c>
      <c r="AM171" s="31" t="s">
        <v>376</v>
      </c>
      <c r="AN171" s="31" t="s">
        <v>376</v>
      </c>
      <c r="AO171" s="31" t="s">
        <v>376</v>
      </c>
      <c r="AP171" s="31" t="s">
        <v>376</v>
      </c>
      <c r="AQ171" s="31" t="s">
        <v>376</v>
      </c>
      <c r="AR171" s="31" t="s">
        <v>376</v>
      </c>
      <c r="AS171" s="68">
        <f t="shared" si="61"/>
        <v>10.183047548765112</v>
      </c>
      <c r="AT171" s="30" t="str">
        <f>IF('Расчет субсидий'!BW171="+",'Расчет субсидий'!BW171,"-")</f>
        <v>-</v>
      </c>
    </row>
    <row r="172" spans="1:46" ht="15" customHeight="1">
      <c r="A172" s="37" t="s">
        <v>170</v>
      </c>
      <c r="B172" s="65">
        <f>'Расчет субсидий'!BH172</f>
        <v>78.5</v>
      </c>
      <c r="C172" s="68">
        <f>'Расчет субсидий'!D172-1</f>
        <v>-2.7687012168516878E-2</v>
      </c>
      <c r="D172" s="68">
        <f>C172*'Расчет субсидий'!E172</f>
        <v>-0.27687012168516878</v>
      </c>
      <c r="E172" s="69">
        <f t="shared" si="86"/>
        <v>-5.0562496297823207</v>
      </c>
      <c r="F172" s="31" t="s">
        <v>376</v>
      </c>
      <c r="G172" s="31" t="s">
        <v>376</v>
      </c>
      <c r="H172" s="31" t="s">
        <v>376</v>
      </c>
      <c r="I172" s="31" t="s">
        <v>376</v>
      </c>
      <c r="J172" s="31" t="s">
        <v>376</v>
      </c>
      <c r="K172" s="31" t="s">
        <v>376</v>
      </c>
      <c r="L172" s="68">
        <f>'Расчет субсидий'!P172-1</f>
        <v>-1.8695462478184988E-2</v>
      </c>
      <c r="M172" s="68">
        <f>L172*'Расчет субсидий'!Q172</f>
        <v>-0.37390924956369975</v>
      </c>
      <c r="N172" s="69">
        <f t="shared" si="87"/>
        <v>-6.8283948198225382</v>
      </c>
      <c r="O172" s="68">
        <f>'Расчет субсидий'!R172-1</f>
        <v>0</v>
      </c>
      <c r="P172" s="68">
        <f>O172*'Расчет субсидий'!S172</f>
        <v>0</v>
      </c>
      <c r="Q172" s="69">
        <f t="shared" si="88"/>
        <v>0</v>
      </c>
      <c r="R172" s="68">
        <f>'Расчет субсидий'!V172-1</f>
        <v>0</v>
      </c>
      <c r="S172" s="68">
        <f>R172*'Расчет субсидий'!W172</f>
        <v>0</v>
      </c>
      <c r="T172" s="69">
        <f t="shared" si="89"/>
        <v>0</v>
      </c>
      <c r="U172" s="68">
        <f>'Расчет субсидий'!Z172-1</f>
        <v>1</v>
      </c>
      <c r="V172" s="68">
        <f>U172*'Расчет субсидий'!AA172</f>
        <v>5</v>
      </c>
      <c r="W172" s="69">
        <f t="shared" si="90"/>
        <v>91.310857217230222</v>
      </c>
      <c r="X172" s="68">
        <f>'Расчет субсидий'!AD172-1</f>
        <v>-1.0143511909234348E-2</v>
      </c>
      <c r="Y172" s="68">
        <f>X172*'Расчет субсидий'!AE172</f>
        <v>-5.0717559546171742E-2</v>
      </c>
      <c r="Z172" s="69">
        <f t="shared" si="59"/>
        <v>-0.92621276762537197</v>
      </c>
      <c r="AA172" s="31" t="s">
        <v>376</v>
      </c>
      <c r="AB172" s="31" t="s">
        <v>376</v>
      </c>
      <c r="AC172" s="31" t="s">
        <v>376</v>
      </c>
      <c r="AD172" s="68">
        <f>'Расчет субсидий'!AL172-1</f>
        <v>0</v>
      </c>
      <c r="AE172" s="68">
        <f>AD172*'Расчет субсидий'!AM172</f>
        <v>0</v>
      </c>
      <c r="AF172" s="69">
        <f t="shared" si="91"/>
        <v>0</v>
      </c>
      <c r="AG172" s="31" t="s">
        <v>376</v>
      </c>
      <c r="AH172" s="31" t="s">
        <v>376</v>
      </c>
      <c r="AI172" s="31" t="s">
        <v>376</v>
      </c>
      <c r="AJ172" s="68">
        <f>'Расчет субсидий'!AT172-1</f>
        <v>0</v>
      </c>
      <c r="AK172" s="68">
        <f>AJ172*'Расчет субсидий'!AU172</f>
        <v>0</v>
      </c>
      <c r="AL172" s="69">
        <f t="shared" si="60"/>
        <v>0</v>
      </c>
      <c r="AM172" s="31" t="s">
        <v>376</v>
      </c>
      <c r="AN172" s="31" t="s">
        <v>376</v>
      </c>
      <c r="AO172" s="31" t="s">
        <v>376</v>
      </c>
      <c r="AP172" s="31" t="s">
        <v>376</v>
      </c>
      <c r="AQ172" s="31" t="s">
        <v>376</v>
      </c>
      <c r="AR172" s="31" t="s">
        <v>376</v>
      </c>
      <c r="AS172" s="68">
        <f t="shared" si="61"/>
        <v>4.2985030692049602</v>
      </c>
      <c r="AT172" s="30" t="str">
        <f>IF('Расчет субсидий'!BW172="+",'Расчет субсидий'!BW172,"-")</f>
        <v>-</v>
      </c>
    </row>
    <row r="173" spans="1:46" ht="15" customHeight="1">
      <c r="A173" s="36" t="s">
        <v>171</v>
      </c>
      <c r="B173" s="70"/>
      <c r="C173" s="71"/>
      <c r="D173" s="71"/>
      <c r="E173" s="72"/>
      <c r="F173" s="71"/>
      <c r="G173" s="71"/>
      <c r="H173" s="72"/>
      <c r="I173" s="72"/>
      <c r="J173" s="72"/>
      <c r="K173" s="72"/>
      <c r="L173" s="71"/>
      <c r="M173" s="71"/>
      <c r="N173" s="72"/>
      <c r="O173" s="71"/>
      <c r="P173" s="71"/>
      <c r="Q173" s="72"/>
      <c r="R173" s="71"/>
      <c r="S173" s="71"/>
      <c r="T173" s="72"/>
      <c r="U173" s="71"/>
      <c r="V173" s="71"/>
      <c r="W173" s="72"/>
      <c r="X173" s="72"/>
      <c r="Y173" s="72"/>
      <c r="Z173" s="72"/>
      <c r="AA173" s="72"/>
      <c r="AB173" s="72"/>
      <c r="AC173" s="72"/>
      <c r="AD173" s="71"/>
      <c r="AE173" s="71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3"/>
    </row>
    <row r="174" spans="1:46" ht="15" customHeight="1">
      <c r="A174" s="37" t="s">
        <v>172</v>
      </c>
      <c r="B174" s="65">
        <f>'Расчет субсидий'!BH174</f>
        <v>-498.90000000000009</v>
      </c>
      <c r="C174" s="68">
        <f>'Расчет субсидий'!D174-1</f>
        <v>-1</v>
      </c>
      <c r="D174" s="68">
        <f>C174*'Расчет субсидий'!E174</f>
        <v>0</v>
      </c>
      <c r="E174" s="69">
        <f t="shared" ref="E174:E184" si="92">$B174*D174/$AS174</f>
        <v>0</v>
      </c>
      <c r="F174" s="31" t="s">
        <v>376</v>
      </c>
      <c r="G174" s="31" t="s">
        <v>376</v>
      </c>
      <c r="H174" s="31" t="s">
        <v>376</v>
      </c>
      <c r="I174" s="31" t="s">
        <v>376</v>
      </c>
      <c r="J174" s="31" t="s">
        <v>376</v>
      </c>
      <c r="K174" s="31" t="s">
        <v>376</v>
      </c>
      <c r="L174" s="68">
        <f>'Расчет субсидий'!P174-1</f>
        <v>-0.24760962743158599</v>
      </c>
      <c r="M174" s="68">
        <f>L174*'Расчет субсидий'!Q174</f>
        <v>-4.9521925486317198</v>
      </c>
      <c r="N174" s="69">
        <f t="shared" ref="N174:N184" si="93">$B174*M174/$AS174</f>
        <v>-71.564052243449794</v>
      </c>
      <c r="O174" s="68">
        <f>'Расчет субсидий'!R174-1</f>
        <v>0</v>
      </c>
      <c r="P174" s="68">
        <f>O174*'Расчет субсидий'!S174</f>
        <v>0</v>
      </c>
      <c r="Q174" s="69">
        <f t="shared" ref="Q174:Q184" si="94">$B174*P174/$AS174</f>
        <v>0</v>
      </c>
      <c r="R174" s="68">
        <f>'Расчет субсидий'!V174-1</f>
        <v>-0.3000813780008138</v>
      </c>
      <c r="S174" s="68">
        <f>R174*'Расчет субсидий'!W174</f>
        <v>-10.502848230028484</v>
      </c>
      <c r="T174" s="69">
        <f t="shared" ref="T174:T184" si="95">$B174*S174/$AS174</f>
        <v>-151.77648527548783</v>
      </c>
      <c r="U174" s="68">
        <f>'Расчет субсидий'!Z174-1</f>
        <v>-0.64179104477611948</v>
      </c>
      <c r="V174" s="68">
        <f>U174*'Расчет субсидий'!AA174</f>
        <v>-9.6268656716417915</v>
      </c>
      <c r="W174" s="69">
        <f t="shared" ref="W174:W184" si="96">$B174*V174/$AS174</f>
        <v>-139.11767587801057</v>
      </c>
      <c r="X174" s="68">
        <f>'Расчет субсидий'!AD174-1</f>
        <v>-0.10433912489766217</v>
      </c>
      <c r="Y174" s="68">
        <f>X174*'Расчет субсидий'!AE174</f>
        <v>-0.52169562448831086</v>
      </c>
      <c r="Z174" s="69">
        <f t="shared" si="59"/>
        <v>-7.5390148019135754</v>
      </c>
      <c r="AA174" s="31" t="s">
        <v>376</v>
      </c>
      <c r="AB174" s="31" t="s">
        <v>376</v>
      </c>
      <c r="AC174" s="31" t="s">
        <v>376</v>
      </c>
      <c r="AD174" s="68">
        <f>'Расчет субсидий'!AL174-1</f>
        <v>5.4000000000000048E-2</v>
      </c>
      <c r="AE174" s="68">
        <f>AD174*'Расчет субсидий'!AM174</f>
        <v>1.080000000000001</v>
      </c>
      <c r="AF174" s="69">
        <f t="shared" ref="AF174:AF184" si="97">$B174*AE174/$AS174</f>
        <v>15.607062056640082</v>
      </c>
      <c r="AG174" s="31" t="s">
        <v>376</v>
      </c>
      <c r="AH174" s="31" t="s">
        <v>376</v>
      </c>
      <c r="AI174" s="31" t="s">
        <v>376</v>
      </c>
      <c r="AJ174" s="68">
        <f>'Расчет субсидий'!AT174-1</f>
        <v>-1</v>
      </c>
      <c r="AK174" s="68">
        <f>AJ174*'Расчет субсидий'!AU174</f>
        <v>-10</v>
      </c>
      <c r="AL174" s="69">
        <f t="shared" si="60"/>
        <v>-144.5098338577784</v>
      </c>
      <c r="AM174" s="31" t="s">
        <v>376</v>
      </c>
      <c r="AN174" s="31" t="s">
        <v>376</v>
      </c>
      <c r="AO174" s="31" t="s">
        <v>376</v>
      </c>
      <c r="AP174" s="31" t="s">
        <v>376</v>
      </c>
      <c r="AQ174" s="31" t="s">
        <v>376</v>
      </c>
      <c r="AR174" s="31" t="s">
        <v>376</v>
      </c>
      <c r="AS174" s="68">
        <f t="shared" si="61"/>
        <v>-34.523602074790304</v>
      </c>
      <c r="AT174" s="30" t="str">
        <f>IF('Расчет субсидий'!BW174="+",'Расчет субсидий'!BW174,"-")</f>
        <v>-</v>
      </c>
    </row>
    <row r="175" spans="1:46" ht="15" customHeight="1">
      <c r="A175" s="37" t="s">
        <v>173</v>
      </c>
      <c r="B175" s="65">
        <f>'Расчет субсидий'!BH175</f>
        <v>489</v>
      </c>
      <c r="C175" s="68">
        <f>'Расчет субсидий'!D175-1</f>
        <v>1.3910320320030367E-2</v>
      </c>
      <c r="D175" s="68">
        <f>C175*'Расчет субсидий'!E175</f>
        <v>0.13910320320030367</v>
      </c>
      <c r="E175" s="69">
        <f t="shared" si="92"/>
        <v>2.5306451459900905</v>
      </c>
      <c r="F175" s="31" t="s">
        <v>376</v>
      </c>
      <c r="G175" s="31" t="s">
        <v>376</v>
      </c>
      <c r="H175" s="31" t="s">
        <v>376</v>
      </c>
      <c r="I175" s="31" t="s">
        <v>376</v>
      </c>
      <c r="J175" s="31" t="s">
        <v>376</v>
      </c>
      <c r="K175" s="31" t="s">
        <v>376</v>
      </c>
      <c r="L175" s="68">
        <f>'Расчет субсидий'!P175-1</f>
        <v>1.9570373534470109E-2</v>
      </c>
      <c r="M175" s="68">
        <f>L175*'Расчет субсидий'!Q175</f>
        <v>0.39140747068940218</v>
      </c>
      <c r="N175" s="69">
        <f t="shared" si="93"/>
        <v>7.1207088910676646</v>
      </c>
      <c r="O175" s="68">
        <f>'Расчет субсидий'!R175-1</f>
        <v>0</v>
      </c>
      <c r="P175" s="68">
        <f>O175*'Расчет субсидий'!S175</f>
        <v>0</v>
      </c>
      <c r="Q175" s="69">
        <f t="shared" si="94"/>
        <v>0</v>
      </c>
      <c r="R175" s="68">
        <f>'Расчет субсидий'!V175-1</f>
        <v>0.1841229193341869</v>
      </c>
      <c r="S175" s="68">
        <f>R175*'Расчет субсидий'!W175</f>
        <v>4.6030729833546724</v>
      </c>
      <c r="T175" s="69">
        <f t="shared" si="95"/>
        <v>83.741740189770098</v>
      </c>
      <c r="U175" s="68">
        <f>'Расчет субсидий'!Z175-1</f>
        <v>0.6385542168674696</v>
      </c>
      <c r="V175" s="68">
        <f>U175*'Расчет субсидий'!AA175</f>
        <v>15.963855421686739</v>
      </c>
      <c r="W175" s="69">
        <f t="shared" si="96"/>
        <v>290.42360136025206</v>
      </c>
      <c r="X175" s="68">
        <f>'Расчет субсидий'!AD175-1</f>
        <v>9.1379768942260409E-2</v>
      </c>
      <c r="Y175" s="68">
        <f>X175*'Расчет субсидий'!AE175</f>
        <v>0.45689884471130204</v>
      </c>
      <c r="Z175" s="69">
        <f t="shared" ref="Z175:Z238" si="98">$B175*Y175/$AS175</f>
        <v>8.3121654784051202</v>
      </c>
      <c r="AA175" s="31" t="s">
        <v>376</v>
      </c>
      <c r="AB175" s="31" t="s">
        <v>376</v>
      </c>
      <c r="AC175" s="31" t="s">
        <v>376</v>
      </c>
      <c r="AD175" s="68">
        <f>'Расчет субсидий'!AL175-1</f>
        <v>0.22748815165876768</v>
      </c>
      <c r="AE175" s="68">
        <f>AD175*'Расчет субсидий'!AM175</f>
        <v>4.5497630331753536</v>
      </c>
      <c r="AF175" s="69">
        <f t="shared" si="97"/>
        <v>82.771895042063448</v>
      </c>
      <c r="AG175" s="31" t="s">
        <v>376</v>
      </c>
      <c r="AH175" s="31" t="s">
        <v>376</v>
      </c>
      <c r="AI175" s="31" t="s">
        <v>376</v>
      </c>
      <c r="AJ175" s="68">
        <f>'Расчет субсидий'!AT175-1</f>
        <v>7.7500000000000124E-2</v>
      </c>
      <c r="AK175" s="68">
        <f>AJ175*'Расчет субсидий'!AU175</f>
        <v>0.77500000000000124</v>
      </c>
      <c r="AL175" s="69">
        <f t="shared" ref="AL175:AL238" si="99">$B175*AK175/$AS175</f>
        <v>14.099243892451513</v>
      </c>
      <c r="AM175" s="31" t="s">
        <v>376</v>
      </c>
      <c r="AN175" s="31" t="s">
        <v>376</v>
      </c>
      <c r="AO175" s="31" t="s">
        <v>376</v>
      </c>
      <c r="AP175" s="31" t="s">
        <v>376</v>
      </c>
      <c r="AQ175" s="31" t="s">
        <v>376</v>
      </c>
      <c r="AR175" s="31" t="s">
        <v>376</v>
      </c>
      <c r="AS175" s="68">
        <f t="shared" si="61"/>
        <v>26.879100956817773</v>
      </c>
      <c r="AT175" s="30" t="str">
        <f>IF('Расчет субсидий'!BW175="+",'Расчет субсидий'!BW175,"-")</f>
        <v>-</v>
      </c>
    </row>
    <row r="176" spans="1:46" ht="15" customHeight="1">
      <c r="A176" s="37" t="s">
        <v>174</v>
      </c>
      <c r="B176" s="65">
        <f>'Расчет субсидий'!BH176</f>
        <v>-67.100000000000023</v>
      </c>
      <c r="C176" s="68">
        <f>'Расчет субсидий'!D176-1</f>
        <v>-1</v>
      </c>
      <c r="D176" s="68">
        <f>C176*'Расчет субсидий'!E176</f>
        <v>0</v>
      </c>
      <c r="E176" s="69">
        <f t="shared" si="92"/>
        <v>0</v>
      </c>
      <c r="F176" s="31" t="s">
        <v>376</v>
      </c>
      <c r="G176" s="31" t="s">
        <v>376</v>
      </c>
      <c r="H176" s="31" t="s">
        <v>376</v>
      </c>
      <c r="I176" s="31" t="s">
        <v>376</v>
      </c>
      <c r="J176" s="31" t="s">
        <v>376</v>
      </c>
      <c r="K176" s="31" t="s">
        <v>376</v>
      </c>
      <c r="L176" s="68">
        <f>'Расчет субсидий'!P176-1</f>
        <v>0.19259421560035062</v>
      </c>
      <c r="M176" s="68">
        <f>L176*'Расчет субсидий'!Q176</f>
        <v>3.8518843120070123</v>
      </c>
      <c r="N176" s="69">
        <f t="shared" si="93"/>
        <v>21.92059689280342</v>
      </c>
      <c r="O176" s="68">
        <f>'Расчет субсидий'!R176-1</f>
        <v>0</v>
      </c>
      <c r="P176" s="68">
        <f>O176*'Расчет субсидий'!S176</f>
        <v>0</v>
      </c>
      <c r="Q176" s="69">
        <f t="shared" si="94"/>
        <v>0</v>
      </c>
      <c r="R176" s="68">
        <f>'Расчет субсидий'!V176-1</f>
        <v>0</v>
      </c>
      <c r="S176" s="68">
        <f>R176*'Расчет субсидий'!W176</f>
        <v>0</v>
      </c>
      <c r="T176" s="69">
        <f t="shared" si="95"/>
        <v>0</v>
      </c>
      <c r="U176" s="68">
        <f>'Расчет субсидий'!Z176-1</f>
        <v>-0.30357142857142849</v>
      </c>
      <c r="V176" s="68">
        <f>U176*'Расчет субсидий'!AA176</f>
        <v>-9.1071428571428541</v>
      </c>
      <c r="W176" s="69">
        <f t="shared" si="96"/>
        <v>-51.827622858326137</v>
      </c>
      <c r="X176" s="68">
        <f>'Расчет субсидий'!AD176-1</f>
        <v>-0.1196088702636634</v>
      </c>
      <c r="Y176" s="68">
        <f>X176*'Расчет субсидий'!AE176</f>
        <v>-0.59804435131831701</v>
      </c>
      <c r="Z176" s="69">
        <f t="shared" si="98"/>
        <v>-3.4033963866470014</v>
      </c>
      <c r="AA176" s="31" t="s">
        <v>376</v>
      </c>
      <c r="AB176" s="31" t="s">
        <v>376</v>
      </c>
      <c r="AC176" s="31" t="s">
        <v>376</v>
      </c>
      <c r="AD176" s="68">
        <f>'Расчет субсидий'!AL176-1</f>
        <v>-0.296875</v>
      </c>
      <c r="AE176" s="68">
        <f>AD176*'Расчет субсидий'!AM176</f>
        <v>-5.9375</v>
      </c>
      <c r="AF176" s="69">
        <f t="shared" si="97"/>
        <v>-33.789577647830292</v>
      </c>
      <c r="AG176" s="31" t="s">
        <v>376</v>
      </c>
      <c r="AH176" s="31" t="s">
        <v>376</v>
      </c>
      <c r="AI176" s="31" t="s">
        <v>376</v>
      </c>
      <c r="AJ176" s="68">
        <f>'Расчет субсидий'!AT176-1</f>
        <v>-1</v>
      </c>
      <c r="AK176" s="68">
        <f>AJ176*'Расчет субсидий'!AU176</f>
        <v>0</v>
      </c>
      <c r="AL176" s="69">
        <f t="shared" si="99"/>
        <v>0</v>
      </c>
      <c r="AM176" s="31" t="s">
        <v>376</v>
      </c>
      <c r="AN176" s="31" t="s">
        <v>376</v>
      </c>
      <c r="AO176" s="31" t="s">
        <v>376</v>
      </c>
      <c r="AP176" s="31" t="s">
        <v>376</v>
      </c>
      <c r="AQ176" s="31" t="s">
        <v>376</v>
      </c>
      <c r="AR176" s="31" t="s">
        <v>376</v>
      </c>
      <c r="AS176" s="68">
        <f t="shared" ref="AS176:AS239" si="100">D176+M176+P176+S176+V176+Y176+AE176+AK176</f>
        <v>-11.79080289645416</v>
      </c>
      <c r="AT176" s="30" t="str">
        <f>IF('Расчет субсидий'!BW176="+",'Расчет субсидий'!BW176,"-")</f>
        <v>-</v>
      </c>
    </row>
    <row r="177" spans="1:46" ht="15" customHeight="1">
      <c r="A177" s="37" t="s">
        <v>175</v>
      </c>
      <c r="B177" s="65">
        <f>'Расчет субсидий'!BH177</f>
        <v>158.79999999999995</v>
      </c>
      <c r="C177" s="68">
        <f>'Расчет субсидий'!D177-1</f>
        <v>-1</v>
      </c>
      <c r="D177" s="68">
        <f>C177*'Расчет субсидий'!E177</f>
        <v>0</v>
      </c>
      <c r="E177" s="69">
        <f t="shared" si="92"/>
        <v>0</v>
      </c>
      <c r="F177" s="31" t="s">
        <v>376</v>
      </c>
      <c r="G177" s="31" t="s">
        <v>376</v>
      </c>
      <c r="H177" s="31" t="s">
        <v>376</v>
      </c>
      <c r="I177" s="31" t="s">
        <v>376</v>
      </c>
      <c r="J177" s="31" t="s">
        <v>376</v>
      </c>
      <c r="K177" s="31" t="s">
        <v>376</v>
      </c>
      <c r="L177" s="68">
        <f>'Расчет субсидий'!P177-1</f>
        <v>-0.33993518185091831</v>
      </c>
      <c r="M177" s="68">
        <f>L177*'Расчет субсидий'!Q177</f>
        <v>-6.7987036370183667</v>
      </c>
      <c r="N177" s="69">
        <f t="shared" si="93"/>
        <v>-39.338909898603056</v>
      </c>
      <c r="O177" s="68">
        <f>'Расчет субсидий'!R177-1</f>
        <v>0</v>
      </c>
      <c r="P177" s="68">
        <f>O177*'Расчет субсидий'!S177</f>
        <v>0</v>
      </c>
      <c r="Q177" s="69">
        <f t="shared" si="94"/>
        <v>0</v>
      </c>
      <c r="R177" s="68">
        <f>'Расчет субсидий'!V177-1</f>
        <v>0</v>
      </c>
      <c r="S177" s="68">
        <f>R177*'Расчет субсидий'!W177</f>
        <v>0</v>
      </c>
      <c r="T177" s="69">
        <f t="shared" si="95"/>
        <v>0</v>
      </c>
      <c r="U177" s="68">
        <f>'Расчет субсидий'!Z177-1</f>
        <v>1.7446808510638299</v>
      </c>
      <c r="V177" s="68">
        <f>U177*'Расчет субсидий'!AA177</f>
        <v>43.61702127659575</v>
      </c>
      <c r="W177" s="69">
        <f t="shared" si="96"/>
        <v>252.37841824768117</v>
      </c>
      <c r="X177" s="68">
        <f>'Расчет субсидий'!AD177-1</f>
        <v>-0.76366550895004004</v>
      </c>
      <c r="Y177" s="68">
        <f>X177*'Расчет субсидий'!AE177</f>
        <v>-3.8183275447502001</v>
      </c>
      <c r="Z177" s="69">
        <f t="shared" si="98"/>
        <v>-22.093747759265145</v>
      </c>
      <c r="AA177" s="31" t="s">
        <v>376</v>
      </c>
      <c r="AB177" s="31" t="s">
        <v>376</v>
      </c>
      <c r="AC177" s="31" t="s">
        <v>376</v>
      </c>
      <c r="AD177" s="68">
        <f>'Расчет субсидий'!AL177-1</f>
        <v>-0.27777777777777779</v>
      </c>
      <c r="AE177" s="68">
        <f>AD177*'Расчет субсидий'!AM177</f>
        <v>-5.5555555555555554</v>
      </c>
      <c r="AF177" s="69">
        <f t="shared" si="97"/>
        <v>-32.145760589813044</v>
      </c>
      <c r="AG177" s="31" t="s">
        <v>376</v>
      </c>
      <c r="AH177" s="31" t="s">
        <v>376</v>
      </c>
      <c r="AI177" s="31" t="s">
        <v>376</v>
      </c>
      <c r="AJ177" s="68">
        <f>'Расчет субсидий'!AT177-1</f>
        <v>-1</v>
      </c>
      <c r="AK177" s="68">
        <f>AJ177*'Расчет субсидий'!AU177</f>
        <v>0</v>
      </c>
      <c r="AL177" s="69">
        <f t="shared" si="99"/>
        <v>0</v>
      </c>
      <c r="AM177" s="31" t="s">
        <v>376</v>
      </c>
      <c r="AN177" s="31" t="s">
        <v>376</v>
      </c>
      <c r="AO177" s="31" t="s">
        <v>376</v>
      </c>
      <c r="AP177" s="31" t="s">
        <v>376</v>
      </c>
      <c r="AQ177" s="31" t="s">
        <v>376</v>
      </c>
      <c r="AR177" s="31" t="s">
        <v>376</v>
      </c>
      <c r="AS177" s="68">
        <f t="shared" si="100"/>
        <v>27.444434539271633</v>
      </c>
      <c r="AT177" s="30" t="str">
        <f>IF('Расчет субсидий'!BW177="+",'Расчет субсидий'!BW177,"-")</f>
        <v>-</v>
      </c>
    </row>
    <row r="178" spans="1:46" ht="15" customHeight="1">
      <c r="A178" s="37" t="s">
        <v>176</v>
      </c>
      <c r="B178" s="65">
        <f>'Расчет субсидий'!BH178</f>
        <v>-264.39999999999998</v>
      </c>
      <c r="C178" s="68">
        <f>'Расчет субсидий'!D178-1</f>
        <v>-1</v>
      </c>
      <c r="D178" s="68">
        <f>C178*'Расчет субсидий'!E178</f>
        <v>0</v>
      </c>
      <c r="E178" s="69">
        <f t="shared" si="92"/>
        <v>0</v>
      </c>
      <c r="F178" s="31" t="s">
        <v>376</v>
      </c>
      <c r="G178" s="31" t="s">
        <v>376</v>
      </c>
      <c r="H178" s="31" t="s">
        <v>376</v>
      </c>
      <c r="I178" s="31" t="s">
        <v>376</v>
      </c>
      <c r="J178" s="31" t="s">
        <v>376</v>
      </c>
      <c r="K178" s="31" t="s">
        <v>376</v>
      </c>
      <c r="L178" s="68">
        <f>'Расчет субсидий'!P178-1</f>
        <v>-0.34886416318961522</v>
      </c>
      <c r="M178" s="68">
        <f>L178*'Расчет субсидий'!Q178</f>
        <v>-6.9772832637923043</v>
      </c>
      <c r="N178" s="69">
        <f t="shared" si="93"/>
        <v>-51.06966007665627</v>
      </c>
      <c r="O178" s="68">
        <f>'Расчет субсидий'!R178-1</f>
        <v>0</v>
      </c>
      <c r="P178" s="68">
        <f>O178*'Расчет субсидий'!S178</f>
        <v>0</v>
      </c>
      <c r="Q178" s="69">
        <f t="shared" si="94"/>
        <v>0</v>
      </c>
      <c r="R178" s="68">
        <f>'Расчет субсидий'!V178-1</f>
        <v>0</v>
      </c>
      <c r="S178" s="68">
        <f>R178*'Расчет субсидий'!W178</f>
        <v>0</v>
      </c>
      <c r="T178" s="69">
        <f t="shared" si="95"/>
        <v>0</v>
      </c>
      <c r="U178" s="68">
        <f>'Расчет субсидий'!Z178-1</f>
        <v>-0.95945945945945943</v>
      </c>
      <c r="V178" s="68">
        <f>U178*'Расчет субсидий'!AA178</f>
        <v>-28.783783783783782</v>
      </c>
      <c r="W178" s="69">
        <f t="shared" si="96"/>
        <v>-210.6805755165577</v>
      </c>
      <c r="X178" s="68">
        <f>'Расчет субсидий'!AD178-1</f>
        <v>-0.43604004449388212</v>
      </c>
      <c r="Y178" s="68">
        <f>X178*'Расчет субсидий'!AE178</f>
        <v>-2.1802002224694106</v>
      </c>
      <c r="Z178" s="69">
        <f t="shared" si="98"/>
        <v>-15.957799053158455</v>
      </c>
      <c r="AA178" s="31" t="s">
        <v>376</v>
      </c>
      <c r="AB178" s="31" t="s">
        <v>376</v>
      </c>
      <c r="AC178" s="31" t="s">
        <v>376</v>
      </c>
      <c r="AD178" s="68">
        <f>'Расчет субсидий'!AL178-1</f>
        <v>9.0909090909090828E-2</v>
      </c>
      <c r="AE178" s="68">
        <f>AD178*'Расчет субсидий'!AM178</f>
        <v>1.8181818181818166</v>
      </c>
      <c r="AF178" s="69">
        <f t="shared" si="97"/>
        <v>13.308034646372391</v>
      </c>
      <c r="AG178" s="31" t="s">
        <v>376</v>
      </c>
      <c r="AH178" s="31" t="s">
        <v>376</v>
      </c>
      <c r="AI178" s="31" t="s">
        <v>376</v>
      </c>
      <c r="AJ178" s="68">
        <f>'Расчет субсидий'!AT178-1</f>
        <v>-1</v>
      </c>
      <c r="AK178" s="68">
        <f>AJ178*'Расчет субсидий'!AU178</f>
        <v>0</v>
      </c>
      <c r="AL178" s="69">
        <f t="shared" si="99"/>
        <v>0</v>
      </c>
      <c r="AM178" s="31" t="s">
        <v>376</v>
      </c>
      <c r="AN178" s="31" t="s">
        <v>376</v>
      </c>
      <c r="AO178" s="31" t="s">
        <v>376</v>
      </c>
      <c r="AP178" s="31" t="s">
        <v>376</v>
      </c>
      <c r="AQ178" s="31" t="s">
        <v>376</v>
      </c>
      <c r="AR178" s="31" t="s">
        <v>376</v>
      </c>
      <c r="AS178" s="68">
        <f t="shared" si="100"/>
        <v>-36.123085451863673</v>
      </c>
      <c r="AT178" s="30" t="str">
        <f>IF('Расчет субсидий'!BW178="+",'Расчет субсидий'!BW178,"-")</f>
        <v>-</v>
      </c>
    </row>
    <row r="179" spans="1:46" ht="15" customHeight="1">
      <c r="A179" s="37" t="s">
        <v>177</v>
      </c>
      <c r="B179" s="65">
        <f>'Расчет субсидий'!BH179</f>
        <v>-227.10000000000002</v>
      </c>
      <c r="C179" s="68">
        <f>'Расчет субсидий'!D179-1</f>
        <v>-1</v>
      </c>
      <c r="D179" s="68">
        <f>C179*'Расчет субсидий'!E179</f>
        <v>0</v>
      </c>
      <c r="E179" s="69">
        <f t="shared" si="92"/>
        <v>0</v>
      </c>
      <c r="F179" s="31" t="s">
        <v>376</v>
      </c>
      <c r="G179" s="31" t="s">
        <v>376</v>
      </c>
      <c r="H179" s="31" t="s">
        <v>376</v>
      </c>
      <c r="I179" s="31" t="s">
        <v>376</v>
      </c>
      <c r="J179" s="31" t="s">
        <v>376</v>
      </c>
      <c r="K179" s="31" t="s">
        <v>376</v>
      </c>
      <c r="L179" s="68">
        <f>'Расчет субсидий'!P179-1</f>
        <v>-6.0490218124578221E-2</v>
      </c>
      <c r="M179" s="68">
        <f>L179*'Расчет субсидий'!Q179</f>
        <v>-1.2098043624915644</v>
      </c>
      <c r="N179" s="69">
        <f t="shared" si="93"/>
        <v>-12.001482322588513</v>
      </c>
      <c r="O179" s="68">
        <f>'Расчет субсидий'!R179-1</f>
        <v>0</v>
      </c>
      <c r="P179" s="68">
        <f>O179*'Расчет субсидий'!S179</f>
        <v>0</v>
      </c>
      <c r="Q179" s="69">
        <f t="shared" si="94"/>
        <v>0</v>
      </c>
      <c r="R179" s="68">
        <f>'Расчет субсидий'!V179-1</f>
        <v>-0.22950287013971626</v>
      </c>
      <c r="S179" s="68">
        <f>R179*'Расчет субсидий'!W179</f>
        <v>-8.0326004548900691</v>
      </c>
      <c r="T179" s="69">
        <f t="shared" si="95"/>
        <v>-79.684877450135488</v>
      </c>
      <c r="U179" s="68">
        <f>'Расчет субсидий'!Z179-1</f>
        <v>-0.81395348837209303</v>
      </c>
      <c r="V179" s="68">
        <f>U179*'Расчет субсидий'!AA179</f>
        <v>-12.209302325581396</v>
      </c>
      <c r="W179" s="69">
        <f t="shared" si="96"/>
        <v>-121.11853004880007</v>
      </c>
      <c r="X179" s="68">
        <f>'Расчет субсидий'!AD179-1</f>
        <v>9.5518420053171349E-2</v>
      </c>
      <c r="Y179" s="68">
        <f>X179*'Расчет субсидий'!AE179</f>
        <v>0.47759210026585674</v>
      </c>
      <c r="Z179" s="69">
        <f t="shared" si="98"/>
        <v>4.7378016863355183</v>
      </c>
      <c r="AA179" s="31" t="s">
        <v>376</v>
      </c>
      <c r="AB179" s="31" t="s">
        <v>376</v>
      </c>
      <c r="AC179" s="31" t="s">
        <v>376</v>
      </c>
      <c r="AD179" s="68">
        <f>'Расчет субсидий'!AL179-1</f>
        <v>-9.5930232558139483E-2</v>
      </c>
      <c r="AE179" s="68">
        <f>AD179*'Расчет субсидий'!AM179</f>
        <v>-1.9186046511627897</v>
      </c>
      <c r="AF179" s="69">
        <f t="shared" si="97"/>
        <v>-19.032911864811428</v>
      </c>
      <c r="AG179" s="31" t="s">
        <v>376</v>
      </c>
      <c r="AH179" s="31" t="s">
        <v>376</v>
      </c>
      <c r="AI179" s="31" t="s">
        <v>376</v>
      </c>
      <c r="AJ179" s="68">
        <f>'Расчет субсидий'!AT179-1</f>
        <v>-1</v>
      </c>
      <c r="AK179" s="68">
        <f>AJ179*'Расчет субсидий'!AU179</f>
        <v>0</v>
      </c>
      <c r="AL179" s="69">
        <f t="shared" si="99"/>
        <v>0</v>
      </c>
      <c r="AM179" s="31" t="s">
        <v>376</v>
      </c>
      <c r="AN179" s="31" t="s">
        <v>376</v>
      </c>
      <c r="AO179" s="31" t="s">
        <v>376</v>
      </c>
      <c r="AP179" s="31" t="s">
        <v>376</v>
      </c>
      <c r="AQ179" s="31" t="s">
        <v>376</v>
      </c>
      <c r="AR179" s="31" t="s">
        <v>376</v>
      </c>
      <c r="AS179" s="68">
        <f t="shared" si="100"/>
        <v>-22.892719693859966</v>
      </c>
      <c r="AT179" s="30" t="str">
        <f>IF('Расчет субсидий'!BW179="+",'Расчет субсидий'!BW179,"-")</f>
        <v>-</v>
      </c>
    </row>
    <row r="180" spans="1:46" ht="15" customHeight="1">
      <c r="A180" s="37" t="s">
        <v>178</v>
      </c>
      <c r="B180" s="65">
        <f>'Расчет субсидий'!BH180</f>
        <v>104.20000000000005</v>
      </c>
      <c r="C180" s="68">
        <f>'Расчет субсидий'!D180-1</f>
        <v>-1</v>
      </c>
      <c r="D180" s="68">
        <f>C180*'Расчет субсидий'!E180</f>
        <v>0</v>
      </c>
      <c r="E180" s="69">
        <f t="shared" si="92"/>
        <v>0</v>
      </c>
      <c r="F180" s="31" t="s">
        <v>376</v>
      </c>
      <c r="G180" s="31" t="s">
        <v>376</v>
      </c>
      <c r="H180" s="31" t="s">
        <v>376</v>
      </c>
      <c r="I180" s="31" t="s">
        <v>376</v>
      </c>
      <c r="J180" s="31" t="s">
        <v>376</v>
      </c>
      <c r="K180" s="31" t="s">
        <v>376</v>
      </c>
      <c r="L180" s="68">
        <f>'Расчет субсидий'!P180-1</f>
        <v>0.76870748299319724</v>
      </c>
      <c r="M180" s="68">
        <f>L180*'Расчет субсидий'!Q180</f>
        <v>15.374149659863946</v>
      </c>
      <c r="N180" s="69">
        <f t="shared" si="93"/>
        <v>31.367034654024174</v>
      </c>
      <c r="O180" s="68">
        <f>'Расчет субсидий'!R180-1</f>
        <v>0</v>
      </c>
      <c r="P180" s="68">
        <f>O180*'Расчет субсидий'!S180</f>
        <v>0</v>
      </c>
      <c r="Q180" s="69">
        <f t="shared" si="94"/>
        <v>0</v>
      </c>
      <c r="R180" s="68">
        <f>'Расчет субсидий'!V180-1</f>
        <v>0</v>
      </c>
      <c r="S180" s="68">
        <f>R180*'Расчет субсидий'!W180</f>
        <v>0</v>
      </c>
      <c r="T180" s="69">
        <f t="shared" si="95"/>
        <v>0</v>
      </c>
      <c r="U180" s="68">
        <f>'Расчет субсидий'!Z180-1</f>
        <v>1.4166666666666665</v>
      </c>
      <c r="V180" s="68">
        <f>U180*'Расчет субсидий'!AA180</f>
        <v>42.499999999999993</v>
      </c>
      <c r="W180" s="69">
        <f t="shared" si="96"/>
        <v>86.710419911953977</v>
      </c>
      <c r="X180" s="68">
        <f>'Расчет субсидий'!AD180-1</f>
        <v>-0.21751412429378536</v>
      </c>
      <c r="Y180" s="68">
        <f>X180*'Расчет субсидий'!AE180</f>
        <v>-1.0875706214689269</v>
      </c>
      <c r="Z180" s="69">
        <f t="shared" si="98"/>
        <v>-2.2189107122700098</v>
      </c>
      <c r="AA180" s="31" t="s">
        <v>376</v>
      </c>
      <c r="AB180" s="31" t="s">
        <v>376</v>
      </c>
      <c r="AC180" s="31" t="s">
        <v>376</v>
      </c>
      <c r="AD180" s="68">
        <f>'Расчет субсидий'!AL180-1</f>
        <v>-0.2857142857142857</v>
      </c>
      <c r="AE180" s="68">
        <f>AD180*'Расчет субсидий'!AM180</f>
        <v>-5.7142857142857135</v>
      </c>
      <c r="AF180" s="69">
        <f t="shared" si="97"/>
        <v>-11.658543853708098</v>
      </c>
      <c r="AG180" s="31" t="s">
        <v>376</v>
      </c>
      <c r="AH180" s="31" t="s">
        <v>376</v>
      </c>
      <c r="AI180" s="31" t="s">
        <v>376</v>
      </c>
      <c r="AJ180" s="68">
        <f>'Расчет субсидий'!AT180-1</f>
        <v>-1</v>
      </c>
      <c r="AK180" s="68">
        <f>AJ180*'Расчет субсидий'!AU180</f>
        <v>0</v>
      </c>
      <c r="AL180" s="69">
        <f t="shared" si="99"/>
        <v>0</v>
      </c>
      <c r="AM180" s="31" t="s">
        <v>376</v>
      </c>
      <c r="AN180" s="31" t="s">
        <v>376</v>
      </c>
      <c r="AO180" s="31" t="s">
        <v>376</v>
      </c>
      <c r="AP180" s="31" t="s">
        <v>376</v>
      </c>
      <c r="AQ180" s="31" t="s">
        <v>376</v>
      </c>
      <c r="AR180" s="31" t="s">
        <v>376</v>
      </c>
      <c r="AS180" s="68">
        <f t="shared" si="100"/>
        <v>51.072293324109296</v>
      </c>
      <c r="AT180" s="30" t="str">
        <f>IF('Расчет субсидий'!BW180="+",'Расчет субсидий'!BW180,"-")</f>
        <v>-</v>
      </c>
    </row>
    <row r="181" spans="1:46" ht="15" customHeight="1">
      <c r="A181" s="37" t="s">
        <v>179</v>
      </c>
      <c r="B181" s="65">
        <f>'Расчет субсидий'!BH181</f>
        <v>-12.5</v>
      </c>
      <c r="C181" s="68">
        <f>'Расчет субсидий'!D181-1</f>
        <v>-1</v>
      </c>
      <c r="D181" s="68">
        <f>C181*'Расчет субсидий'!E181</f>
        <v>0</v>
      </c>
      <c r="E181" s="69">
        <f t="shared" si="92"/>
        <v>0</v>
      </c>
      <c r="F181" s="31" t="s">
        <v>376</v>
      </c>
      <c r="G181" s="31" t="s">
        <v>376</v>
      </c>
      <c r="H181" s="31" t="s">
        <v>376</v>
      </c>
      <c r="I181" s="31" t="s">
        <v>376</v>
      </c>
      <c r="J181" s="31" t="s">
        <v>376</v>
      </c>
      <c r="K181" s="31" t="s">
        <v>376</v>
      </c>
      <c r="L181" s="68">
        <f>'Расчет субсидий'!P181-1</f>
        <v>-0.42272647625722803</v>
      </c>
      <c r="M181" s="68">
        <f>L181*'Расчет субсидий'!Q181</f>
        <v>-8.4545295251445616</v>
      </c>
      <c r="N181" s="69">
        <f t="shared" si="93"/>
        <v>-11.09856558228039</v>
      </c>
      <c r="O181" s="68">
        <f>'Расчет субсидий'!R181-1</f>
        <v>0</v>
      </c>
      <c r="P181" s="68">
        <f>O181*'Расчет субсидий'!S181</f>
        <v>0</v>
      </c>
      <c r="Q181" s="69">
        <f t="shared" si="94"/>
        <v>0</v>
      </c>
      <c r="R181" s="68">
        <f>'Расчет субсидий'!V181-1</f>
        <v>0</v>
      </c>
      <c r="S181" s="68">
        <f>R181*'Расчет субсидий'!W181</f>
        <v>0</v>
      </c>
      <c r="T181" s="69">
        <f t="shared" si="95"/>
        <v>0</v>
      </c>
      <c r="U181" s="68">
        <f>'Расчет субсидий'!Z181-1</f>
        <v>0</v>
      </c>
      <c r="V181" s="68">
        <f>U181*'Расчет субсидий'!AA181</f>
        <v>0</v>
      </c>
      <c r="W181" s="69">
        <f t="shared" si="96"/>
        <v>0</v>
      </c>
      <c r="X181" s="68">
        <f>'Расчет субсидий'!AD181-1</f>
        <v>0.9864864864864864</v>
      </c>
      <c r="Y181" s="68">
        <f>X181*'Расчет субсидий'!AE181</f>
        <v>4.9324324324324316</v>
      </c>
      <c r="Z181" s="69">
        <f t="shared" si="98"/>
        <v>6.4749818033880606</v>
      </c>
      <c r="AA181" s="31" t="s">
        <v>376</v>
      </c>
      <c r="AB181" s="31" t="s">
        <v>376</v>
      </c>
      <c r="AC181" s="31" t="s">
        <v>376</v>
      </c>
      <c r="AD181" s="68">
        <f>'Расчет субсидий'!AL181-1</f>
        <v>-0.30000000000000004</v>
      </c>
      <c r="AE181" s="68">
        <f>AD181*'Расчет субсидий'!AM181</f>
        <v>-6.0000000000000009</v>
      </c>
      <c r="AF181" s="69">
        <f t="shared" si="97"/>
        <v>-7.8764162211076707</v>
      </c>
      <c r="AG181" s="31" t="s">
        <v>376</v>
      </c>
      <c r="AH181" s="31" t="s">
        <v>376</v>
      </c>
      <c r="AI181" s="31" t="s">
        <v>376</v>
      </c>
      <c r="AJ181" s="68">
        <f>'Расчет субсидий'!AT181-1</f>
        <v>-1</v>
      </c>
      <c r="AK181" s="68">
        <f>AJ181*'Расчет субсидий'!AU181</f>
        <v>0</v>
      </c>
      <c r="AL181" s="69">
        <f t="shared" si="99"/>
        <v>0</v>
      </c>
      <c r="AM181" s="31" t="s">
        <v>376</v>
      </c>
      <c r="AN181" s="31" t="s">
        <v>376</v>
      </c>
      <c r="AO181" s="31" t="s">
        <v>376</v>
      </c>
      <c r="AP181" s="31" t="s">
        <v>376</v>
      </c>
      <c r="AQ181" s="31" t="s">
        <v>376</v>
      </c>
      <c r="AR181" s="31" t="s">
        <v>376</v>
      </c>
      <c r="AS181" s="68">
        <f t="shared" si="100"/>
        <v>-9.52209709271213</v>
      </c>
      <c r="AT181" s="30" t="str">
        <f>IF('Расчет субсидий'!BW181="+",'Расчет субсидий'!BW181,"-")</f>
        <v>-</v>
      </c>
    </row>
    <row r="182" spans="1:46" ht="15" customHeight="1">
      <c r="A182" s="37" t="s">
        <v>180</v>
      </c>
      <c r="B182" s="65">
        <f>'Расчет субсидий'!BH182</f>
        <v>-98.699999999999989</v>
      </c>
      <c r="C182" s="68">
        <f>'Расчет субсидий'!D182-1</f>
        <v>-1</v>
      </c>
      <c r="D182" s="68">
        <f>C182*'Расчет субсидий'!E182</f>
        <v>0</v>
      </c>
      <c r="E182" s="69">
        <f t="shared" si="92"/>
        <v>0</v>
      </c>
      <c r="F182" s="31" t="s">
        <v>376</v>
      </c>
      <c r="G182" s="31" t="s">
        <v>376</v>
      </c>
      <c r="H182" s="31" t="s">
        <v>376</v>
      </c>
      <c r="I182" s="31" t="s">
        <v>376</v>
      </c>
      <c r="J182" s="31" t="s">
        <v>376</v>
      </c>
      <c r="K182" s="31" t="s">
        <v>376</v>
      </c>
      <c r="L182" s="68">
        <f>'Расчет субсидий'!P182-1</f>
        <v>-0.22023978511061137</v>
      </c>
      <c r="M182" s="68">
        <f>L182*'Расчет субсидий'!Q182</f>
        <v>-4.4047957022122279</v>
      </c>
      <c r="N182" s="69">
        <f t="shared" si="93"/>
        <v>-17.069993714229447</v>
      </c>
      <c r="O182" s="68">
        <f>'Расчет субсидий'!R182-1</f>
        <v>0</v>
      </c>
      <c r="P182" s="68">
        <f>O182*'Расчет субсидий'!S182</f>
        <v>0</v>
      </c>
      <c r="Q182" s="69">
        <f t="shared" si="94"/>
        <v>0</v>
      </c>
      <c r="R182" s="68">
        <f>'Расчет субсидий'!V182-1</f>
        <v>0</v>
      </c>
      <c r="S182" s="68">
        <f>R182*'Расчет субсидий'!W182</f>
        <v>0</v>
      </c>
      <c r="T182" s="69">
        <f t="shared" si="95"/>
        <v>0</v>
      </c>
      <c r="U182" s="68">
        <f>'Расчет субсидий'!Z182-1</f>
        <v>-0.52702702702702697</v>
      </c>
      <c r="V182" s="68">
        <f>U182*'Расчет субсидий'!AA182</f>
        <v>-15.810810810810809</v>
      </c>
      <c r="W182" s="69">
        <f t="shared" si="96"/>
        <v>-61.271954343277258</v>
      </c>
      <c r="X182" s="68">
        <f>'Расчет субсидий'!AD182-1</f>
        <v>3.6905816356647136E-4</v>
      </c>
      <c r="Y182" s="68">
        <f>X182*'Расчет субсидий'!AE182</f>
        <v>1.8452908178323568E-3</v>
      </c>
      <c r="Z182" s="69">
        <f t="shared" si="98"/>
        <v>7.1510927613518613E-3</v>
      </c>
      <c r="AA182" s="31" t="s">
        <v>376</v>
      </c>
      <c r="AB182" s="31" t="s">
        <v>376</v>
      </c>
      <c r="AC182" s="31" t="s">
        <v>376</v>
      </c>
      <c r="AD182" s="68">
        <f>'Расчет субсидий'!AL182-1</f>
        <v>-0.38775510204081631</v>
      </c>
      <c r="AE182" s="68">
        <f>AD182*'Расчет субсидий'!AM182</f>
        <v>-7.7551020408163263</v>
      </c>
      <c r="AF182" s="69">
        <f t="shared" si="97"/>
        <v>-30.053503508336942</v>
      </c>
      <c r="AG182" s="31" t="s">
        <v>376</v>
      </c>
      <c r="AH182" s="31" t="s">
        <v>376</v>
      </c>
      <c r="AI182" s="31" t="s">
        <v>376</v>
      </c>
      <c r="AJ182" s="68">
        <f>'Расчет субсидий'!AT182-1</f>
        <v>0.25</v>
      </c>
      <c r="AK182" s="68">
        <f>AJ182*'Расчет субсидий'!AU182</f>
        <v>2.5</v>
      </c>
      <c r="AL182" s="69">
        <f t="shared" si="99"/>
        <v>9.6883004730823039</v>
      </c>
      <c r="AM182" s="31" t="s">
        <v>376</v>
      </c>
      <c r="AN182" s="31" t="s">
        <v>376</v>
      </c>
      <c r="AO182" s="31" t="s">
        <v>376</v>
      </c>
      <c r="AP182" s="31" t="s">
        <v>376</v>
      </c>
      <c r="AQ182" s="31" t="s">
        <v>376</v>
      </c>
      <c r="AR182" s="31" t="s">
        <v>376</v>
      </c>
      <c r="AS182" s="68">
        <f t="shared" si="100"/>
        <v>-25.468863263021529</v>
      </c>
      <c r="AT182" s="30" t="str">
        <f>IF('Расчет субсидий'!BW182="+",'Расчет субсидий'!BW182,"-")</f>
        <v>-</v>
      </c>
    </row>
    <row r="183" spans="1:46" ht="15" customHeight="1">
      <c r="A183" s="37" t="s">
        <v>181</v>
      </c>
      <c r="B183" s="65">
        <f>'Расчет субсидий'!BH183</f>
        <v>524.69999999999982</v>
      </c>
      <c r="C183" s="68">
        <f>'Расчет субсидий'!D183-1</f>
        <v>-1</v>
      </c>
      <c r="D183" s="68">
        <f>C183*'Расчет субсидий'!E183</f>
        <v>0</v>
      </c>
      <c r="E183" s="69">
        <f t="shared" si="92"/>
        <v>0</v>
      </c>
      <c r="F183" s="31" t="s">
        <v>376</v>
      </c>
      <c r="G183" s="31" t="s">
        <v>376</v>
      </c>
      <c r="H183" s="31" t="s">
        <v>376</v>
      </c>
      <c r="I183" s="31" t="s">
        <v>376</v>
      </c>
      <c r="J183" s="31" t="s">
        <v>376</v>
      </c>
      <c r="K183" s="31" t="s">
        <v>376</v>
      </c>
      <c r="L183" s="68">
        <f>'Расчет субсидий'!P183-1</f>
        <v>0.33758653454594811</v>
      </c>
      <c r="M183" s="68">
        <f>L183*'Расчет субсидий'!Q183</f>
        <v>6.7517306909189623</v>
      </c>
      <c r="N183" s="69">
        <f t="shared" si="93"/>
        <v>24.182843587927682</v>
      </c>
      <c r="O183" s="68">
        <f>'Расчет субсидий'!R183-1</f>
        <v>0</v>
      </c>
      <c r="P183" s="68">
        <f>O183*'Расчет субсидий'!S183</f>
        <v>0</v>
      </c>
      <c r="Q183" s="69">
        <f t="shared" si="94"/>
        <v>0</v>
      </c>
      <c r="R183" s="68">
        <f>'Расчет субсидий'!V183-1</f>
        <v>4.8892455858747992</v>
      </c>
      <c r="S183" s="68">
        <f>R183*'Расчет субсидий'!W183</f>
        <v>122.23113964686998</v>
      </c>
      <c r="T183" s="69">
        <f t="shared" si="95"/>
        <v>437.79834637511027</v>
      </c>
      <c r="U183" s="68">
        <f>'Расчет субсидий'!Z183-1</f>
        <v>0.51965065502183405</v>
      </c>
      <c r="V183" s="68">
        <f>U183*'Расчет субсидий'!AA183</f>
        <v>12.991266375545852</v>
      </c>
      <c r="W183" s="69">
        <f t="shared" si="96"/>
        <v>46.531145442675992</v>
      </c>
      <c r="X183" s="68">
        <f>'Расчет субсидий'!AD183-1</f>
        <v>-1.7571497818710258E-3</v>
      </c>
      <c r="Y183" s="68">
        <f>X183*'Расчет субсидий'!AE183</f>
        <v>-8.7857489093551289E-3</v>
      </c>
      <c r="Z183" s="69">
        <f t="shared" si="98"/>
        <v>-3.1468137786287105E-2</v>
      </c>
      <c r="AA183" s="31" t="s">
        <v>376</v>
      </c>
      <c r="AB183" s="31" t="s">
        <v>376</v>
      </c>
      <c r="AC183" s="31" t="s">
        <v>376</v>
      </c>
      <c r="AD183" s="68">
        <f>'Расчет субсидий'!AL183-1</f>
        <v>0.22641509433962259</v>
      </c>
      <c r="AE183" s="68">
        <f>AD183*'Расчет субсидий'!AM183</f>
        <v>4.5283018867924518</v>
      </c>
      <c r="AF183" s="69">
        <f t="shared" si="97"/>
        <v>16.219132732072122</v>
      </c>
      <c r="AG183" s="31" t="s">
        <v>376</v>
      </c>
      <c r="AH183" s="31" t="s">
        <v>376</v>
      </c>
      <c r="AI183" s="31" t="s">
        <v>376</v>
      </c>
      <c r="AJ183" s="68">
        <f>'Расчет субсидий'!AT183-1</f>
        <v>-1</v>
      </c>
      <c r="AK183" s="68">
        <f>AJ183*'Расчет субсидий'!AU183</f>
        <v>0</v>
      </c>
      <c r="AL183" s="69">
        <f t="shared" si="99"/>
        <v>0</v>
      </c>
      <c r="AM183" s="31" t="s">
        <v>376</v>
      </c>
      <c r="AN183" s="31" t="s">
        <v>376</v>
      </c>
      <c r="AO183" s="31" t="s">
        <v>376</v>
      </c>
      <c r="AP183" s="31" t="s">
        <v>376</v>
      </c>
      <c r="AQ183" s="31" t="s">
        <v>376</v>
      </c>
      <c r="AR183" s="31" t="s">
        <v>376</v>
      </c>
      <c r="AS183" s="68">
        <f t="shared" si="100"/>
        <v>146.49365285121789</v>
      </c>
      <c r="AT183" s="30" t="str">
        <f>IF('Расчет субсидий'!BW183="+",'Расчет субсидий'!BW183,"-")</f>
        <v>-</v>
      </c>
    </row>
    <row r="184" spans="1:46" ht="15" customHeight="1">
      <c r="A184" s="37" t="s">
        <v>182</v>
      </c>
      <c r="B184" s="65">
        <f>'Расчет субсидий'!BH184</f>
        <v>-208.39999999999998</v>
      </c>
      <c r="C184" s="68">
        <f>'Расчет субсидий'!D184-1</f>
        <v>-1</v>
      </c>
      <c r="D184" s="68">
        <f>C184*'Расчет субсидий'!E184</f>
        <v>0</v>
      </c>
      <c r="E184" s="69">
        <f t="shared" si="92"/>
        <v>0</v>
      </c>
      <c r="F184" s="31" t="s">
        <v>376</v>
      </c>
      <c r="G184" s="31" t="s">
        <v>376</v>
      </c>
      <c r="H184" s="31" t="s">
        <v>376</v>
      </c>
      <c r="I184" s="31" t="s">
        <v>376</v>
      </c>
      <c r="J184" s="31" t="s">
        <v>376</v>
      </c>
      <c r="K184" s="31" t="s">
        <v>376</v>
      </c>
      <c r="L184" s="68">
        <f>'Расчет субсидий'!P184-1</f>
        <v>-0.22232263895164939</v>
      </c>
      <c r="M184" s="68">
        <f>L184*'Расчет субсидий'!Q184</f>
        <v>-4.4464527790329882</v>
      </c>
      <c r="N184" s="69">
        <f t="shared" si="93"/>
        <v>-34.9328187664753</v>
      </c>
      <c r="O184" s="68">
        <f>'Расчет субсидий'!R184-1</f>
        <v>0</v>
      </c>
      <c r="P184" s="68">
        <f>O184*'Расчет субсидий'!S184</f>
        <v>0</v>
      </c>
      <c r="Q184" s="69">
        <f t="shared" si="94"/>
        <v>0</v>
      </c>
      <c r="R184" s="68">
        <f>'Расчет субсидий'!V184-1</f>
        <v>-0.47721518987341771</v>
      </c>
      <c r="S184" s="68">
        <f>R184*'Расчет субсидий'!W184</f>
        <v>-9.5443037974683538</v>
      </c>
      <c r="T184" s="69">
        <f t="shared" si="95"/>
        <v>-74.983239759414175</v>
      </c>
      <c r="U184" s="68">
        <f>'Расчет субсидий'!Z184-1</f>
        <v>-0.67961165048543692</v>
      </c>
      <c r="V184" s="68">
        <f>U184*'Расчет субсидий'!AA184</f>
        <v>-20.388349514563107</v>
      </c>
      <c r="W184" s="69">
        <f t="shared" si="96"/>
        <v>-160.17768633420221</v>
      </c>
      <c r="X184" s="68">
        <f>'Расчет субсидий'!AD184-1</f>
        <v>0.23721455240079892</v>
      </c>
      <c r="Y184" s="68">
        <f>X184*'Расчет субсидий'!AE184</f>
        <v>1.1860727620039946</v>
      </c>
      <c r="Z184" s="69">
        <f t="shared" si="98"/>
        <v>9.3181839317652955</v>
      </c>
      <c r="AA184" s="31" t="s">
        <v>376</v>
      </c>
      <c r="AB184" s="31" t="s">
        <v>376</v>
      </c>
      <c r="AC184" s="31" t="s">
        <v>376</v>
      </c>
      <c r="AD184" s="68">
        <f>'Расчет субсидий'!AL184-1</f>
        <v>0.33333333333333326</v>
      </c>
      <c r="AE184" s="68">
        <f>AD184*'Расчет субсидий'!AM184</f>
        <v>6.6666666666666652</v>
      </c>
      <c r="AF184" s="69">
        <f t="shared" si="97"/>
        <v>52.375560928326422</v>
      </c>
      <c r="AG184" s="31" t="s">
        <v>376</v>
      </c>
      <c r="AH184" s="31" t="s">
        <v>376</v>
      </c>
      <c r="AI184" s="31" t="s">
        <v>376</v>
      </c>
      <c r="AJ184" s="68">
        <f>'Расчет субсидий'!AT184-1</f>
        <v>-1</v>
      </c>
      <c r="AK184" s="68">
        <f>AJ184*'Расчет субсидий'!AU184</f>
        <v>0</v>
      </c>
      <c r="AL184" s="69">
        <f t="shared" si="99"/>
        <v>0</v>
      </c>
      <c r="AM184" s="31" t="s">
        <v>376</v>
      </c>
      <c r="AN184" s="31" t="s">
        <v>376</v>
      </c>
      <c r="AO184" s="31" t="s">
        <v>376</v>
      </c>
      <c r="AP184" s="31" t="s">
        <v>376</v>
      </c>
      <c r="AQ184" s="31" t="s">
        <v>376</v>
      </c>
      <c r="AR184" s="31" t="s">
        <v>376</v>
      </c>
      <c r="AS184" s="68">
        <f t="shared" si="100"/>
        <v>-26.526366662393791</v>
      </c>
      <c r="AT184" s="30" t="str">
        <f>IF('Расчет субсидий'!BW184="+",'Расчет субсидий'!BW184,"-")</f>
        <v>-</v>
      </c>
    </row>
    <row r="185" spans="1:46" ht="15" customHeight="1">
      <c r="A185" s="36" t="s">
        <v>183</v>
      </c>
      <c r="B185" s="70"/>
      <c r="C185" s="71"/>
      <c r="D185" s="71"/>
      <c r="E185" s="72"/>
      <c r="F185" s="71"/>
      <c r="G185" s="71"/>
      <c r="H185" s="72"/>
      <c r="I185" s="72"/>
      <c r="J185" s="72"/>
      <c r="K185" s="72"/>
      <c r="L185" s="71"/>
      <c r="M185" s="71"/>
      <c r="N185" s="72"/>
      <c r="O185" s="71"/>
      <c r="P185" s="71"/>
      <c r="Q185" s="72"/>
      <c r="R185" s="71"/>
      <c r="S185" s="71"/>
      <c r="T185" s="72"/>
      <c r="U185" s="71"/>
      <c r="V185" s="71"/>
      <c r="W185" s="72"/>
      <c r="X185" s="72"/>
      <c r="Y185" s="72"/>
      <c r="Z185" s="72"/>
      <c r="AA185" s="72"/>
      <c r="AB185" s="72"/>
      <c r="AC185" s="72"/>
      <c r="AD185" s="71"/>
      <c r="AE185" s="71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3"/>
    </row>
    <row r="186" spans="1:46" ht="15" customHeight="1">
      <c r="A186" s="37" t="s">
        <v>184</v>
      </c>
      <c r="B186" s="65">
        <f>'Расчет субсидий'!BH186</f>
        <v>20.199999999999989</v>
      </c>
      <c r="C186" s="68">
        <f>'Расчет субсидий'!D186-1</f>
        <v>-1</v>
      </c>
      <c r="D186" s="68">
        <f>C186*'Расчет субсидий'!E186</f>
        <v>0</v>
      </c>
      <c r="E186" s="69">
        <f t="shared" ref="E186:E198" si="101">$B186*D186/$AS186</f>
        <v>0</v>
      </c>
      <c r="F186" s="31" t="s">
        <v>376</v>
      </c>
      <c r="G186" s="31" t="s">
        <v>376</v>
      </c>
      <c r="H186" s="31" t="s">
        <v>376</v>
      </c>
      <c r="I186" s="31" t="s">
        <v>376</v>
      </c>
      <c r="J186" s="31" t="s">
        <v>376</v>
      </c>
      <c r="K186" s="31" t="s">
        <v>376</v>
      </c>
      <c r="L186" s="68">
        <f>'Расчет субсидий'!P186-1</f>
        <v>-0.63037086218343918</v>
      </c>
      <c r="M186" s="68">
        <f>L186*'Расчет субсидий'!Q186</f>
        <v>-12.607417243668785</v>
      </c>
      <c r="N186" s="69">
        <f t="shared" ref="N186:N198" si="102">$B186*M186/$AS186</f>
        <v>-17.196535889566366</v>
      </c>
      <c r="O186" s="68">
        <f>'Расчет субсидий'!R186-1</f>
        <v>0</v>
      </c>
      <c r="P186" s="68">
        <f>O186*'Расчет субсидий'!S186</f>
        <v>0</v>
      </c>
      <c r="Q186" s="69">
        <f t="shared" ref="Q186:Q198" si="103">$B186*P186/$AS186</f>
        <v>0</v>
      </c>
      <c r="R186" s="68">
        <f>'Расчет субсидий'!V186-1</f>
        <v>0.9536231884057973</v>
      </c>
      <c r="S186" s="68">
        <f>R186*'Расчет субсидий'!W186</f>
        <v>23.840579710144933</v>
      </c>
      <c r="T186" s="69">
        <f t="shared" ref="T186:T198" si="104">$B186*S186/$AS186</f>
        <v>32.518586217130014</v>
      </c>
      <c r="U186" s="68">
        <f>'Расчет субсидий'!Z186-1</f>
        <v>0.12857142857142856</v>
      </c>
      <c r="V186" s="68">
        <f>U186*'Расчет субсидий'!AA186</f>
        <v>3.214285714285714</v>
      </c>
      <c r="W186" s="69">
        <f t="shared" ref="W186:W198" si="105">$B186*V186/$AS186</f>
        <v>4.3842904995305547</v>
      </c>
      <c r="X186" s="68">
        <f>'Расчет субсидий'!AD186-1</f>
        <v>-0.22391233235197905</v>
      </c>
      <c r="Y186" s="68">
        <f>X186*'Расчет субсидий'!AE186</f>
        <v>-1.1195616617598954</v>
      </c>
      <c r="Z186" s="69">
        <f t="shared" si="98"/>
        <v>-1.5270837733799043</v>
      </c>
      <c r="AA186" s="31" t="s">
        <v>376</v>
      </c>
      <c r="AB186" s="31" t="s">
        <v>376</v>
      </c>
      <c r="AC186" s="31" t="s">
        <v>376</v>
      </c>
      <c r="AD186" s="68">
        <f>'Расчет субсидий'!AL186-1</f>
        <v>7.4074074074074181E-2</v>
      </c>
      <c r="AE186" s="68">
        <f>AD186*'Расчет субсидий'!AM186</f>
        <v>1.4814814814814836</v>
      </c>
      <c r="AF186" s="69">
        <f t="shared" ref="AF186:AF198" si="106">$B186*AE186/$AS186</f>
        <v>2.0207429462856905</v>
      </c>
      <c r="AG186" s="31" t="s">
        <v>376</v>
      </c>
      <c r="AH186" s="31" t="s">
        <v>376</v>
      </c>
      <c r="AI186" s="31" t="s">
        <v>376</v>
      </c>
      <c r="AJ186" s="68">
        <f>'Расчет субсидий'!AT186-1</f>
        <v>-1</v>
      </c>
      <c r="AK186" s="68">
        <f>AJ186*'Расчет субсидий'!AU186</f>
        <v>0</v>
      </c>
      <c r="AL186" s="69">
        <f t="shared" si="99"/>
        <v>0</v>
      </c>
      <c r="AM186" s="31" t="s">
        <v>376</v>
      </c>
      <c r="AN186" s="31" t="s">
        <v>376</v>
      </c>
      <c r="AO186" s="31" t="s">
        <v>376</v>
      </c>
      <c r="AP186" s="31" t="s">
        <v>376</v>
      </c>
      <c r="AQ186" s="31" t="s">
        <v>376</v>
      </c>
      <c r="AR186" s="31" t="s">
        <v>376</v>
      </c>
      <c r="AS186" s="68">
        <f t="shared" si="100"/>
        <v>14.809368000483449</v>
      </c>
      <c r="AT186" s="30" t="str">
        <f>IF('Расчет субсидий'!BW186="+",'Расчет субсидий'!BW186,"-")</f>
        <v>-</v>
      </c>
    </row>
    <row r="187" spans="1:46" ht="15" customHeight="1">
      <c r="A187" s="37" t="s">
        <v>185</v>
      </c>
      <c r="B187" s="65">
        <f>'Расчет субсидий'!BH187</f>
        <v>13.099999999999994</v>
      </c>
      <c r="C187" s="68">
        <f>'Расчет субсидий'!D187-1</f>
        <v>-1</v>
      </c>
      <c r="D187" s="68">
        <f>C187*'Расчет субсидий'!E187</f>
        <v>0</v>
      </c>
      <c r="E187" s="69">
        <f t="shared" si="101"/>
        <v>0</v>
      </c>
      <c r="F187" s="31" t="s">
        <v>376</v>
      </c>
      <c r="G187" s="31" t="s">
        <v>376</v>
      </c>
      <c r="H187" s="31" t="s">
        <v>376</v>
      </c>
      <c r="I187" s="31" t="s">
        <v>376</v>
      </c>
      <c r="J187" s="31" t="s">
        <v>376</v>
      </c>
      <c r="K187" s="31" t="s">
        <v>376</v>
      </c>
      <c r="L187" s="68">
        <f>'Расчет субсидий'!P187-1</f>
        <v>-0.21260617190830688</v>
      </c>
      <c r="M187" s="68">
        <f>L187*'Расчет субсидий'!Q187</f>
        <v>-4.2521234381661372</v>
      </c>
      <c r="N187" s="69">
        <f t="shared" si="102"/>
        <v>-4.0722535007057248</v>
      </c>
      <c r="O187" s="68">
        <f>'Расчет субсидий'!R187-1</f>
        <v>0</v>
      </c>
      <c r="P187" s="68">
        <f>O187*'Расчет субсидий'!S187</f>
        <v>0</v>
      </c>
      <c r="Q187" s="69">
        <f t="shared" si="103"/>
        <v>0</v>
      </c>
      <c r="R187" s="68">
        <f>'Расчет субсидий'!V187-1</f>
        <v>0.41530612244897958</v>
      </c>
      <c r="S187" s="68">
        <f>R187*'Расчет субсидий'!W187</f>
        <v>8.3061224489795915</v>
      </c>
      <c r="T187" s="69">
        <f t="shared" si="104"/>
        <v>7.9547634757130883</v>
      </c>
      <c r="U187" s="68">
        <f>'Расчет субсидий'!Z187-1</f>
        <v>0.27</v>
      </c>
      <c r="V187" s="68">
        <f>U187*'Расчет субсидий'!AA187</f>
        <v>8.1000000000000014</v>
      </c>
      <c r="W187" s="69">
        <f t="shared" si="105"/>
        <v>7.7573602543256142</v>
      </c>
      <c r="X187" s="68">
        <f>'Расчет субсидий'!AD187-1</f>
        <v>-6.1864781263809565E-3</v>
      </c>
      <c r="Y187" s="68">
        <f>X187*'Расчет субсидий'!AE187</f>
        <v>-3.0932390631904783E-2</v>
      </c>
      <c r="Z187" s="69">
        <f t="shared" si="98"/>
        <v>-2.9623913291260753E-2</v>
      </c>
      <c r="AA187" s="31" t="s">
        <v>376</v>
      </c>
      <c r="AB187" s="31" t="s">
        <v>376</v>
      </c>
      <c r="AC187" s="31" t="s">
        <v>376</v>
      </c>
      <c r="AD187" s="68">
        <f>'Расчет субсидий'!AL187-1</f>
        <v>7.7777777777777724E-2</v>
      </c>
      <c r="AE187" s="68">
        <f>AD187*'Расчет субсидий'!AM187</f>
        <v>1.5555555555555545</v>
      </c>
      <c r="AF187" s="69">
        <f t="shared" si="106"/>
        <v>1.4897536839582786</v>
      </c>
      <c r="AG187" s="31" t="s">
        <v>376</v>
      </c>
      <c r="AH187" s="31" t="s">
        <v>376</v>
      </c>
      <c r="AI187" s="31" t="s">
        <v>376</v>
      </c>
      <c r="AJ187" s="68">
        <f>'Расчет субсидий'!AT187-1</f>
        <v>-1</v>
      </c>
      <c r="AK187" s="68">
        <f>AJ187*'Расчет субсидий'!AU187</f>
        <v>0</v>
      </c>
      <c r="AL187" s="69">
        <f t="shared" si="99"/>
        <v>0</v>
      </c>
      <c r="AM187" s="31" t="s">
        <v>376</v>
      </c>
      <c r="AN187" s="31" t="s">
        <v>376</v>
      </c>
      <c r="AO187" s="31" t="s">
        <v>376</v>
      </c>
      <c r="AP187" s="31" t="s">
        <v>376</v>
      </c>
      <c r="AQ187" s="31" t="s">
        <v>376</v>
      </c>
      <c r="AR187" s="31" t="s">
        <v>376</v>
      </c>
      <c r="AS187" s="68">
        <f t="shared" si="100"/>
        <v>13.678622175737104</v>
      </c>
      <c r="AT187" s="30" t="str">
        <f>IF('Расчет субсидий'!BW187="+",'Расчет субсидий'!BW187,"-")</f>
        <v>-</v>
      </c>
    </row>
    <row r="188" spans="1:46" ht="15" customHeight="1">
      <c r="A188" s="37" t="s">
        <v>186</v>
      </c>
      <c r="B188" s="65">
        <f>'Расчет субсидий'!BH188</f>
        <v>-36.600000000000023</v>
      </c>
      <c r="C188" s="68">
        <f>'Расчет субсидий'!D188-1</f>
        <v>-1</v>
      </c>
      <c r="D188" s="68">
        <f>C188*'Расчет субсидий'!E188</f>
        <v>0</v>
      </c>
      <c r="E188" s="69">
        <f t="shared" si="101"/>
        <v>0</v>
      </c>
      <c r="F188" s="31" t="s">
        <v>376</v>
      </c>
      <c r="G188" s="31" t="s">
        <v>376</v>
      </c>
      <c r="H188" s="31" t="s">
        <v>376</v>
      </c>
      <c r="I188" s="31" t="s">
        <v>376</v>
      </c>
      <c r="J188" s="31" t="s">
        <v>376</v>
      </c>
      <c r="K188" s="31" t="s">
        <v>376</v>
      </c>
      <c r="L188" s="68">
        <f>'Расчет субсидий'!P188-1</f>
        <v>-0.66544745184101439</v>
      </c>
      <c r="M188" s="68">
        <f>L188*'Расчет субсидий'!Q188</f>
        <v>-13.308949036820287</v>
      </c>
      <c r="N188" s="69">
        <f t="shared" si="102"/>
        <v>-119.69951727426978</v>
      </c>
      <c r="O188" s="68">
        <f>'Расчет субсидий'!R188-1</f>
        <v>0</v>
      </c>
      <c r="P188" s="68">
        <f>O188*'Расчет субсидий'!S188</f>
        <v>0</v>
      </c>
      <c r="Q188" s="69">
        <f t="shared" si="103"/>
        <v>0</v>
      </c>
      <c r="R188" s="68">
        <f>'Расчет субсидий'!V188-1</f>
        <v>-0.1975572519083969</v>
      </c>
      <c r="S188" s="68">
        <f>R188*'Расчет субсидий'!W188</f>
        <v>-5.9267175572519069</v>
      </c>
      <c r="T188" s="69">
        <f t="shared" si="104"/>
        <v>-53.304376525998421</v>
      </c>
      <c r="U188" s="68">
        <f>'Расчет субсидий'!Z188-1</f>
        <v>1.0777777777777775</v>
      </c>
      <c r="V188" s="68">
        <f>U188*'Расчет субсидий'!AA188</f>
        <v>21.55555555555555</v>
      </c>
      <c r="W188" s="69">
        <f t="shared" si="105"/>
        <v>193.86877111336136</v>
      </c>
      <c r="X188" s="68">
        <f>'Расчет субсидий'!AD188-1</f>
        <v>-4.660169915042478E-2</v>
      </c>
      <c r="Y188" s="68">
        <f>X188*'Расчет субсидий'!AE188</f>
        <v>-0.2330084957521239</v>
      </c>
      <c r="Z188" s="69">
        <f t="shared" si="98"/>
        <v>-2.0956579204841974</v>
      </c>
      <c r="AA188" s="31" t="s">
        <v>376</v>
      </c>
      <c r="AB188" s="31" t="s">
        <v>376</v>
      </c>
      <c r="AC188" s="31" t="s">
        <v>376</v>
      </c>
      <c r="AD188" s="68">
        <f>'Расчет субсидий'!AL188-1</f>
        <v>-0.30781499202551832</v>
      </c>
      <c r="AE188" s="68">
        <f>AD188*'Расчет субсидий'!AM188</f>
        <v>-6.1562998405103659</v>
      </c>
      <c r="AF188" s="69">
        <f t="shared" si="106"/>
        <v>-55.369219392609004</v>
      </c>
      <c r="AG188" s="31" t="s">
        <v>376</v>
      </c>
      <c r="AH188" s="31" t="s">
        <v>376</v>
      </c>
      <c r="AI188" s="31" t="s">
        <v>376</v>
      </c>
      <c r="AJ188" s="68">
        <f>'Расчет субсидий'!AT188-1</f>
        <v>-1</v>
      </c>
      <c r="AK188" s="68">
        <f>AJ188*'Расчет субсидий'!AU188</f>
        <v>0</v>
      </c>
      <c r="AL188" s="69">
        <f t="shared" si="99"/>
        <v>0</v>
      </c>
      <c r="AM188" s="31" t="s">
        <v>376</v>
      </c>
      <c r="AN188" s="31" t="s">
        <v>376</v>
      </c>
      <c r="AO188" s="31" t="s">
        <v>376</v>
      </c>
      <c r="AP188" s="31" t="s">
        <v>376</v>
      </c>
      <c r="AQ188" s="31" t="s">
        <v>376</v>
      </c>
      <c r="AR188" s="31" t="s">
        <v>376</v>
      </c>
      <c r="AS188" s="68">
        <f t="shared" si="100"/>
        <v>-4.0694193747791321</v>
      </c>
      <c r="AT188" s="30" t="str">
        <f>IF('Расчет субсидий'!BW188="+",'Расчет субсидий'!BW188,"-")</f>
        <v>-</v>
      </c>
    </row>
    <row r="189" spans="1:46" ht="15" customHeight="1">
      <c r="A189" s="37" t="s">
        <v>187</v>
      </c>
      <c r="B189" s="65">
        <f>'Расчет субсидий'!BH189</f>
        <v>836.60000000000036</v>
      </c>
      <c r="C189" s="68">
        <f>'Расчет субсидий'!D189-1</f>
        <v>0.25149317839625351</v>
      </c>
      <c r="D189" s="68">
        <f>C189*'Расчет субсидий'!E189</f>
        <v>2.5149317839625351</v>
      </c>
      <c r="E189" s="69">
        <f t="shared" si="101"/>
        <v>36.251819847952397</v>
      </c>
      <c r="F189" s="31" t="s">
        <v>376</v>
      </c>
      <c r="G189" s="31" t="s">
        <v>376</v>
      </c>
      <c r="H189" s="31" t="s">
        <v>376</v>
      </c>
      <c r="I189" s="31" t="s">
        <v>376</v>
      </c>
      <c r="J189" s="31" t="s">
        <v>376</v>
      </c>
      <c r="K189" s="31" t="s">
        <v>376</v>
      </c>
      <c r="L189" s="68">
        <f>'Расчет субсидий'!P189-1</f>
        <v>-3.8898466162754719E-2</v>
      </c>
      <c r="M189" s="68">
        <f>L189*'Расчет субсидий'!Q189</f>
        <v>-0.77796932325509438</v>
      </c>
      <c r="N189" s="69">
        <f t="shared" si="102"/>
        <v>-11.214142639463837</v>
      </c>
      <c r="O189" s="68">
        <f>'Расчет субсидий'!R189-1</f>
        <v>0</v>
      </c>
      <c r="P189" s="68">
        <f>O189*'Расчет субсидий'!S189</f>
        <v>0</v>
      </c>
      <c r="Q189" s="69">
        <f t="shared" si="103"/>
        <v>0</v>
      </c>
      <c r="R189" s="68">
        <f>'Расчет субсидий'!V189-1</f>
        <v>6.7692307692307718E-2</v>
      </c>
      <c r="S189" s="68">
        <f>R189*'Расчет субсидий'!W189</f>
        <v>0.67692307692307718</v>
      </c>
      <c r="T189" s="69">
        <f t="shared" si="104"/>
        <v>9.757598035868865</v>
      </c>
      <c r="U189" s="68">
        <f>'Расчет субсидий'!Z189-1</f>
        <v>1.4333333333333331</v>
      </c>
      <c r="V189" s="68">
        <f>U189*'Расчет субсидий'!AA189</f>
        <v>57.333333333333329</v>
      </c>
      <c r="W189" s="69">
        <f t="shared" si="105"/>
        <v>826.43898515919591</v>
      </c>
      <c r="X189" s="68">
        <f>'Расчет субсидий'!AD189-1</f>
        <v>-8.4618356990133758E-3</v>
      </c>
      <c r="Y189" s="68">
        <f>X189*'Расчет субсидий'!AE189</f>
        <v>-4.2309178495066879E-2</v>
      </c>
      <c r="Z189" s="69">
        <f t="shared" si="98"/>
        <v>-0.60987130008806434</v>
      </c>
      <c r="AA189" s="31" t="s">
        <v>376</v>
      </c>
      <c r="AB189" s="31" t="s">
        <v>376</v>
      </c>
      <c r="AC189" s="31" t="s">
        <v>376</v>
      </c>
      <c r="AD189" s="68">
        <f>'Расчет субсидий'!AL189-1</f>
        <v>-8.333333333333337E-2</v>
      </c>
      <c r="AE189" s="68">
        <f>AD189*'Расчет субсидий'!AM189</f>
        <v>-1.6666666666666674</v>
      </c>
      <c r="AF189" s="69">
        <f t="shared" si="106"/>
        <v>-24.024389103465012</v>
      </c>
      <c r="AG189" s="31" t="s">
        <v>376</v>
      </c>
      <c r="AH189" s="31" t="s">
        <v>376</v>
      </c>
      <c r="AI189" s="31" t="s">
        <v>376</v>
      </c>
      <c r="AJ189" s="68">
        <f>'Расчет субсидий'!AT189-1</f>
        <v>0</v>
      </c>
      <c r="AK189" s="68">
        <f>AJ189*'Расчет субсидий'!AU189</f>
        <v>0</v>
      </c>
      <c r="AL189" s="69">
        <f t="shared" si="99"/>
        <v>0</v>
      </c>
      <c r="AM189" s="31" t="s">
        <v>376</v>
      </c>
      <c r="AN189" s="31" t="s">
        <v>376</v>
      </c>
      <c r="AO189" s="31" t="s">
        <v>376</v>
      </c>
      <c r="AP189" s="31" t="s">
        <v>376</v>
      </c>
      <c r="AQ189" s="31" t="s">
        <v>376</v>
      </c>
      <c r="AR189" s="31" t="s">
        <v>376</v>
      </c>
      <c r="AS189" s="68">
        <f t="shared" si="100"/>
        <v>58.038243025802117</v>
      </c>
      <c r="AT189" s="30" t="str">
        <f>IF('Расчет субсидий'!BW189="+",'Расчет субсидий'!BW189,"-")</f>
        <v>-</v>
      </c>
    </row>
    <row r="190" spans="1:46" ht="15" customHeight="1">
      <c r="A190" s="37" t="s">
        <v>188</v>
      </c>
      <c r="B190" s="65">
        <f>'Расчет субсидий'!BH190</f>
        <v>214.59999999999991</v>
      </c>
      <c r="C190" s="68">
        <f>'Расчет субсидий'!D190-1</f>
        <v>-1</v>
      </c>
      <c r="D190" s="68">
        <f>C190*'Расчет субсидий'!E190</f>
        <v>0</v>
      </c>
      <c r="E190" s="69">
        <f t="shared" si="101"/>
        <v>0</v>
      </c>
      <c r="F190" s="31" t="s">
        <v>376</v>
      </c>
      <c r="G190" s="31" t="s">
        <v>376</v>
      </c>
      <c r="H190" s="31" t="s">
        <v>376</v>
      </c>
      <c r="I190" s="31" t="s">
        <v>376</v>
      </c>
      <c r="J190" s="31" t="s">
        <v>376</v>
      </c>
      <c r="K190" s="31" t="s">
        <v>376</v>
      </c>
      <c r="L190" s="68">
        <f>'Расчет субсидий'!P190-1</f>
        <v>1.0684099640599829</v>
      </c>
      <c r="M190" s="68">
        <f>L190*'Расчет субсидий'!Q190</f>
        <v>21.368199281199658</v>
      </c>
      <c r="N190" s="69">
        <f t="shared" si="102"/>
        <v>74.503449210123478</v>
      </c>
      <c r="O190" s="68">
        <f>'Расчет субсидий'!R190-1</f>
        <v>0</v>
      </c>
      <c r="P190" s="68">
        <f>O190*'Расчет субсидий'!S190</f>
        <v>0</v>
      </c>
      <c r="Q190" s="69">
        <f t="shared" si="103"/>
        <v>0</v>
      </c>
      <c r="R190" s="68">
        <f>'Расчет субсидий'!V190-1</f>
        <v>0.31742627345844499</v>
      </c>
      <c r="S190" s="68">
        <f>R190*'Расчет субсидий'!W190</f>
        <v>11.109919571045575</v>
      </c>
      <c r="T190" s="69">
        <f t="shared" si="104"/>
        <v>38.736410008035101</v>
      </c>
      <c r="U190" s="68">
        <f>'Расчет субсидий'!Z190-1</f>
        <v>1.0877777777777777</v>
      </c>
      <c r="V190" s="68">
        <f>U190*'Расчет субсидий'!AA190</f>
        <v>16.316666666666666</v>
      </c>
      <c r="W190" s="69">
        <f t="shared" si="105"/>
        <v>56.890518956741289</v>
      </c>
      <c r="X190" s="68">
        <f>'Расчет субсидий'!AD190-1</f>
        <v>-0.36393663446723312</v>
      </c>
      <c r="Y190" s="68">
        <f>X190*'Расчет субсидий'!AE190</f>
        <v>-1.8196831723361657</v>
      </c>
      <c r="Z190" s="69">
        <f t="shared" si="98"/>
        <v>-6.344599796387361</v>
      </c>
      <c r="AA190" s="31" t="s">
        <v>376</v>
      </c>
      <c r="AB190" s="31" t="s">
        <v>376</v>
      </c>
      <c r="AC190" s="31" t="s">
        <v>376</v>
      </c>
      <c r="AD190" s="68">
        <f>'Расчет субсидий'!AL190-1</f>
        <v>0.27631578947368429</v>
      </c>
      <c r="AE190" s="68">
        <f>AD190*'Расчет субсидий'!AM190</f>
        <v>5.5263157894736858</v>
      </c>
      <c r="AF190" s="69">
        <f t="shared" si="106"/>
        <v>19.268333392154737</v>
      </c>
      <c r="AG190" s="31" t="s">
        <v>376</v>
      </c>
      <c r="AH190" s="31" t="s">
        <v>376</v>
      </c>
      <c r="AI190" s="31" t="s">
        <v>376</v>
      </c>
      <c r="AJ190" s="68">
        <f>'Расчет субсидий'!AT190-1</f>
        <v>0.90476190476190466</v>
      </c>
      <c r="AK190" s="68">
        <f>AJ190*'Расчет субсидий'!AU190</f>
        <v>9.0476190476190474</v>
      </c>
      <c r="AL190" s="69">
        <f t="shared" si="99"/>
        <v>31.545888229332689</v>
      </c>
      <c r="AM190" s="31" t="s">
        <v>376</v>
      </c>
      <c r="AN190" s="31" t="s">
        <v>376</v>
      </c>
      <c r="AO190" s="31" t="s">
        <v>376</v>
      </c>
      <c r="AP190" s="31" t="s">
        <v>376</v>
      </c>
      <c r="AQ190" s="31" t="s">
        <v>376</v>
      </c>
      <c r="AR190" s="31" t="s">
        <v>376</v>
      </c>
      <c r="AS190" s="68">
        <f t="shared" si="100"/>
        <v>61.54903718366846</v>
      </c>
      <c r="AT190" s="30" t="str">
        <f>IF('Расчет субсидий'!BW190="+",'Расчет субсидий'!BW190,"-")</f>
        <v>-</v>
      </c>
    </row>
    <row r="191" spans="1:46" ht="15" customHeight="1">
      <c r="A191" s="37" t="s">
        <v>189</v>
      </c>
      <c r="B191" s="65">
        <f>'Расчет субсидий'!BH191</f>
        <v>165.29999999999995</v>
      </c>
      <c r="C191" s="68">
        <f>'Расчет субсидий'!D191-1</f>
        <v>-1</v>
      </c>
      <c r="D191" s="68">
        <f>C191*'Расчет субсидий'!E191</f>
        <v>0</v>
      </c>
      <c r="E191" s="69">
        <f t="shared" si="101"/>
        <v>0</v>
      </c>
      <c r="F191" s="31" t="s">
        <v>376</v>
      </c>
      <c r="G191" s="31" t="s">
        <v>376</v>
      </c>
      <c r="H191" s="31" t="s">
        <v>376</v>
      </c>
      <c r="I191" s="31" t="s">
        <v>376</v>
      </c>
      <c r="J191" s="31" t="s">
        <v>376</v>
      </c>
      <c r="K191" s="31" t="s">
        <v>376</v>
      </c>
      <c r="L191" s="68">
        <f>'Расчет субсидий'!P191-1</f>
        <v>2.3287377975680772</v>
      </c>
      <c r="M191" s="68">
        <f>L191*'Расчет субсидий'!Q191</f>
        <v>46.574755951361546</v>
      </c>
      <c r="N191" s="69">
        <f t="shared" si="102"/>
        <v>118.25531192455026</v>
      </c>
      <c r="O191" s="68">
        <f>'Расчет субсидий'!R191-1</f>
        <v>0</v>
      </c>
      <c r="P191" s="68">
        <f>O191*'Расчет субсидий'!S191</f>
        <v>0</v>
      </c>
      <c r="Q191" s="69">
        <f t="shared" si="103"/>
        <v>0</v>
      </c>
      <c r="R191" s="68">
        <f>'Расчет субсидий'!V191-1</f>
        <v>0.62422222222222223</v>
      </c>
      <c r="S191" s="68">
        <f>R191*'Расчет субсидий'!W191</f>
        <v>15.605555555555556</v>
      </c>
      <c r="T191" s="69">
        <f t="shared" si="104"/>
        <v>39.623177884288445</v>
      </c>
      <c r="U191" s="68">
        <f>'Расчет субсидий'!Z191-1</f>
        <v>0.10999999999999988</v>
      </c>
      <c r="V191" s="68">
        <f>U191*'Расчет субсидий'!AA191</f>
        <v>2.7499999999999969</v>
      </c>
      <c r="W191" s="69">
        <f t="shared" si="105"/>
        <v>6.9823684772953927</v>
      </c>
      <c r="X191" s="68">
        <f>'Расчет субсидий'!AD191-1</f>
        <v>3.4591119533667669E-2</v>
      </c>
      <c r="Y191" s="68">
        <f>X191*'Расчет субсидий'!AE191</f>
        <v>0.17295559766833835</v>
      </c>
      <c r="Z191" s="69">
        <f t="shared" si="98"/>
        <v>0.43914171386588779</v>
      </c>
      <c r="AA191" s="31" t="s">
        <v>376</v>
      </c>
      <c r="AB191" s="31" t="s">
        <v>376</v>
      </c>
      <c r="AC191" s="31" t="s">
        <v>376</v>
      </c>
      <c r="AD191" s="68">
        <f>'Расчет субсидий'!AL191-1</f>
        <v>0</v>
      </c>
      <c r="AE191" s="68">
        <f>AD191*'Расчет субсидий'!AM191</f>
        <v>0</v>
      </c>
      <c r="AF191" s="69">
        <f t="shared" si="106"/>
        <v>0</v>
      </c>
      <c r="AG191" s="31" t="s">
        <v>376</v>
      </c>
      <c r="AH191" s="31" t="s">
        <v>376</v>
      </c>
      <c r="AI191" s="31" t="s">
        <v>376</v>
      </c>
      <c r="AJ191" s="68">
        <f>'Расчет субсидий'!AT191-1</f>
        <v>-1</v>
      </c>
      <c r="AK191" s="68">
        <f>AJ191*'Расчет субсидий'!AU191</f>
        <v>0</v>
      </c>
      <c r="AL191" s="69">
        <f t="shared" si="99"/>
        <v>0</v>
      </c>
      <c r="AM191" s="31" t="s">
        <v>376</v>
      </c>
      <c r="AN191" s="31" t="s">
        <v>376</v>
      </c>
      <c r="AO191" s="31" t="s">
        <v>376</v>
      </c>
      <c r="AP191" s="31" t="s">
        <v>376</v>
      </c>
      <c r="AQ191" s="31" t="s">
        <v>376</v>
      </c>
      <c r="AR191" s="31" t="s">
        <v>376</v>
      </c>
      <c r="AS191" s="68">
        <f t="shared" si="100"/>
        <v>65.103267104585427</v>
      </c>
      <c r="AT191" s="30" t="str">
        <f>IF('Расчет субсидий'!BW191="+",'Расчет субсидий'!BW191,"-")</f>
        <v>-</v>
      </c>
    </row>
    <row r="192" spans="1:46" ht="15" customHeight="1">
      <c r="A192" s="37" t="s">
        <v>190</v>
      </c>
      <c r="B192" s="65">
        <f>'Расчет субсидий'!BH192</f>
        <v>55.899999999999977</v>
      </c>
      <c r="C192" s="68">
        <f>'Расчет субсидий'!D192-1</f>
        <v>-1</v>
      </c>
      <c r="D192" s="68">
        <f>C192*'Расчет субсидий'!E192</f>
        <v>0</v>
      </c>
      <c r="E192" s="69">
        <f t="shared" si="101"/>
        <v>0</v>
      </c>
      <c r="F192" s="31" t="s">
        <v>376</v>
      </c>
      <c r="G192" s="31" t="s">
        <v>376</v>
      </c>
      <c r="H192" s="31" t="s">
        <v>376</v>
      </c>
      <c r="I192" s="31" t="s">
        <v>376</v>
      </c>
      <c r="J192" s="31" t="s">
        <v>376</v>
      </c>
      <c r="K192" s="31" t="s">
        <v>376</v>
      </c>
      <c r="L192" s="68">
        <f>'Расчет субсидий'!P192-1</f>
        <v>-0.85748309496738673</v>
      </c>
      <c r="M192" s="68">
        <f>L192*'Расчет субсидий'!Q192</f>
        <v>-17.149661899347734</v>
      </c>
      <c r="N192" s="69">
        <f t="shared" si="102"/>
        <v>-58.448893930184383</v>
      </c>
      <c r="O192" s="68">
        <f>'Расчет субсидий'!R192-1</f>
        <v>0</v>
      </c>
      <c r="P192" s="68">
        <f>O192*'Расчет субсидий'!S192</f>
        <v>0</v>
      </c>
      <c r="Q192" s="69">
        <f t="shared" si="103"/>
        <v>0</v>
      </c>
      <c r="R192" s="68">
        <f>'Расчет субсидий'!V192-1</f>
        <v>1.1245614035087717</v>
      </c>
      <c r="S192" s="68">
        <f>R192*'Расчет субсидий'!W192</f>
        <v>28.114035087719291</v>
      </c>
      <c r="T192" s="69">
        <f t="shared" si="104"/>
        <v>95.817297415879963</v>
      </c>
      <c r="U192" s="68">
        <f>'Расчет субсидий'!Z192-1</f>
        <v>0.10000000000000009</v>
      </c>
      <c r="V192" s="68">
        <f>U192*'Расчет субсидий'!AA192</f>
        <v>2.5000000000000022</v>
      </c>
      <c r="W192" s="69">
        <f t="shared" si="105"/>
        <v>8.5204149028161691</v>
      </c>
      <c r="X192" s="68">
        <f>'Расчет субсидий'!AD192-1</f>
        <v>-2.3302834035845432E-3</v>
      </c>
      <c r="Y192" s="68">
        <f>X192*'Расчет субсидий'!AE192</f>
        <v>-1.1651417017922716E-2</v>
      </c>
      <c r="Z192" s="69">
        <f t="shared" si="98"/>
        <v>-3.9709962879373818E-2</v>
      </c>
      <c r="AA192" s="31" t="s">
        <v>376</v>
      </c>
      <c r="AB192" s="31" t="s">
        <v>376</v>
      </c>
      <c r="AC192" s="31" t="s">
        <v>376</v>
      </c>
      <c r="AD192" s="68">
        <f>'Расчет субсидий'!AL192-1</f>
        <v>0.14745308310991967</v>
      </c>
      <c r="AE192" s="68">
        <f>AD192*'Расчет субсидий'!AM192</f>
        <v>2.9490616621983934</v>
      </c>
      <c r="AF192" s="69">
        <f t="shared" si="106"/>
        <v>10.050891574367597</v>
      </c>
      <c r="AG192" s="31" t="s">
        <v>376</v>
      </c>
      <c r="AH192" s="31" t="s">
        <v>376</v>
      </c>
      <c r="AI192" s="31" t="s">
        <v>376</v>
      </c>
      <c r="AJ192" s="68">
        <f>'Расчет субсидий'!AT192-1</f>
        <v>-1</v>
      </c>
      <c r="AK192" s="68">
        <f>AJ192*'Расчет субсидий'!AU192</f>
        <v>0</v>
      </c>
      <c r="AL192" s="69">
        <f t="shared" si="99"/>
        <v>0</v>
      </c>
      <c r="AM192" s="31" t="s">
        <v>376</v>
      </c>
      <c r="AN192" s="31" t="s">
        <v>376</v>
      </c>
      <c r="AO192" s="31" t="s">
        <v>376</v>
      </c>
      <c r="AP192" s="31" t="s">
        <v>376</v>
      </c>
      <c r="AQ192" s="31" t="s">
        <v>376</v>
      </c>
      <c r="AR192" s="31" t="s">
        <v>376</v>
      </c>
      <c r="AS192" s="68">
        <f t="shared" si="100"/>
        <v>16.40178343355203</v>
      </c>
      <c r="AT192" s="30" t="str">
        <f>IF('Расчет субсидий'!BW192="+",'Расчет субсидий'!BW192,"-")</f>
        <v>-</v>
      </c>
    </row>
    <row r="193" spans="1:46" ht="15" customHeight="1">
      <c r="A193" s="37" t="s">
        <v>191</v>
      </c>
      <c r="B193" s="65">
        <f>'Расчет субсидий'!BH193</f>
        <v>115.79999999999995</v>
      </c>
      <c r="C193" s="68">
        <f>'Расчет субсидий'!D193-1</f>
        <v>0.15751969299131496</v>
      </c>
      <c r="D193" s="68">
        <f>C193*'Расчет субсидий'!E193</f>
        <v>1.5751969299131496</v>
      </c>
      <c r="E193" s="69">
        <f t="shared" si="101"/>
        <v>12.706631560533356</v>
      </c>
      <c r="F193" s="31" t="s">
        <v>376</v>
      </c>
      <c r="G193" s="31" t="s">
        <v>376</v>
      </c>
      <c r="H193" s="31" t="s">
        <v>376</v>
      </c>
      <c r="I193" s="31" t="s">
        <v>376</v>
      </c>
      <c r="J193" s="31" t="s">
        <v>376</v>
      </c>
      <c r="K193" s="31" t="s">
        <v>376</v>
      </c>
      <c r="L193" s="68">
        <f>'Расчет субсидий'!P193-1</f>
        <v>3.6436633588364575E-2</v>
      </c>
      <c r="M193" s="68">
        <f>L193*'Расчет субсидий'!Q193</f>
        <v>0.72873267176729151</v>
      </c>
      <c r="N193" s="69">
        <f t="shared" si="102"/>
        <v>5.8784634418888873</v>
      </c>
      <c r="O193" s="68">
        <f>'Расчет субсидий'!R193-1</f>
        <v>0</v>
      </c>
      <c r="P193" s="68">
        <f>O193*'Расчет субсидий'!S193</f>
        <v>0</v>
      </c>
      <c r="Q193" s="69">
        <f t="shared" si="103"/>
        <v>0</v>
      </c>
      <c r="R193" s="68">
        <f>'Расчет субсидий'!V193-1</f>
        <v>2.077436582109482E-2</v>
      </c>
      <c r="S193" s="68">
        <f>R193*'Расчет субсидий'!W193</f>
        <v>0.7271028037383187</v>
      </c>
      <c r="T193" s="69">
        <f t="shared" si="104"/>
        <v>5.8653157953037756</v>
      </c>
      <c r="U193" s="68">
        <f>'Расчет субсидий'!Z193-1</f>
        <v>8.0930232558139581E-2</v>
      </c>
      <c r="V193" s="68">
        <f>U193*'Расчет субсидий'!AA193</f>
        <v>1.2139534883720937</v>
      </c>
      <c r="W193" s="69">
        <f t="shared" si="105"/>
        <v>9.7925912725203812</v>
      </c>
      <c r="X193" s="68">
        <f>'Расчет субсидий'!AD193-1</f>
        <v>7.9210344342249384E-2</v>
      </c>
      <c r="Y193" s="68">
        <f>X193*'Расчет субсидий'!AE193</f>
        <v>0.39605172171124692</v>
      </c>
      <c r="Z193" s="69">
        <f t="shared" si="98"/>
        <v>3.1948280314240938</v>
      </c>
      <c r="AA193" s="31" t="s">
        <v>376</v>
      </c>
      <c r="AB193" s="31" t="s">
        <v>376</v>
      </c>
      <c r="AC193" s="31" t="s">
        <v>376</v>
      </c>
      <c r="AD193" s="68">
        <f>'Расчет субсидий'!AL193-1</f>
        <v>3.3333333333333437E-2</v>
      </c>
      <c r="AE193" s="68">
        <f>AD193*'Расчет субсидий'!AM193</f>
        <v>0.66666666666666874</v>
      </c>
      <c r="AF193" s="69">
        <f t="shared" si="106"/>
        <v>5.3777959734147833</v>
      </c>
      <c r="AG193" s="31" t="s">
        <v>376</v>
      </c>
      <c r="AH193" s="31" t="s">
        <v>376</v>
      </c>
      <c r="AI193" s="31" t="s">
        <v>376</v>
      </c>
      <c r="AJ193" s="68">
        <f>'Расчет субсидий'!AT193-1</f>
        <v>0.90476190476190466</v>
      </c>
      <c r="AK193" s="68">
        <f>AJ193*'Расчет субсидий'!AU193</f>
        <v>9.0476190476190474</v>
      </c>
      <c r="AL193" s="69">
        <f t="shared" si="99"/>
        <v>72.984373924914678</v>
      </c>
      <c r="AM193" s="31" t="s">
        <v>376</v>
      </c>
      <c r="AN193" s="31" t="s">
        <v>376</v>
      </c>
      <c r="AO193" s="31" t="s">
        <v>376</v>
      </c>
      <c r="AP193" s="31" t="s">
        <v>376</v>
      </c>
      <c r="AQ193" s="31" t="s">
        <v>376</v>
      </c>
      <c r="AR193" s="31" t="s">
        <v>376</v>
      </c>
      <c r="AS193" s="68">
        <f t="shared" si="100"/>
        <v>14.355323329787817</v>
      </c>
      <c r="AT193" s="30" t="str">
        <f>IF('Расчет субсидий'!BW193="+",'Расчет субсидий'!BW193,"-")</f>
        <v>-</v>
      </c>
    </row>
    <row r="194" spans="1:46" ht="15" customHeight="1">
      <c r="A194" s="37" t="s">
        <v>192</v>
      </c>
      <c r="B194" s="65">
        <f>'Расчет субсидий'!BH194</f>
        <v>365.19999999999982</v>
      </c>
      <c r="C194" s="68">
        <f>'Расчет субсидий'!D194-1</f>
        <v>-1</v>
      </c>
      <c r="D194" s="68">
        <f>C194*'Расчет субсидий'!E194</f>
        <v>0</v>
      </c>
      <c r="E194" s="69">
        <f t="shared" si="101"/>
        <v>0</v>
      </c>
      <c r="F194" s="31" t="s">
        <v>376</v>
      </c>
      <c r="G194" s="31" t="s">
        <v>376</v>
      </c>
      <c r="H194" s="31" t="s">
        <v>376</v>
      </c>
      <c r="I194" s="31" t="s">
        <v>376</v>
      </c>
      <c r="J194" s="31" t="s">
        <v>376</v>
      </c>
      <c r="K194" s="31" t="s">
        <v>376</v>
      </c>
      <c r="L194" s="68">
        <f>'Расчет субсидий'!P194-1</f>
        <v>0.66062721791061985</v>
      </c>
      <c r="M194" s="68">
        <f>L194*'Расчет субсидий'!Q194</f>
        <v>13.212544358212398</v>
      </c>
      <c r="N194" s="69">
        <f t="shared" si="102"/>
        <v>222.83773961228172</v>
      </c>
      <c r="O194" s="68">
        <f>'Расчет субсидий'!R194-1</f>
        <v>0</v>
      </c>
      <c r="P194" s="68">
        <f>O194*'Расчет субсидий'!S194</f>
        <v>0</v>
      </c>
      <c r="Q194" s="69">
        <f t="shared" si="103"/>
        <v>0</v>
      </c>
      <c r="R194" s="68">
        <f>'Расчет субсидий'!V194-1</f>
        <v>0.24014234875444851</v>
      </c>
      <c r="S194" s="68">
        <f>R194*'Расчет субсидий'!W194</f>
        <v>7.2042704626334553</v>
      </c>
      <c r="T194" s="69">
        <f t="shared" si="104"/>
        <v>121.50448103895469</v>
      </c>
      <c r="U194" s="68">
        <f>'Расчет субсидий'!Z194-1</f>
        <v>0.15888888888888886</v>
      </c>
      <c r="V194" s="68">
        <f>U194*'Расчет субсидий'!AA194</f>
        <v>3.1777777777777771</v>
      </c>
      <c r="W194" s="69">
        <f t="shared" si="105"/>
        <v>53.595189373952373</v>
      </c>
      <c r="X194" s="68">
        <f>'Расчет субсидий'!AD194-1</f>
        <v>-2.2017562647247857E-2</v>
      </c>
      <c r="Y194" s="68">
        <f>X194*'Расчет субсидий'!AE194</f>
        <v>-0.11008781323623928</v>
      </c>
      <c r="Z194" s="69">
        <f t="shared" si="98"/>
        <v>-1.8566991183022701</v>
      </c>
      <c r="AA194" s="31" t="s">
        <v>376</v>
      </c>
      <c r="AB194" s="31" t="s">
        <v>376</v>
      </c>
      <c r="AC194" s="31" t="s">
        <v>376</v>
      </c>
      <c r="AD194" s="68">
        <f>'Расчет субсидий'!AL194-1</f>
        <v>-9.1549295774647876E-2</v>
      </c>
      <c r="AE194" s="68">
        <f>AD194*'Расчет субсидий'!AM194</f>
        <v>-1.8309859154929575</v>
      </c>
      <c r="AF194" s="69">
        <f t="shared" si="106"/>
        <v>-30.880710906886772</v>
      </c>
      <c r="AG194" s="31" t="s">
        <v>376</v>
      </c>
      <c r="AH194" s="31" t="s">
        <v>376</v>
      </c>
      <c r="AI194" s="31" t="s">
        <v>376</v>
      </c>
      <c r="AJ194" s="68">
        <f>'Расчет субсидий'!AT194-1</f>
        <v>-1</v>
      </c>
      <c r="AK194" s="68">
        <f>AJ194*'Расчет субсидий'!AU194</f>
        <v>0</v>
      </c>
      <c r="AL194" s="69">
        <f t="shared" si="99"/>
        <v>0</v>
      </c>
      <c r="AM194" s="31" t="s">
        <v>376</v>
      </c>
      <c r="AN194" s="31" t="s">
        <v>376</v>
      </c>
      <c r="AO194" s="31" t="s">
        <v>376</v>
      </c>
      <c r="AP194" s="31" t="s">
        <v>376</v>
      </c>
      <c r="AQ194" s="31" t="s">
        <v>376</v>
      </c>
      <c r="AR194" s="31" t="s">
        <v>376</v>
      </c>
      <c r="AS194" s="68">
        <f t="shared" si="100"/>
        <v>21.653518869894437</v>
      </c>
      <c r="AT194" s="30" t="str">
        <f>IF('Расчет субсидий'!BW194="+",'Расчет субсидий'!BW194,"-")</f>
        <v>-</v>
      </c>
    </row>
    <row r="195" spans="1:46" ht="15" customHeight="1">
      <c r="A195" s="37" t="s">
        <v>193</v>
      </c>
      <c r="B195" s="65">
        <f>'Расчет субсидий'!BH195</f>
        <v>160.09999999999991</v>
      </c>
      <c r="C195" s="68">
        <f>'Расчет субсидий'!D195-1</f>
        <v>-1</v>
      </c>
      <c r="D195" s="68">
        <f>C195*'Расчет субсидий'!E195</f>
        <v>0</v>
      </c>
      <c r="E195" s="69">
        <f t="shared" si="101"/>
        <v>0</v>
      </c>
      <c r="F195" s="31" t="s">
        <v>376</v>
      </c>
      <c r="G195" s="31" t="s">
        <v>376</v>
      </c>
      <c r="H195" s="31" t="s">
        <v>376</v>
      </c>
      <c r="I195" s="31" t="s">
        <v>376</v>
      </c>
      <c r="J195" s="31" t="s">
        <v>376</v>
      </c>
      <c r="K195" s="31" t="s">
        <v>376</v>
      </c>
      <c r="L195" s="68">
        <f>'Расчет субсидий'!P195-1</f>
        <v>0.13641816623821779</v>
      </c>
      <c r="M195" s="68">
        <f>L195*'Расчет субсидий'!Q195</f>
        <v>2.7283633247643557</v>
      </c>
      <c r="N195" s="69">
        <f t="shared" si="102"/>
        <v>29.385551602699628</v>
      </c>
      <c r="O195" s="68">
        <f>'Расчет субсидий'!R195-1</f>
        <v>0</v>
      </c>
      <c r="P195" s="68">
        <f>O195*'Расчет субсидий'!S195</f>
        <v>0</v>
      </c>
      <c r="Q195" s="69">
        <f t="shared" si="103"/>
        <v>0</v>
      </c>
      <c r="R195" s="68">
        <f>'Расчет субсидий'!V195-1</f>
        <v>0.34642153644123441</v>
      </c>
      <c r="S195" s="68">
        <f>R195*'Расчет субсидий'!W195</f>
        <v>10.392646093237033</v>
      </c>
      <c r="T195" s="69">
        <f t="shared" si="104"/>
        <v>111.9329069150964</v>
      </c>
      <c r="U195" s="68">
        <f>'Расчет субсидий'!Z195-1</f>
        <v>7.7777777777777724E-2</v>
      </c>
      <c r="V195" s="68">
        <f>U195*'Расчет субсидий'!AA195</f>
        <v>1.5555555555555545</v>
      </c>
      <c r="W195" s="69">
        <f t="shared" si="105"/>
        <v>16.753948286045006</v>
      </c>
      <c r="X195" s="68">
        <f>'Расчет субсидий'!AD195-1</f>
        <v>3.7651230705048055E-2</v>
      </c>
      <c r="Y195" s="68">
        <f>X195*'Расчет субсидий'!AE195</f>
        <v>0.18825615352524028</v>
      </c>
      <c r="Z195" s="69">
        <f t="shared" si="98"/>
        <v>2.0275931961589033</v>
      </c>
      <c r="AA195" s="31" t="s">
        <v>376</v>
      </c>
      <c r="AB195" s="31" t="s">
        <v>376</v>
      </c>
      <c r="AC195" s="31" t="s">
        <v>376</v>
      </c>
      <c r="AD195" s="68">
        <f>'Расчет субсидий'!AL195-1</f>
        <v>0</v>
      </c>
      <c r="AE195" s="68">
        <f>AD195*'Расчет субсидий'!AM195</f>
        <v>0</v>
      </c>
      <c r="AF195" s="69">
        <f t="shared" si="106"/>
        <v>0</v>
      </c>
      <c r="AG195" s="31" t="s">
        <v>376</v>
      </c>
      <c r="AH195" s="31" t="s">
        <v>376</v>
      </c>
      <c r="AI195" s="31" t="s">
        <v>376</v>
      </c>
      <c r="AJ195" s="68">
        <f>'Расчет субсидий'!AT195-1</f>
        <v>-1</v>
      </c>
      <c r="AK195" s="68">
        <f>AJ195*'Расчет субсидий'!AU195</f>
        <v>0</v>
      </c>
      <c r="AL195" s="69">
        <f t="shared" si="99"/>
        <v>0</v>
      </c>
      <c r="AM195" s="31" t="s">
        <v>376</v>
      </c>
      <c r="AN195" s="31" t="s">
        <v>376</v>
      </c>
      <c r="AO195" s="31" t="s">
        <v>376</v>
      </c>
      <c r="AP195" s="31" t="s">
        <v>376</v>
      </c>
      <c r="AQ195" s="31" t="s">
        <v>376</v>
      </c>
      <c r="AR195" s="31" t="s">
        <v>376</v>
      </c>
      <c r="AS195" s="68">
        <f t="shared" si="100"/>
        <v>14.864821127082182</v>
      </c>
      <c r="AT195" s="30" t="str">
        <f>IF('Расчет субсидий'!BW195="+",'Расчет субсидий'!BW195,"-")</f>
        <v>-</v>
      </c>
    </row>
    <row r="196" spans="1:46" ht="15" customHeight="1">
      <c r="A196" s="37" t="s">
        <v>194</v>
      </c>
      <c r="B196" s="65">
        <f>'Расчет субсидий'!BH196</f>
        <v>25.099999999999994</v>
      </c>
      <c r="C196" s="68">
        <f>'Расчет субсидий'!D196-1</f>
        <v>-1</v>
      </c>
      <c r="D196" s="68">
        <f>C196*'Расчет субсидий'!E196</f>
        <v>0</v>
      </c>
      <c r="E196" s="69">
        <f t="shared" si="101"/>
        <v>0</v>
      </c>
      <c r="F196" s="31" t="s">
        <v>376</v>
      </c>
      <c r="G196" s="31" t="s">
        <v>376</v>
      </c>
      <c r="H196" s="31" t="s">
        <v>376</v>
      </c>
      <c r="I196" s="31" t="s">
        <v>376</v>
      </c>
      <c r="J196" s="31" t="s">
        <v>376</v>
      </c>
      <c r="K196" s="31" t="s">
        <v>376</v>
      </c>
      <c r="L196" s="68">
        <f>'Расчет субсидий'!P196-1</f>
        <v>-0.5853151010701545</v>
      </c>
      <c r="M196" s="68">
        <f>L196*'Расчет субсидий'!Q196</f>
        <v>-11.70630202140309</v>
      </c>
      <c r="N196" s="69">
        <f t="shared" si="102"/>
        <v>-20.472429314214324</v>
      </c>
      <c r="O196" s="68">
        <f>'Расчет субсидий'!R196-1</f>
        <v>0</v>
      </c>
      <c r="P196" s="68">
        <f>O196*'Расчет субсидий'!S196</f>
        <v>0</v>
      </c>
      <c r="Q196" s="69">
        <f t="shared" si="103"/>
        <v>0</v>
      </c>
      <c r="R196" s="68">
        <f>'Расчет субсидий'!V196-1</f>
        <v>0.69428571428571439</v>
      </c>
      <c r="S196" s="68">
        <f>R196*'Расчет субсидий'!W196</f>
        <v>17.357142857142861</v>
      </c>
      <c r="T196" s="69">
        <f t="shared" si="104"/>
        <v>30.354836189079176</v>
      </c>
      <c r="U196" s="68">
        <f>'Расчет субсидий'!Z196-1</f>
        <v>6.6666666666666652E-2</v>
      </c>
      <c r="V196" s="68">
        <f>U196*'Расчет субсидий'!AA196</f>
        <v>1.6666666666666663</v>
      </c>
      <c r="W196" s="69">
        <f t="shared" si="105"/>
        <v>2.9147304982654889</v>
      </c>
      <c r="X196" s="68">
        <f>'Расчет субсидий'!AD196-1</f>
        <v>-5.389413081720773E-2</v>
      </c>
      <c r="Y196" s="68">
        <f>X196*'Расчет субсидий'!AE196</f>
        <v>-0.26947065408603865</v>
      </c>
      <c r="Z196" s="69">
        <f t="shared" si="98"/>
        <v>-0.47126060031127609</v>
      </c>
      <c r="AA196" s="31" t="s">
        <v>376</v>
      </c>
      <c r="AB196" s="31" t="s">
        <v>376</v>
      </c>
      <c r="AC196" s="31" t="s">
        <v>376</v>
      </c>
      <c r="AD196" s="68">
        <f>'Расчет субсидий'!AL196-1</f>
        <v>0.36521739130434772</v>
      </c>
      <c r="AE196" s="68">
        <f>AD196*'Расчет субсидий'!AM196</f>
        <v>7.3043478260869543</v>
      </c>
      <c r="AF196" s="69">
        <f t="shared" si="106"/>
        <v>12.774123227180924</v>
      </c>
      <c r="AG196" s="31" t="s">
        <v>376</v>
      </c>
      <c r="AH196" s="31" t="s">
        <v>376</v>
      </c>
      <c r="AI196" s="31" t="s">
        <v>376</v>
      </c>
      <c r="AJ196" s="68">
        <f>'Расчет субсидий'!AT196-1</f>
        <v>-1</v>
      </c>
      <c r="AK196" s="68">
        <f>AJ196*'Расчет субсидий'!AU196</f>
        <v>0</v>
      </c>
      <c r="AL196" s="69">
        <f t="shared" si="99"/>
        <v>0</v>
      </c>
      <c r="AM196" s="31" t="s">
        <v>376</v>
      </c>
      <c r="AN196" s="31" t="s">
        <v>376</v>
      </c>
      <c r="AO196" s="31" t="s">
        <v>376</v>
      </c>
      <c r="AP196" s="31" t="s">
        <v>376</v>
      </c>
      <c r="AQ196" s="31" t="s">
        <v>376</v>
      </c>
      <c r="AR196" s="31" t="s">
        <v>376</v>
      </c>
      <c r="AS196" s="68">
        <f t="shared" si="100"/>
        <v>14.352384674407354</v>
      </c>
      <c r="AT196" s="30" t="str">
        <f>IF('Расчет субсидий'!BW196="+",'Расчет субсидий'!BW196,"-")</f>
        <v>-</v>
      </c>
    </row>
    <row r="197" spans="1:46" ht="15" customHeight="1">
      <c r="A197" s="37" t="s">
        <v>195</v>
      </c>
      <c r="B197" s="65">
        <f>'Расчет субсидий'!BH197</f>
        <v>94.5</v>
      </c>
      <c r="C197" s="68">
        <f>'Расчет субсидий'!D197-1</f>
        <v>-1</v>
      </c>
      <c r="D197" s="68">
        <f>C197*'Расчет субсидий'!E197</f>
        <v>0</v>
      </c>
      <c r="E197" s="69">
        <f t="shared" si="101"/>
        <v>0</v>
      </c>
      <c r="F197" s="31" t="s">
        <v>376</v>
      </c>
      <c r="G197" s="31" t="s">
        <v>376</v>
      </c>
      <c r="H197" s="31" t="s">
        <v>376</v>
      </c>
      <c r="I197" s="31" t="s">
        <v>376</v>
      </c>
      <c r="J197" s="31" t="s">
        <v>376</v>
      </c>
      <c r="K197" s="31" t="s">
        <v>376</v>
      </c>
      <c r="L197" s="68">
        <f>'Расчет субсидий'!P197-1</f>
        <v>1.3290593441506866</v>
      </c>
      <c r="M197" s="68">
        <f>L197*'Расчет субсидий'!Q197</f>
        <v>26.581186883013732</v>
      </c>
      <c r="N197" s="69">
        <f t="shared" si="102"/>
        <v>79.558587281316136</v>
      </c>
      <c r="O197" s="68">
        <f>'Расчет субсидий'!R197-1</f>
        <v>0</v>
      </c>
      <c r="P197" s="68">
        <f>O197*'Расчет субсидий'!S197</f>
        <v>0</v>
      </c>
      <c r="Q197" s="69">
        <f t="shared" si="103"/>
        <v>0</v>
      </c>
      <c r="R197" s="68">
        <f>'Расчет субсидий'!V197-1</f>
        <v>0.11993677555321391</v>
      </c>
      <c r="S197" s="68">
        <f>R197*'Расчет субсидий'!W197</f>
        <v>4.1977871443624872</v>
      </c>
      <c r="T197" s="69">
        <f t="shared" si="104"/>
        <v>12.564149839620885</v>
      </c>
      <c r="U197" s="68">
        <f>'Расчет субсидий'!Z197-1</f>
        <v>4.8750000000000071E-2</v>
      </c>
      <c r="V197" s="68">
        <f>U197*'Расчет субсидий'!AA197</f>
        <v>0.73125000000000107</v>
      </c>
      <c r="W197" s="69">
        <f t="shared" si="105"/>
        <v>2.1886613718757495</v>
      </c>
      <c r="X197" s="68">
        <f>'Расчет субсидий'!AD197-1</f>
        <v>-1.3484289530594107E-2</v>
      </c>
      <c r="Y197" s="68">
        <f>X197*'Расчет субсидий'!AE197</f>
        <v>-6.7421447652970534E-2</v>
      </c>
      <c r="Z197" s="69">
        <f t="shared" si="98"/>
        <v>-0.20179517007042638</v>
      </c>
      <c r="AA197" s="31" t="s">
        <v>376</v>
      </c>
      <c r="AB197" s="31" t="s">
        <v>376</v>
      </c>
      <c r="AC197" s="31" t="s">
        <v>376</v>
      </c>
      <c r="AD197" s="68">
        <f>'Расчет субсидий'!AL197-1</f>
        <v>6.521739130434856E-3</v>
      </c>
      <c r="AE197" s="68">
        <f>AD197*'Расчет субсидий'!AM197</f>
        <v>0.13043478260869712</v>
      </c>
      <c r="AF197" s="69">
        <f t="shared" si="106"/>
        <v>0.39039667725766253</v>
      </c>
      <c r="AG197" s="31" t="s">
        <v>376</v>
      </c>
      <c r="AH197" s="31" t="s">
        <v>376</v>
      </c>
      <c r="AI197" s="31" t="s">
        <v>376</v>
      </c>
      <c r="AJ197" s="68">
        <f>'Расчет субсидий'!AT197-1</f>
        <v>-1</v>
      </c>
      <c r="AK197" s="68">
        <f>AJ197*'Расчет субсидий'!AU197</f>
        <v>0</v>
      </c>
      <c r="AL197" s="69">
        <f t="shared" si="99"/>
        <v>0</v>
      </c>
      <c r="AM197" s="31" t="s">
        <v>376</v>
      </c>
      <c r="AN197" s="31" t="s">
        <v>376</v>
      </c>
      <c r="AO197" s="31" t="s">
        <v>376</v>
      </c>
      <c r="AP197" s="31" t="s">
        <v>376</v>
      </c>
      <c r="AQ197" s="31" t="s">
        <v>376</v>
      </c>
      <c r="AR197" s="31" t="s">
        <v>376</v>
      </c>
      <c r="AS197" s="68">
        <f t="shared" si="100"/>
        <v>31.573237362331945</v>
      </c>
      <c r="AT197" s="30" t="str">
        <f>IF('Расчет субсидий'!BW197="+",'Расчет субсидий'!BW197,"-")</f>
        <v>-</v>
      </c>
    </row>
    <row r="198" spans="1:46" ht="15" customHeight="1">
      <c r="A198" s="37" t="s">
        <v>196</v>
      </c>
      <c r="B198" s="65">
        <f>'Расчет субсидий'!BH198</f>
        <v>326.29999999999995</v>
      </c>
      <c r="C198" s="68">
        <f>'Расчет субсидий'!D198-1</f>
        <v>-1</v>
      </c>
      <c r="D198" s="68">
        <f>C198*'Расчет субсидий'!E198</f>
        <v>0</v>
      </c>
      <c r="E198" s="69">
        <f t="shared" si="101"/>
        <v>0</v>
      </c>
      <c r="F198" s="31" t="s">
        <v>376</v>
      </c>
      <c r="G198" s="31" t="s">
        <v>376</v>
      </c>
      <c r="H198" s="31" t="s">
        <v>376</v>
      </c>
      <c r="I198" s="31" t="s">
        <v>376</v>
      </c>
      <c r="J198" s="31" t="s">
        <v>376</v>
      </c>
      <c r="K198" s="31" t="s">
        <v>376</v>
      </c>
      <c r="L198" s="68">
        <f>'Расчет субсидий'!P198-1</f>
        <v>0.27810716258515922</v>
      </c>
      <c r="M198" s="68">
        <f>L198*'Расчет субсидий'!Q198</f>
        <v>5.5621432517031844</v>
      </c>
      <c r="N198" s="69">
        <f t="shared" si="102"/>
        <v>34.042167685620214</v>
      </c>
      <c r="O198" s="68">
        <f>'Расчет субсидий'!R198-1</f>
        <v>0</v>
      </c>
      <c r="P198" s="68">
        <f>O198*'Расчет субсидий'!S198</f>
        <v>0</v>
      </c>
      <c r="Q198" s="69">
        <f t="shared" si="103"/>
        <v>0</v>
      </c>
      <c r="R198" s="68">
        <f>'Расчет субсидий'!V198-1</f>
        <v>0.17050632911392416</v>
      </c>
      <c r="S198" s="68">
        <f>R198*'Расчет субсидий'!W198</f>
        <v>4.262658227848104</v>
      </c>
      <c r="T198" s="69">
        <f t="shared" si="104"/>
        <v>26.088886893457783</v>
      </c>
      <c r="U198" s="68">
        <f>'Расчет субсидий'!Z198-1</f>
        <v>1.2200000000000002</v>
      </c>
      <c r="V198" s="68">
        <f>U198*'Расчет субсидий'!AA198</f>
        <v>30.500000000000004</v>
      </c>
      <c r="W198" s="69">
        <f t="shared" si="105"/>
        <v>186.6701498731596</v>
      </c>
      <c r="X198" s="68">
        <f>'Расчет субсидий'!AD198-1</f>
        <v>-2.9642744952451672E-2</v>
      </c>
      <c r="Y198" s="68">
        <f>X198*'Расчет субсидий'!AE198</f>
        <v>-0.14821372476225836</v>
      </c>
      <c r="Z198" s="69">
        <f t="shared" si="98"/>
        <v>-0.90711731851245869</v>
      </c>
      <c r="AA198" s="31" t="s">
        <v>376</v>
      </c>
      <c r="AB198" s="31" t="s">
        <v>376</v>
      </c>
      <c r="AC198" s="31" t="s">
        <v>376</v>
      </c>
      <c r="AD198" s="68">
        <f>'Расчет субсидий'!AL198-1</f>
        <v>0.20449438202247183</v>
      </c>
      <c r="AE198" s="68">
        <f>AD198*'Расчет субсидий'!AM198</f>
        <v>4.0898876404494366</v>
      </c>
      <c r="AF198" s="69">
        <f t="shared" si="106"/>
        <v>25.031473403510798</v>
      </c>
      <c r="AG198" s="31" t="s">
        <v>376</v>
      </c>
      <c r="AH198" s="31" t="s">
        <v>376</v>
      </c>
      <c r="AI198" s="31" t="s">
        <v>376</v>
      </c>
      <c r="AJ198" s="68">
        <f>'Расчет субсидий'!AT198-1</f>
        <v>0.90476190476190466</v>
      </c>
      <c r="AK198" s="68">
        <f>AJ198*'Расчет субсидий'!AU198</f>
        <v>9.0476190476190474</v>
      </c>
      <c r="AL198" s="69">
        <f t="shared" si="99"/>
        <v>55.374439462763974</v>
      </c>
      <c r="AM198" s="31" t="s">
        <v>376</v>
      </c>
      <c r="AN198" s="31" t="s">
        <v>376</v>
      </c>
      <c r="AO198" s="31" t="s">
        <v>376</v>
      </c>
      <c r="AP198" s="31" t="s">
        <v>376</v>
      </c>
      <c r="AQ198" s="31" t="s">
        <v>376</v>
      </c>
      <c r="AR198" s="31" t="s">
        <v>376</v>
      </c>
      <c r="AS198" s="68">
        <f t="shared" si="100"/>
        <v>53.314094442857524</v>
      </c>
      <c r="AT198" s="30" t="str">
        <f>IF('Расчет субсидий'!BW198="+",'Расчет субсидий'!BW198,"-")</f>
        <v>-</v>
      </c>
    </row>
    <row r="199" spans="1:46" ht="15" customHeight="1">
      <c r="A199" s="36" t="s">
        <v>197</v>
      </c>
      <c r="B199" s="70"/>
      <c r="C199" s="71"/>
      <c r="D199" s="71"/>
      <c r="E199" s="72"/>
      <c r="F199" s="71"/>
      <c r="G199" s="71"/>
      <c r="H199" s="72"/>
      <c r="I199" s="72"/>
      <c r="J199" s="72"/>
      <c r="K199" s="72"/>
      <c r="L199" s="71"/>
      <c r="M199" s="71"/>
      <c r="N199" s="72"/>
      <c r="O199" s="71"/>
      <c r="P199" s="71"/>
      <c r="Q199" s="72"/>
      <c r="R199" s="71"/>
      <c r="S199" s="71"/>
      <c r="T199" s="72"/>
      <c r="U199" s="71"/>
      <c r="V199" s="71"/>
      <c r="W199" s="72"/>
      <c r="X199" s="72"/>
      <c r="Y199" s="72"/>
      <c r="Z199" s="72"/>
      <c r="AA199" s="72"/>
      <c r="AB199" s="72"/>
      <c r="AC199" s="72"/>
      <c r="AD199" s="71"/>
      <c r="AE199" s="71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3"/>
    </row>
    <row r="200" spans="1:46" ht="15" customHeight="1">
      <c r="A200" s="37" t="s">
        <v>198</v>
      </c>
      <c r="B200" s="65">
        <f>'Расчет субсидий'!BH200</f>
        <v>339.5</v>
      </c>
      <c r="C200" s="68">
        <f>'Расчет субсидий'!D200-1</f>
        <v>-1</v>
      </c>
      <c r="D200" s="68">
        <f>C200*'Расчет субсидий'!E200</f>
        <v>0</v>
      </c>
      <c r="E200" s="69">
        <f t="shared" ref="E200:E211" si="107">$B200*D200/$AS200</f>
        <v>0</v>
      </c>
      <c r="F200" s="31" t="s">
        <v>376</v>
      </c>
      <c r="G200" s="31" t="s">
        <v>376</v>
      </c>
      <c r="H200" s="31" t="s">
        <v>376</v>
      </c>
      <c r="I200" s="31" t="s">
        <v>376</v>
      </c>
      <c r="J200" s="31" t="s">
        <v>376</v>
      </c>
      <c r="K200" s="31" t="s">
        <v>376</v>
      </c>
      <c r="L200" s="68">
        <f>'Расчет субсидий'!P200-1</f>
        <v>-0.26576777688484077</v>
      </c>
      <c r="M200" s="68">
        <f>L200*'Расчет субсидий'!Q200</f>
        <v>-5.3153555376968153</v>
      </c>
      <c r="N200" s="69">
        <f t="shared" ref="N200:N211" si="108">$B200*M200/$AS200</f>
        <v>-18.161384676543307</v>
      </c>
      <c r="O200" s="68">
        <f>'Расчет субсидий'!R200-1</f>
        <v>0</v>
      </c>
      <c r="P200" s="68">
        <f>O200*'Расчет субсидий'!S200</f>
        <v>0</v>
      </c>
      <c r="Q200" s="69">
        <f t="shared" ref="Q200:Q211" si="109">$B200*P200/$AS200</f>
        <v>0</v>
      </c>
      <c r="R200" s="68">
        <f>'Расчет субсидий'!V200-1</f>
        <v>3.032558139534884</v>
      </c>
      <c r="S200" s="68">
        <f>R200*'Расчет субсидий'!W200</f>
        <v>106.13953488372094</v>
      </c>
      <c r="T200" s="69">
        <f t="shared" ref="T200:T211" si="110">$B200*S200/$AS200</f>
        <v>362.65512414770751</v>
      </c>
      <c r="U200" s="68">
        <f>'Расчет субсидий'!Z200-1</f>
        <v>0.70000000000000018</v>
      </c>
      <c r="V200" s="68">
        <f>U200*'Расчет субсидий'!AA200</f>
        <v>10.500000000000004</v>
      </c>
      <c r="W200" s="69">
        <f t="shared" ref="W200:W211" si="111">$B200*V200/$AS200</f>
        <v>35.876158753875984</v>
      </c>
      <c r="X200" s="68">
        <f>'Расчет субсидий'!AD200-1</f>
        <v>-0.84987159104806165</v>
      </c>
      <c r="Y200" s="68">
        <f>X200*'Расчет субсидий'!AE200</f>
        <v>-4.249357955240308</v>
      </c>
      <c r="Z200" s="69">
        <f t="shared" si="98"/>
        <v>-14.519108628975911</v>
      </c>
      <c r="AA200" s="31" t="s">
        <v>376</v>
      </c>
      <c r="AB200" s="31" t="s">
        <v>376</v>
      </c>
      <c r="AC200" s="31" t="s">
        <v>376</v>
      </c>
      <c r="AD200" s="68">
        <f>'Расчет субсидий'!AL200-1</f>
        <v>0.11439114391143912</v>
      </c>
      <c r="AE200" s="68">
        <f>AD200*'Расчет субсидий'!AM200</f>
        <v>2.2878228782287824</v>
      </c>
      <c r="AF200" s="69">
        <f t="shared" ref="AF200:AF211" si="112">$B200*AE200/$AS200</f>
        <v>7.8169806457224045</v>
      </c>
      <c r="AG200" s="31" t="s">
        <v>376</v>
      </c>
      <c r="AH200" s="31" t="s">
        <v>376</v>
      </c>
      <c r="AI200" s="31" t="s">
        <v>376</v>
      </c>
      <c r="AJ200" s="68">
        <f>'Расчет субсидий'!AT200-1</f>
        <v>-1</v>
      </c>
      <c r="AK200" s="68">
        <f>AJ200*'Расчет субсидий'!AU200</f>
        <v>-10</v>
      </c>
      <c r="AL200" s="69">
        <f t="shared" si="99"/>
        <v>-34.167770241786634</v>
      </c>
      <c r="AM200" s="31" t="s">
        <v>376</v>
      </c>
      <c r="AN200" s="31" t="s">
        <v>376</v>
      </c>
      <c r="AO200" s="31" t="s">
        <v>376</v>
      </c>
      <c r="AP200" s="31" t="s">
        <v>376</v>
      </c>
      <c r="AQ200" s="31" t="s">
        <v>376</v>
      </c>
      <c r="AR200" s="31" t="s">
        <v>376</v>
      </c>
      <c r="AS200" s="68">
        <f t="shared" si="100"/>
        <v>99.362644269012591</v>
      </c>
      <c r="AT200" s="30" t="str">
        <f>IF('Расчет субсидий'!BW200="+",'Расчет субсидий'!BW200,"-")</f>
        <v>-</v>
      </c>
    </row>
    <row r="201" spans="1:46" ht="15" customHeight="1">
      <c r="A201" s="37" t="s">
        <v>199</v>
      </c>
      <c r="B201" s="65">
        <f>'Расчет субсидий'!BH201</f>
        <v>-317.60000000000002</v>
      </c>
      <c r="C201" s="68">
        <f>'Расчет субсидий'!D201-1</f>
        <v>-1</v>
      </c>
      <c r="D201" s="68">
        <f>C201*'Расчет субсидий'!E201</f>
        <v>0</v>
      </c>
      <c r="E201" s="69">
        <f t="shared" si="107"/>
        <v>0</v>
      </c>
      <c r="F201" s="31" t="s">
        <v>376</v>
      </c>
      <c r="G201" s="31" t="s">
        <v>376</v>
      </c>
      <c r="H201" s="31" t="s">
        <v>376</v>
      </c>
      <c r="I201" s="31" t="s">
        <v>376</v>
      </c>
      <c r="J201" s="31" t="s">
        <v>376</v>
      </c>
      <c r="K201" s="31" t="s">
        <v>376</v>
      </c>
      <c r="L201" s="68">
        <f>'Расчет субсидий'!P201-1</f>
        <v>-0.24152106885919833</v>
      </c>
      <c r="M201" s="68">
        <f>L201*'Расчет субсидий'!Q201</f>
        <v>-4.830421377183967</v>
      </c>
      <c r="N201" s="69">
        <f t="shared" si="108"/>
        <v>-26.524634788631449</v>
      </c>
      <c r="O201" s="68">
        <f>'Расчет субсидий'!R201-1</f>
        <v>0</v>
      </c>
      <c r="P201" s="68">
        <f>O201*'Расчет субсидий'!S201</f>
        <v>0</v>
      </c>
      <c r="Q201" s="69">
        <f t="shared" si="109"/>
        <v>0</v>
      </c>
      <c r="R201" s="68">
        <f>'Расчет субсидий'!V201-1</f>
        <v>-1</v>
      </c>
      <c r="S201" s="68">
        <f>R201*'Расчет субсидий'!W201</f>
        <v>-30</v>
      </c>
      <c r="T201" s="69">
        <f t="shared" si="110"/>
        <v>-164.73491265535148</v>
      </c>
      <c r="U201" s="68">
        <f>'Расчет субсидий'!Z201-1</f>
        <v>-0.9</v>
      </c>
      <c r="V201" s="68">
        <f>U201*'Расчет субсидий'!AA201</f>
        <v>-18</v>
      </c>
      <c r="W201" s="69">
        <f t="shared" si="111"/>
        <v>-98.840947593210885</v>
      </c>
      <c r="X201" s="68">
        <f>'Расчет субсидий'!AD201-1</f>
        <v>-0.60159114493254928</v>
      </c>
      <c r="Y201" s="68">
        <f>X201*'Расчет субсидий'!AE201</f>
        <v>-3.0079557246627466</v>
      </c>
      <c r="Z201" s="69">
        <f t="shared" si="98"/>
        <v>-16.517177452449403</v>
      </c>
      <c r="AA201" s="31" t="s">
        <v>376</v>
      </c>
      <c r="AB201" s="31" t="s">
        <v>376</v>
      </c>
      <c r="AC201" s="31" t="s">
        <v>376</v>
      </c>
      <c r="AD201" s="68">
        <f>'Расчет субсидий'!AL201-1</f>
        <v>-9.9999999999999978E-2</v>
      </c>
      <c r="AE201" s="68">
        <f>AD201*'Расчет субсидий'!AM201</f>
        <v>-1.9999999999999996</v>
      </c>
      <c r="AF201" s="69">
        <f t="shared" si="112"/>
        <v>-10.982327510356765</v>
      </c>
      <c r="AG201" s="31" t="s">
        <v>376</v>
      </c>
      <c r="AH201" s="31" t="s">
        <v>376</v>
      </c>
      <c r="AI201" s="31" t="s">
        <v>376</v>
      </c>
      <c r="AJ201" s="68">
        <f>'Расчет субсидий'!AT201-1</f>
        <v>-1</v>
      </c>
      <c r="AK201" s="68">
        <f>AJ201*'Расчет субсидий'!AU201</f>
        <v>0</v>
      </c>
      <c r="AL201" s="69">
        <f t="shared" si="99"/>
        <v>0</v>
      </c>
      <c r="AM201" s="31" t="s">
        <v>376</v>
      </c>
      <c r="AN201" s="31" t="s">
        <v>376</v>
      </c>
      <c r="AO201" s="31" t="s">
        <v>376</v>
      </c>
      <c r="AP201" s="31" t="s">
        <v>376</v>
      </c>
      <c r="AQ201" s="31" t="s">
        <v>376</v>
      </c>
      <c r="AR201" s="31" t="s">
        <v>376</v>
      </c>
      <c r="AS201" s="68">
        <f t="shared" si="100"/>
        <v>-57.838377101846717</v>
      </c>
      <c r="AT201" s="30" t="str">
        <f>IF('Расчет субсидий'!BW201="+",'Расчет субсидий'!BW201,"-")</f>
        <v>-</v>
      </c>
    </row>
    <row r="202" spans="1:46" ht="15" customHeight="1">
      <c r="A202" s="37" t="s">
        <v>200</v>
      </c>
      <c r="B202" s="65">
        <f>'Расчет субсидий'!BH202</f>
        <v>-46.5</v>
      </c>
      <c r="C202" s="68">
        <f>'Расчет субсидий'!D202-1</f>
        <v>-1</v>
      </c>
      <c r="D202" s="68">
        <f>C202*'Расчет субсидий'!E202</f>
        <v>0</v>
      </c>
      <c r="E202" s="69">
        <f t="shared" si="107"/>
        <v>0</v>
      </c>
      <c r="F202" s="31" t="s">
        <v>376</v>
      </c>
      <c r="G202" s="31" t="s">
        <v>376</v>
      </c>
      <c r="H202" s="31" t="s">
        <v>376</v>
      </c>
      <c r="I202" s="31" t="s">
        <v>376</v>
      </c>
      <c r="J202" s="31" t="s">
        <v>376</v>
      </c>
      <c r="K202" s="31" t="s">
        <v>376</v>
      </c>
      <c r="L202" s="68">
        <f>'Расчет субсидий'!P202-1</f>
        <v>-0.56694338956107038</v>
      </c>
      <c r="M202" s="68">
        <f>L202*'Расчет субсидий'!Q202</f>
        <v>-11.338867791221407</v>
      </c>
      <c r="N202" s="69">
        <f t="shared" si="108"/>
        <v>-49.978367517875661</v>
      </c>
      <c r="O202" s="68">
        <f>'Расчет субсидий'!R202-1</f>
        <v>0</v>
      </c>
      <c r="P202" s="68">
        <f>O202*'Расчет субсидий'!S202</f>
        <v>0</v>
      </c>
      <c r="Q202" s="69">
        <f t="shared" si="109"/>
        <v>0</v>
      </c>
      <c r="R202" s="68">
        <f>'Расчет субсидий'!V202-1</f>
        <v>0.21157024793388435</v>
      </c>
      <c r="S202" s="68">
        <f>R202*'Расчет субсидий'!W202</f>
        <v>6.3471074380165309</v>
      </c>
      <c r="T202" s="69">
        <f t="shared" si="110"/>
        <v>27.976167819702756</v>
      </c>
      <c r="U202" s="68">
        <f>'Расчет субсидий'!Z202-1</f>
        <v>6.4285714285714279E-2</v>
      </c>
      <c r="V202" s="68">
        <f>U202*'Расчет субсидий'!AA202</f>
        <v>1.2857142857142856</v>
      </c>
      <c r="W202" s="69">
        <f t="shared" si="111"/>
        <v>5.6670473875848755</v>
      </c>
      <c r="X202" s="68">
        <f>'Расчет субсидий'!AD202-1</f>
        <v>-0.86785122722481556</v>
      </c>
      <c r="Y202" s="68">
        <f>X202*'Расчет субсидий'!AE202</f>
        <v>-4.339256136124078</v>
      </c>
      <c r="Z202" s="69">
        <f t="shared" si="98"/>
        <v>-19.126154561331688</v>
      </c>
      <c r="AA202" s="31" t="s">
        <v>376</v>
      </c>
      <c r="AB202" s="31" t="s">
        <v>376</v>
      </c>
      <c r="AC202" s="31" t="s">
        <v>376</v>
      </c>
      <c r="AD202" s="68">
        <f>'Расчет субсидий'!AL202-1</f>
        <v>-0.12522045855379194</v>
      </c>
      <c r="AE202" s="68">
        <f>AD202*'Расчет субсидий'!AM202</f>
        <v>-2.5044091710758387</v>
      </c>
      <c r="AF202" s="69">
        <f t="shared" si="112"/>
        <v>-11.038693128080284</v>
      </c>
      <c r="AG202" s="31" t="s">
        <v>376</v>
      </c>
      <c r="AH202" s="31" t="s">
        <v>376</v>
      </c>
      <c r="AI202" s="31" t="s">
        <v>376</v>
      </c>
      <c r="AJ202" s="68">
        <f>'Расчет субсидий'!AT202-1</f>
        <v>-1</v>
      </c>
      <c r="AK202" s="68">
        <f>AJ202*'Расчет субсидий'!AU202</f>
        <v>0</v>
      </c>
      <c r="AL202" s="69">
        <f t="shared" si="99"/>
        <v>0</v>
      </c>
      <c r="AM202" s="31" t="s">
        <v>376</v>
      </c>
      <c r="AN202" s="31" t="s">
        <v>376</v>
      </c>
      <c r="AO202" s="31" t="s">
        <v>376</v>
      </c>
      <c r="AP202" s="31" t="s">
        <v>376</v>
      </c>
      <c r="AQ202" s="31" t="s">
        <v>376</v>
      </c>
      <c r="AR202" s="31" t="s">
        <v>376</v>
      </c>
      <c r="AS202" s="68">
        <f t="shared" si="100"/>
        <v>-10.549711374690506</v>
      </c>
      <c r="AT202" s="30" t="str">
        <f>IF('Расчет субсидий'!BW202="+",'Расчет субсидий'!BW202,"-")</f>
        <v>-</v>
      </c>
    </row>
    <row r="203" spans="1:46" ht="15" customHeight="1">
      <c r="A203" s="37" t="s">
        <v>201</v>
      </c>
      <c r="B203" s="65">
        <f>'Расчет субсидий'!BH203</f>
        <v>-26.1</v>
      </c>
      <c r="C203" s="68">
        <f>'Расчет субсидий'!D203-1</f>
        <v>-1</v>
      </c>
      <c r="D203" s="68">
        <f>C203*'Расчет субсидий'!E203</f>
        <v>0</v>
      </c>
      <c r="E203" s="69">
        <f t="shared" si="107"/>
        <v>0</v>
      </c>
      <c r="F203" s="31" t="s">
        <v>376</v>
      </c>
      <c r="G203" s="31" t="s">
        <v>376</v>
      </c>
      <c r="H203" s="31" t="s">
        <v>376</v>
      </c>
      <c r="I203" s="31" t="s">
        <v>376</v>
      </c>
      <c r="J203" s="31" t="s">
        <v>376</v>
      </c>
      <c r="K203" s="31" t="s">
        <v>376</v>
      </c>
      <c r="L203" s="68">
        <f>'Расчет субсидий'!P203-1</f>
        <v>-0.56613800205973219</v>
      </c>
      <c r="M203" s="68">
        <f>L203*'Расчет субсидий'!Q203</f>
        <v>-11.322760041194645</v>
      </c>
      <c r="N203" s="69">
        <f t="shared" si="108"/>
        <v>-8.4528064080346486</v>
      </c>
      <c r="O203" s="68">
        <f>'Расчет субсидий'!R203-1</f>
        <v>0</v>
      </c>
      <c r="P203" s="68">
        <f>O203*'Расчет субсидий'!S203</f>
        <v>0</v>
      </c>
      <c r="Q203" s="69">
        <f t="shared" si="109"/>
        <v>0</v>
      </c>
      <c r="R203" s="68">
        <f>'Расчет субсидий'!V203-1</f>
        <v>-0.4</v>
      </c>
      <c r="S203" s="68">
        <f>R203*'Расчет субсидий'!W203</f>
        <v>-12</v>
      </c>
      <c r="T203" s="69">
        <f t="shared" si="110"/>
        <v>-8.9583879308029299</v>
      </c>
      <c r="U203" s="68">
        <f>'Расчет субсидий'!Z203-1</f>
        <v>-0.4</v>
      </c>
      <c r="V203" s="68">
        <f>U203*'Расчет субсидий'!AA203</f>
        <v>-8</v>
      </c>
      <c r="W203" s="69">
        <f t="shared" si="111"/>
        <v>-5.9722586205352863</v>
      </c>
      <c r="X203" s="68">
        <f>'Расчет субсидий'!AD203-1</f>
        <v>-0.72777746932430176</v>
      </c>
      <c r="Y203" s="68">
        <f>X203*'Расчет субсидий'!AE203</f>
        <v>-3.6388873466215088</v>
      </c>
      <c r="Z203" s="69">
        <f t="shared" si="98"/>
        <v>-2.7165470406271348</v>
      </c>
      <c r="AA203" s="31" t="s">
        <v>376</v>
      </c>
      <c r="AB203" s="31" t="s">
        <v>376</v>
      </c>
      <c r="AC203" s="31" t="s">
        <v>376</v>
      </c>
      <c r="AD203" s="68">
        <f>'Расчет субсидий'!AL203-1</f>
        <v>0</v>
      </c>
      <c r="AE203" s="68">
        <f>AD203*'Расчет субсидий'!AM203</f>
        <v>0</v>
      </c>
      <c r="AF203" s="69">
        <f t="shared" si="112"/>
        <v>0</v>
      </c>
      <c r="AG203" s="31" t="s">
        <v>376</v>
      </c>
      <c r="AH203" s="31" t="s">
        <v>376</v>
      </c>
      <c r="AI203" s="31" t="s">
        <v>376</v>
      </c>
      <c r="AJ203" s="68">
        <f>'Расчет субсидий'!AT203-1</f>
        <v>-1</v>
      </c>
      <c r="AK203" s="68">
        <f>AJ203*'Расчет субсидий'!AU203</f>
        <v>0</v>
      </c>
      <c r="AL203" s="69">
        <f t="shared" si="99"/>
        <v>0</v>
      </c>
      <c r="AM203" s="31" t="s">
        <v>376</v>
      </c>
      <c r="AN203" s="31" t="s">
        <v>376</v>
      </c>
      <c r="AO203" s="31" t="s">
        <v>376</v>
      </c>
      <c r="AP203" s="31" t="s">
        <v>376</v>
      </c>
      <c r="AQ203" s="31" t="s">
        <v>376</v>
      </c>
      <c r="AR203" s="31" t="s">
        <v>376</v>
      </c>
      <c r="AS203" s="68">
        <f t="shared" si="100"/>
        <v>-34.961647387816157</v>
      </c>
      <c r="AT203" s="30" t="str">
        <f>IF('Расчет субсидий'!BW203="+",'Расчет субсидий'!BW203,"-")</f>
        <v>-</v>
      </c>
    </row>
    <row r="204" spans="1:46" ht="15" customHeight="1">
      <c r="A204" s="37" t="s">
        <v>202</v>
      </c>
      <c r="B204" s="65">
        <f>'Расчет субсидий'!BH204</f>
        <v>-44.799999999999955</v>
      </c>
      <c r="C204" s="68">
        <f>'Расчет субсидий'!D204-1</f>
        <v>-1</v>
      </c>
      <c r="D204" s="68">
        <f>C204*'Расчет субсидий'!E204</f>
        <v>0</v>
      </c>
      <c r="E204" s="69">
        <f t="shared" si="107"/>
        <v>0</v>
      </c>
      <c r="F204" s="31" t="s">
        <v>376</v>
      </c>
      <c r="G204" s="31" t="s">
        <v>376</v>
      </c>
      <c r="H204" s="31" t="s">
        <v>376</v>
      </c>
      <c r="I204" s="31" t="s">
        <v>376</v>
      </c>
      <c r="J204" s="31" t="s">
        <v>376</v>
      </c>
      <c r="K204" s="31" t="s">
        <v>376</v>
      </c>
      <c r="L204" s="68">
        <f>'Расчет субсидий'!P204-1</f>
        <v>-0.25561880171351448</v>
      </c>
      <c r="M204" s="68">
        <f>L204*'Расчет субсидий'!Q204</f>
        <v>-5.1123760342702891</v>
      </c>
      <c r="N204" s="69">
        <f t="shared" si="108"/>
        <v>-54.017063487290699</v>
      </c>
      <c r="O204" s="68">
        <f>'Расчет субсидий'!R204-1</f>
        <v>0</v>
      </c>
      <c r="P204" s="68">
        <f>O204*'Расчет субсидий'!S204</f>
        <v>0</v>
      </c>
      <c r="Q204" s="69">
        <f t="shared" si="109"/>
        <v>0</v>
      </c>
      <c r="R204" s="68">
        <f>'Расчет субсидий'!V204-1</f>
        <v>-2.5641025641025661E-2</v>
      </c>
      <c r="S204" s="68">
        <f>R204*'Расчет субсидий'!W204</f>
        <v>-0.1282051282051283</v>
      </c>
      <c r="T204" s="69">
        <f t="shared" si="110"/>
        <v>-1.3546078189925499</v>
      </c>
      <c r="U204" s="68">
        <f>'Расчет субсидий'!Z204-1</f>
        <v>4.3749999999999956E-2</v>
      </c>
      <c r="V204" s="68">
        <f>U204*'Расчет субсидий'!AA204</f>
        <v>1.968749999999998</v>
      </c>
      <c r="W204" s="69">
        <f t="shared" si="111"/>
        <v>20.801696320404307</v>
      </c>
      <c r="X204" s="68">
        <f>'Расчет субсидий'!AD204-1</f>
        <v>-0.81501581488263697</v>
      </c>
      <c r="Y204" s="68">
        <f>X204*'Расчет субсидий'!AE204</f>
        <v>-4.0750790744131846</v>
      </c>
      <c r="Z204" s="69">
        <f t="shared" si="98"/>
        <v>-43.057045022261548</v>
      </c>
      <c r="AA204" s="31" t="s">
        <v>376</v>
      </c>
      <c r="AB204" s="31" t="s">
        <v>376</v>
      </c>
      <c r="AC204" s="31" t="s">
        <v>376</v>
      </c>
      <c r="AD204" s="68">
        <f>'Расчет субсидий'!AL204-1</f>
        <v>0.1791530944625408</v>
      </c>
      <c r="AE204" s="68">
        <f>AD204*'Расчет субсидий'!AM204</f>
        <v>3.5830618892508159</v>
      </c>
      <c r="AF204" s="69">
        <f t="shared" si="112"/>
        <v>37.85842047868428</v>
      </c>
      <c r="AG204" s="31" t="s">
        <v>376</v>
      </c>
      <c r="AH204" s="31" t="s">
        <v>376</v>
      </c>
      <c r="AI204" s="31" t="s">
        <v>376</v>
      </c>
      <c r="AJ204" s="68">
        <f>'Расчет субсидий'!AT204-1</f>
        <v>-4.7619047619047672E-2</v>
      </c>
      <c r="AK204" s="68">
        <f>AJ204*'Расчет субсидий'!AU204</f>
        <v>-0.47619047619047672</v>
      </c>
      <c r="AL204" s="69">
        <f t="shared" si="99"/>
        <v>-5.0314004705437592</v>
      </c>
      <c r="AM204" s="31" t="s">
        <v>376</v>
      </c>
      <c r="AN204" s="31" t="s">
        <v>376</v>
      </c>
      <c r="AO204" s="31" t="s">
        <v>376</v>
      </c>
      <c r="AP204" s="31" t="s">
        <v>376</v>
      </c>
      <c r="AQ204" s="31" t="s">
        <v>376</v>
      </c>
      <c r="AR204" s="31" t="s">
        <v>376</v>
      </c>
      <c r="AS204" s="68">
        <f t="shared" si="100"/>
        <v>-4.2400388238282645</v>
      </c>
      <c r="AT204" s="30" t="str">
        <f>IF('Расчет субсидий'!BW204="+",'Расчет субсидий'!BW204,"-")</f>
        <v>-</v>
      </c>
    </row>
    <row r="205" spans="1:46" ht="15" customHeight="1">
      <c r="A205" s="37" t="s">
        <v>203</v>
      </c>
      <c r="B205" s="65">
        <f>'Расчет субсидий'!BH205</f>
        <v>301.10000000000036</v>
      </c>
      <c r="C205" s="68">
        <f>'Расчет субсидий'!D205-1</f>
        <v>0.77086614173228352</v>
      </c>
      <c r="D205" s="68">
        <f>C205*'Расчет субсидий'!E205</f>
        <v>7.7086614173228352</v>
      </c>
      <c r="E205" s="69">
        <f t="shared" si="107"/>
        <v>230.02676732296669</v>
      </c>
      <c r="F205" s="31" t="s">
        <v>376</v>
      </c>
      <c r="G205" s="31" t="s">
        <v>376</v>
      </c>
      <c r="H205" s="31" t="s">
        <v>376</v>
      </c>
      <c r="I205" s="31" t="s">
        <v>376</v>
      </c>
      <c r="J205" s="31" t="s">
        <v>376</v>
      </c>
      <c r="K205" s="31" t="s">
        <v>376</v>
      </c>
      <c r="L205" s="68">
        <f>'Расчет субсидий'!P205-1</f>
        <v>-0.15890804597701147</v>
      </c>
      <c r="M205" s="68">
        <f>L205*'Расчет субсидий'!Q205</f>
        <v>-3.1781609195402294</v>
      </c>
      <c r="N205" s="69">
        <f t="shared" si="108"/>
        <v>-94.8364499070085</v>
      </c>
      <c r="O205" s="68">
        <f>'Расчет субсидий'!R205-1</f>
        <v>0</v>
      </c>
      <c r="P205" s="68">
        <f>O205*'Расчет субсидий'!S205</f>
        <v>0</v>
      </c>
      <c r="Q205" s="69">
        <f t="shared" si="109"/>
        <v>0</v>
      </c>
      <c r="R205" s="68">
        <f>'Расчет субсидий'!V205-1</f>
        <v>0.15533333333333332</v>
      </c>
      <c r="S205" s="68">
        <f>R205*'Расчет субсидий'!W205</f>
        <v>5.4366666666666665</v>
      </c>
      <c r="T205" s="69">
        <f t="shared" si="110"/>
        <v>162.23035241054595</v>
      </c>
      <c r="U205" s="68">
        <f>'Расчет субсидий'!Z205-1</f>
        <v>0.13535353535353534</v>
      </c>
      <c r="V205" s="68">
        <f>U205*'Расчет субсидий'!AA205</f>
        <v>2.0303030303030303</v>
      </c>
      <c r="W205" s="69">
        <f t="shared" si="111"/>
        <v>60.584324237816055</v>
      </c>
      <c r="X205" s="68">
        <f>'Расчет субсидий'!AD205-1</f>
        <v>-0.41494322639861436</v>
      </c>
      <c r="Y205" s="68">
        <f>X205*'Расчет субсидий'!AE205</f>
        <v>-2.074716131993072</v>
      </c>
      <c r="Z205" s="69">
        <f t="shared" si="98"/>
        <v>-61.909612981927808</v>
      </c>
      <c r="AA205" s="31" t="s">
        <v>376</v>
      </c>
      <c r="AB205" s="31" t="s">
        <v>376</v>
      </c>
      <c r="AC205" s="31" t="s">
        <v>376</v>
      </c>
      <c r="AD205" s="68">
        <f>'Расчет субсидий'!AL205-1</f>
        <v>8.3857442348007627E-3</v>
      </c>
      <c r="AE205" s="68">
        <f>AD205*'Расчет субсидий'!AM205</f>
        <v>0.16771488469601525</v>
      </c>
      <c r="AF205" s="69">
        <f t="shared" si="112"/>
        <v>5.0046189176079645</v>
      </c>
      <c r="AG205" s="31" t="s">
        <v>376</v>
      </c>
      <c r="AH205" s="31" t="s">
        <v>376</v>
      </c>
      <c r="AI205" s="31" t="s">
        <v>376</v>
      </c>
      <c r="AJ205" s="68">
        <f>'Расчет субсидий'!AT205-1</f>
        <v>0</v>
      </c>
      <c r="AK205" s="68">
        <f>AJ205*'Расчет субсидий'!AU205</f>
        <v>0</v>
      </c>
      <c r="AL205" s="69">
        <f t="shared" si="99"/>
        <v>0</v>
      </c>
      <c r="AM205" s="31" t="s">
        <v>376</v>
      </c>
      <c r="AN205" s="31" t="s">
        <v>376</v>
      </c>
      <c r="AO205" s="31" t="s">
        <v>376</v>
      </c>
      <c r="AP205" s="31" t="s">
        <v>376</v>
      </c>
      <c r="AQ205" s="31" t="s">
        <v>376</v>
      </c>
      <c r="AR205" s="31" t="s">
        <v>376</v>
      </c>
      <c r="AS205" s="68">
        <f t="shared" si="100"/>
        <v>10.090468947455246</v>
      </c>
      <c r="AT205" s="30" t="str">
        <f>IF('Расчет субсидий'!BW205="+",'Расчет субсидий'!BW205,"-")</f>
        <v>-</v>
      </c>
    </row>
    <row r="206" spans="1:46" ht="15" customHeight="1">
      <c r="A206" s="37" t="s">
        <v>204</v>
      </c>
      <c r="B206" s="65">
        <f>'Расчет субсидий'!BH206</f>
        <v>283</v>
      </c>
      <c r="C206" s="68">
        <f>'Расчет субсидий'!D206-1</f>
        <v>1.6130478087649447E-2</v>
      </c>
      <c r="D206" s="68">
        <f>C206*'Расчет субсидий'!E206</f>
        <v>0.16130478087649447</v>
      </c>
      <c r="E206" s="69">
        <f t="shared" si="107"/>
        <v>2.8141178553516957</v>
      </c>
      <c r="F206" s="31" t="s">
        <v>376</v>
      </c>
      <c r="G206" s="31" t="s">
        <v>376</v>
      </c>
      <c r="H206" s="31" t="s">
        <v>376</v>
      </c>
      <c r="I206" s="31" t="s">
        <v>376</v>
      </c>
      <c r="J206" s="31" t="s">
        <v>376</v>
      </c>
      <c r="K206" s="31" t="s">
        <v>376</v>
      </c>
      <c r="L206" s="68">
        <f>'Расчет субсидий'!P206-1</f>
        <v>-0.12658122295139385</v>
      </c>
      <c r="M206" s="68">
        <f>L206*'Расчет субсидий'!Q206</f>
        <v>-2.5316244590278769</v>
      </c>
      <c r="N206" s="69">
        <f t="shared" si="108"/>
        <v>-44.166636317185478</v>
      </c>
      <c r="O206" s="68">
        <f>'Расчет субсидий'!R206-1</f>
        <v>0</v>
      </c>
      <c r="P206" s="68">
        <f>O206*'Расчет субсидий'!S206</f>
        <v>0</v>
      </c>
      <c r="Q206" s="69">
        <f t="shared" si="109"/>
        <v>0</v>
      </c>
      <c r="R206" s="68">
        <f>'Расчет субсидий'!V206-1</f>
        <v>0.34957020057306587</v>
      </c>
      <c r="S206" s="68">
        <f>R206*'Расчет субсидий'!W206</f>
        <v>10.487106017191977</v>
      </c>
      <c r="T206" s="69">
        <f t="shared" si="110"/>
        <v>182.95770363150262</v>
      </c>
      <c r="U206" s="68">
        <f>'Расчет субсидий'!Z206-1</f>
        <v>1.2499999999999956E-2</v>
      </c>
      <c r="V206" s="68">
        <f>U206*'Расчет субсидий'!AA206</f>
        <v>0.24999999999999911</v>
      </c>
      <c r="W206" s="69">
        <f t="shared" si="111"/>
        <v>4.3614917054231004</v>
      </c>
      <c r="X206" s="68">
        <f>'Расчет субсидий'!AD206-1</f>
        <v>1.6377492326206471</v>
      </c>
      <c r="Y206" s="68">
        <f>X206*'Расчет субсидий'!AE206</f>
        <v>8.1887461631032359</v>
      </c>
      <c r="Z206" s="69">
        <f t="shared" si="98"/>
        <v>142.86059387276052</v>
      </c>
      <c r="AA206" s="31" t="s">
        <v>376</v>
      </c>
      <c r="AB206" s="31" t="s">
        <v>376</v>
      </c>
      <c r="AC206" s="31" t="s">
        <v>376</v>
      </c>
      <c r="AD206" s="68">
        <f>'Расчет субсидий'!AL206-1</f>
        <v>-2.6881720430107503E-3</v>
      </c>
      <c r="AE206" s="68">
        <f>AD206*'Расчет субсидий'!AM206</f>
        <v>-5.3763440860215006E-2</v>
      </c>
      <c r="AF206" s="69">
        <f t="shared" si="112"/>
        <v>-0.93795520546733591</v>
      </c>
      <c r="AG206" s="31" t="s">
        <v>376</v>
      </c>
      <c r="AH206" s="31" t="s">
        <v>376</v>
      </c>
      <c r="AI206" s="31" t="s">
        <v>376</v>
      </c>
      <c r="AJ206" s="68">
        <f>'Расчет субсидий'!AT206-1</f>
        <v>-2.8025477707006363E-2</v>
      </c>
      <c r="AK206" s="68">
        <f>AJ206*'Расчет субсидий'!AU206</f>
        <v>-0.28025477707006363</v>
      </c>
      <c r="AL206" s="69">
        <f t="shared" si="99"/>
        <v>-4.8893155423851482</v>
      </c>
      <c r="AM206" s="31" t="s">
        <v>376</v>
      </c>
      <c r="AN206" s="31" t="s">
        <v>376</v>
      </c>
      <c r="AO206" s="31" t="s">
        <v>376</v>
      </c>
      <c r="AP206" s="31" t="s">
        <v>376</v>
      </c>
      <c r="AQ206" s="31" t="s">
        <v>376</v>
      </c>
      <c r="AR206" s="31" t="s">
        <v>376</v>
      </c>
      <c r="AS206" s="68">
        <f t="shared" si="100"/>
        <v>16.221514284213551</v>
      </c>
      <c r="AT206" s="30" t="str">
        <f>IF('Расчет субсидий'!BW206="+",'Расчет субсидий'!BW206,"-")</f>
        <v>-</v>
      </c>
    </row>
    <row r="207" spans="1:46" ht="15" customHeight="1">
      <c r="A207" s="37" t="s">
        <v>205</v>
      </c>
      <c r="B207" s="65">
        <f>'Расчет субсидий'!BH207</f>
        <v>-16.900000000000006</v>
      </c>
      <c r="C207" s="68">
        <f>'Расчет субсидий'!D207-1</f>
        <v>-1</v>
      </c>
      <c r="D207" s="68">
        <f>C207*'Расчет субсидий'!E207</f>
        <v>0</v>
      </c>
      <c r="E207" s="69">
        <f t="shared" si="107"/>
        <v>0</v>
      </c>
      <c r="F207" s="31" t="s">
        <v>376</v>
      </c>
      <c r="G207" s="31" t="s">
        <v>376</v>
      </c>
      <c r="H207" s="31" t="s">
        <v>376</v>
      </c>
      <c r="I207" s="31" t="s">
        <v>376</v>
      </c>
      <c r="J207" s="31" t="s">
        <v>376</v>
      </c>
      <c r="K207" s="31" t="s">
        <v>376</v>
      </c>
      <c r="L207" s="68">
        <f>'Расчет субсидий'!P207-1</f>
        <v>-0.61221597200690958</v>
      </c>
      <c r="M207" s="68">
        <f>L207*'Расчет субсидий'!Q207</f>
        <v>-12.244319440138192</v>
      </c>
      <c r="N207" s="69">
        <f t="shared" si="108"/>
        <v>-17.287421713481777</v>
      </c>
      <c r="O207" s="68">
        <f>'Расчет субсидий'!R207-1</f>
        <v>0</v>
      </c>
      <c r="P207" s="68">
        <f>O207*'Расчет субсидий'!S207</f>
        <v>0</v>
      </c>
      <c r="Q207" s="69">
        <f t="shared" si="109"/>
        <v>0</v>
      </c>
      <c r="R207" s="68">
        <f>'Расчет субсидий'!V207-1</f>
        <v>3.1578947368421151E-2</v>
      </c>
      <c r="S207" s="68">
        <f>R207*'Расчет субсидий'!W207</f>
        <v>0.94736842105263452</v>
      </c>
      <c r="T207" s="69">
        <f t="shared" si="110"/>
        <v>1.337563716206625</v>
      </c>
      <c r="U207" s="68">
        <f>'Расчет субсидий'!Z207-1</f>
        <v>-0.12666666666666671</v>
      </c>
      <c r="V207" s="68">
        <f>U207*'Расчет субсидий'!AA207</f>
        <v>-2.5333333333333341</v>
      </c>
      <c r="W207" s="69">
        <f t="shared" si="111"/>
        <v>-3.5767444559302977</v>
      </c>
      <c r="X207" s="68">
        <f>'Расчет субсидий'!AD207-1</f>
        <v>-0.51027941844616076</v>
      </c>
      <c r="Y207" s="68">
        <f>X207*'Расчет субсидий'!AE207</f>
        <v>-2.551397092230804</v>
      </c>
      <c r="Z207" s="69">
        <f t="shared" si="98"/>
        <v>-3.6022481859920554</v>
      </c>
      <c r="AA207" s="31" t="s">
        <v>376</v>
      </c>
      <c r="AB207" s="31" t="s">
        <v>376</v>
      </c>
      <c r="AC207" s="31" t="s">
        <v>376</v>
      </c>
      <c r="AD207" s="68">
        <f>'Расчет субсидий'!AL207-1</f>
        <v>0.22058823529411775</v>
      </c>
      <c r="AE207" s="68">
        <f>AD207*'Расчет субсидий'!AM207</f>
        <v>4.411764705882355</v>
      </c>
      <c r="AF207" s="69">
        <f t="shared" si="112"/>
        <v>6.2288506391975007</v>
      </c>
      <c r="AG207" s="31" t="s">
        <v>376</v>
      </c>
      <c r="AH207" s="31" t="s">
        <v>376</v>
      </c>
      <c r="AI207" s="31" t="s">
        <v>376</v>
      </c>
      <c r="AJ207" s="68">
        <f>'Расчет субсидий'!AT207-1</f>
        <v>-1</v>
      </c>
      <c r="AK207" s="68">
        <f>AJ207*'Расчет субсидий'!AU207</f>
        <v>0</v>
      </c>
      <c r="AL207" s="69">
        <f t="shared" si="99"/>
        <v>0</v>
      </c>
      <c r="AM207" s="31" t="s">
        <v>376</v>
      </c>
      <c r="AN207" s="31" t="s">
        <v>376</v>
      </c>
      <c r="AO207" s="31" t="s">
        <v>376</v>
      </c>
      <c r="AP207" s="31" t="s">
        <v>376</v>
      </c>
      <c r="AQ207" s="31" t="s">
        <v>376</v>
      </c>
      <c r="AR207" s="31" t="s">
        <v>376</v>
      </c>
      <c r="AS207" s="68">
        <f t="shared" si="100"/>
        <v>-11.969916738767342</v>
      </c>
      <c r="AT207" s="30" t="str">
        <f>IF('Расчет субсидий'!BW207="+",'Расчет субсидий'!BW207,"-")</f>
        <v>-</v>
      </c>
    </row>
    <row r="208" spans="1:46" ht="15" customHeight="1">
      <c r="A208" s="37" t="s">
        <v>206</v>
      </c>
      <c r="B208" s="65">
        <f>'Расчет субсидий'!BH208</f>
        <v>-78.600000000000023</v>
      </c>
      <c r="C208" s="68">
        <f>'Расчет субсидий'!D208-1</f>
        <v>-1</v>
      </c>
      <c r="D208" s="68">
        <f>C208*'Расчет субсидий'!E208</f>
        <v>0</v>
      </c>
      <c r="E208" s="69">
        <f t="shared" si="107"/>
        <v>0</v>
      </c>
      <c r="F208" s="31" t="s">
        <v>376</v>
      </c>
      <c r="G208" s="31" t="s">
        <v>376</v>
      </c>
      <c r="H208" s="31" t="s">
        <v>376</v>
      </c>
      <c r="I208" s="31" t="s">
        <v>376</v>
      </c>
      <c r="J208" s="31" t="s">
        <v>376</v>
      </c>
      <c r="K208" s="31" t="s">
        <v>376</v>
      </c>
      <c r="L208" s="68">
        <f>'Расчет субсидий'!P208-1</f>
        <v>-0.60225477217406154</v>
      </c>
      <c r="M208" s="68">
        <f>L208*'Расчет субсидий'!Q208</f>
        <v>-12.04509544348123</v>
      </c>
      <c r="N208" s="69">
        <f t="shared" si="108"/>
        <v>-33.728877463165837</v>
      </c>
      <c r="O208" s="68">
        <f>'Расчет субсидий'!R208-1</f>
        <v>0</v>
      </c>
      <c r="P208" s="68">
        <f>O208*'Расчет субсидий'!S208</f>
        <v>0</v>
      </c>
      <c r="Q208" s="69">
        <f t="shared" si="109"/>
        <v>0</v>
      </c>
      <c r="R208" s="68">
        <f>'Расчет субсидий'!V208-1</f>
        <v>-0.34782608695652173</v>
      </c>
      <c r="S208" s="68">
        <f>R208*'Расчет субсидий'!W208</f>
        <v>-10.434782608695652</v>
      </c>
      <c r="T208" s="69">
        <f t="shared" si="110"/>
        <v>-29.219652564392568</v>
      </c>
      <c r="U208" s="68">
        <f>'Расчет субсидий'!Z208-1</f>
        <v>-0.21666666666666667</v>
      </c>
      <c r="V208" s="68">
        <f>U208*'Расчет субсидий'!AA208</f>
        <v>-4.3333333333333339</v>
      </c>
      <c r="W208" s="69">
        <f t="shared" si="111"/>
        <v>-12.134272384379694</v>
      </c>
      <c r="X208" s="68">
        <f>'Расчет субсидий'!AD208-1</f>
        <v>-0.65120895700162784</v>
      </c>
      <c r="Y208" s="68">
        <f>X208*'Расчет субсидий'!AE208</f>
        <v>-3.2560447850081391</v>
      </c>
      <c r="Z208" s="69">
        <f t="shared" si="98"/>
        <v>-9.1176309962371782</v>
      </c>
      <c r="AA208" s="31" t="s">
        <v>376</v>
      </c>
      <c r="AB208" s="31" t="s">
        <v>376</v>
      </c>
      <c r="AC208" s="31" t="s">
        <v>376</v>
      </c>
      <c r="AD208" s="68">
        <f>'Расчет субсидий'!AL208-1</f>
        <v>0.10000000000000009</v>
      </c>
      <c r="AE208" s="68">
        <f>AD208*'Расчет субсидий'!AM208</f>
        <v>2.0000000000000018</v>
      </c>
      <c r="AF208" s="69">
        <f t="shared" si="112"/>
        <v>5.600433408175248</v>
      </c>
      <c r="AG208" s="31" t="s">
        <v>376</v>
      </c>
      <c r="AH208" s="31" t="s">
        <v>376</v>
      </c>
      <c r="AI208" s="31" t="s">
        <v>376</v>
      </c>
      <c r="AJ208" s="68">
        <f>'Расчет субсидий'!AT208-1</f>
        <v>0</v>
      </c>
      <c r="AK208" s="68">
        <f>AJ208*'Расчет субсидий'!AU208</f>
        <v>0</v>
      </c>
      <c r="AL208" s="69">
        <f t="shared" si="99"/>
        <v>0</v>
      </c>
      <c r="AM208" s="31" t="s">
        <v>376</v>
      </c>
      <c r="AN208" s="31" t="s">
        <v>376</v>
      </c>
      <c r="AO208" s="31" t="s">
        <v>376</v>
      </c>
      <c r="AP208" s="31" t="s">
        <v>376</v>
      </c>
      <c r="AQ208" s="31" t="s">
        <v>376</v>
      </c>
      <c r="AR208" s="31" t="s">
        <v>376</v>
      </c>
      <c r="AS208" s="68">
        <f t="shared" si="100"/>
        <v>-28.069256170518351</v>
      </c>
      <c r="AT208" s="30" t="str">
        <f>IF('Расчет субсидий'!BW208="+",'Расчет субсидий'!BW208,"-")</f>
        <v>-</v>
      </c>
    </row>
    <row r="209" spans="1:46" ht="15" customHeight="1">
      <c r="A209" s="37" t="s">
        <v>207</v>
      </c>
      <c r="B209" s="65">
        <f>'Расчет субсидий'!BH209</f>
        <v>-670.3</v>
      </c>
      <c r="C209" s="68">
        <f>'Расчет субсидий'!D209-1</f>
        <v>-0.68806306306306309</v>
      </c>
      <c r="D209" s="68">
        <f>C209*'Расчет субсидий'!E209</f>
        <v>-6.8806306306306304</v>
      </c>
      <c r="E209" s="69">
        <f t="shared" si="107"/>
        <v>-143.85214393833897</v>
      </c>
      <c r="F209" s="31" t="s">
        <v>376</v>
      </c>
      <c r="G209" s="31" t="s">
        <v>376</v>
      </c>
      <c r="H209" s="31" t="s">
        <v>376</v>
      </c>
      <c r="I209" s="31" t="s">
        <v>376</v>
      </c>
      <c r="J209" s="31" t="s">
        <v>376</v>
      </c>
      <c r="K209" s="31" t="s">
        <v>376</v>
      </c>
      <c r="L209" s="68">
        <f>'Расчет субсидий'!P209-1</f>
        <v>-0.28971623068685948</v>
      </c>
      <c r="M209" s="68">
        <f>L209*'Расчет субсидий'!Q209</f>
        <v>-5.7943246137371895</v>
      </c>
      <c r="N209" s="69">
        <f t="shared" si="108"/>
        <v>-121.14093360137069</v>
      </c>
      <c r="O209" s="68">
        <f>'Расчет субсидий'!R209-1</f>
        <v>0</v>
      </c>
      <c r="P209" s="68">
        <f>O209*'Расчет субсидий'!S209</f>
        <v>0</v>
      </c>
      <c r="Q209" s="69">
        <f t="shared" si="109"/>
        <v>0</v>
      </c>
      <c r="R209" s="68">
        <f>'Расчет субсидий'!V209-1</f>
        <v>-0.17335403726708065</v>
      </c>
      <c r="S209" s="68">
        <f>R209*'Расчет субсидий'!W209</f>
        <v>-6.0673913043478231</v>
      </c>
      <c r="T209" s="69">
        <f t="shared" si="110"/>
        <v>-126.84989125237695</v>
      </c>
      <c r="U209" s="68">
        <f>'Расчет субсидий'!Z209-1</f>
        <v>-0.67092198581560281</v>
      </c>
      <c r="V209" s="68">
        <f>U209*'Расчет субсидий'!AA209</f>
        <v>-10.063829787234042</v>
      </c>
      <c r="W209" s="69">
        <f t="shared" si="111"/>
        <v>-210.4027332435731</v>
      </c>
      <c r="X209" s="68">
        <f>'Расчет субсидий'!AD209-1</f>
        <v>-0.62764913657770793</v>
      </c>
      <c r="Y209" s="68">
        <f>X209*'Расчет субсидий'!AE209</f>
        <v>-3.1382456828885399</v>
      </c>
      <c r="Z209" s="69">
        <f t="shared" si="98"/>
        <v>-65.610754874568372</v>
      </c>
      <c r="AA209" s="31" t="s">
        <v>376</v>
      </c>
      <c r="AB209" s="31" t="s">
        <v>376</v>
      </c>
      <c r="AC209" s="31" t="s">
        <v>376</v>
      </c>
      <c r="AD209" s="68">
        <f>'Расчет субсидий'!AL209-1</f>
        <v>1.3386880856760319E-2</v>
      </c>
      <c r="AE209" s="68">
        <f>AD209*'Расчет субсидий'!AM209</f>
        <v>0.26773761713520638</v>
      </c>
      <c r="AF209" s="69">
        <f t="shared" si="112"/>
        <v>5.5975436417681417</v>
      </c>
      <c r="AG209" s="31" t="s">
        <v>376</v>
      </c>
      <c r="AH209" s="31" t="s">
        <v>376</v>
      </c>
      <c r="AI209" s="31" t="s">
        <v>376</v>
      </c>
      <c r="AJ209" s="68">
        <f>'Расчет субсидий'!AT209-1</f>
        <v>-3.8461538461538436E-2</v>
      </c>
      <c r="AK209" s="68">
        <f>AJ209*'Расчет субсидий'!AU209</f>
        <v>-0.38461538461538436</v>
      </c>
      <c r="AL209" s="69">
        <f t="shared" si="99"/>
        <v>-8.0410867315400303</v>
      </c>
      <c r="AM209" s="31" t="s">
        <v>376</v>
      </c>
      <c r="AN209" s="31" t="s">
        <v>376</v>
      </c>
      <c r="AO209" s="31" t="s">
        <v>376</v>
      </c>
      <c r="AP209" s="31" t="s">
        <v>376</v>
      </c>
      <c r="AQ209" s="31" t="s">
        <v>376</v>
      </c>
      <c r="AR209" s="31" t="s">
        <v>376</v>
      </c>
      <c r="AS209" s="68">
        <f t="shared" si="100"/>
        <v>-32.061299786318401</v>
      </c>
      <c r="AT209" s="30" t="str">
        <f>IF('Расчет субсидий'!BW209="+",'Расчет субсидий'!BW209,"-")</f>
        <v>-</v>
      </c>
    </row>
    <row r="210" spans="1:46" ht="15" customHeight="1">
      <c r="A210" s="37" t="s">
        <v>208</v>
      </c>
      <c r="B210" s="65">
        <f>'Расчет субсидий'!BH210</f>
        <v>141.70000000000005</v>
      </c>
      <c r="C210" s="68">
        <f>'Расчет субсидий'!D210-1</f>
        <v>-1</v>
      </c>
      <c r="D210" s="68">
        <f>C210*'Расчет субсидий'!E210</f>
        <v>0</v>
      </c>
      <c r="E210" s="69">
        <f t="shared" si="107"/>
        <v>0</v>
      </c>
      <c r="F210" s="31" t="s">
        <v>376</v>
      </c>
      <c r="G210" s="31" t="s">
        <v>376</v>
      </c>
      <c r="H210" s="31" t="s">
        <v>376</v>
      </c>
      <c r="I210" s="31" t="s">
        <v>376</v>
      </c>
      <c r="J210" s="31" t="s">
        <v>376</v>
      </c>
      <c r="K210" s="31" t="s">
        <v>376</v>
      </c>
      <c r="L210" s="68">
        <f>'Расчет субсидий'!P210-1</f>
        <v>-6.3170806501073318E-2</v>
      </c>
      <c r="M210" s="68">
        <f>L210*'Расчет субсидий'!Q210</f>
        <v>-1.2634161300214664</v>
      </c>
      <c r="N210" s="69">
        <f t="shared" si="108"/>
        <v>-5.1074968930733817</v>
      </c>
      <c r="O210" s="68">
        <f>'Расчет субсидий'!R210-1</f>
        <v>0</v>
      </c>
      <c r="P210" s="68">
        <f>O210*'Расчет субсидий'!S210</f>
        <v>0</v>
      </c>
      <c r="Q210" s="69">
        <f t="shared" si="109"/>
        <v>0</v>
      </c>
      <c r="R210" s="68">
        <f>'Расчет субсидий'!V210-1</f>
        <v>1.6360000000000001</v>
      </c>
      <c r="S210" s="68">
        <f>R210*'Расчет субсидий'!W210</f>
        <v>57.260000000000005</v>
      </c>
      <c r="T210" s="69">
        <f t="shared" si="110"/>
        <v>231.47976755086449</v>
      </c>
      <c r="U210" s="68">
        <f>'Расчет субсидий'!Z210-1</f>
        <v>-0.92500000000000004</v>
      </c>
      <c r="V210" s="68">
        <f>U210*'Расчет субсидий'!AA210</f>
        <v>-13.875</v>
      </c>
      <c r="W210" s="69">
        <f t="shared" si="111"/>
        <v>-56.091194110517719</v>
      </c>
      <c r="X210" s="68">
        <f>'Расчет субсидий'!AD210-1</f>
        <v>-0.8939917802857329</v>
      </c>
      <c r="Y210" s="68">
        <f>X210*'Расчет субсидий'!AE210</f>
        <v>-4.4699589014286643</v>
      </c>
      <c r="Z210" s="69">
        <f t="shared" si="98"/>
        <v>-18.070294227464633</v>
      </c>
      <c r="AA210" s="31" t="s">
        <v>376</v>
      </c>
      <c r="AB210" s="31" t="s">
        <v>376</v>
      </c>
      <c r="AC210" s="31" t="s">
        <v>376</v>
      </c>
      <c r="AD210" s="68">
        <f>'Расчет субсидий'!AL210-1</f>
        <v>-0.13</v>
      </c>
      <c r="AE210" s="68">
        <f>AD210*'Расчет субсидий'!AM210</f>
        <v>-2.6</v>
      </c>
      <c r="AF210" s="69">
        <f t="shared" si="112"/>
        <v>-10.510782319808726</v>
      </c>
      <c r="AG210" s="31" t="s">
        <v>376</v>
      </c>
      <c r="AH210" s="31" t="s">
        <v>376</v>
      </c>
      <c r="AI210" s="31" t="s">
        <v>376</v>
      </c>
      <c r="AJ210" s="68">
        <f>'Расчет субсидий'!AT210-1</f>
        <v>-1</v>
      </c>
      <c r="AK210" s="68">
        <f>AJ210*'Расчет субсидий'!AU210</f>
        <v>0</v>
      </c>
      <c r="AL210" s="69">
        <f t="shared" si="99"/>
        <v>0</v>
      </c>
      <c r="AM210" s="31" t="s">
        <v>376</v>
      </c>
      <c r="AN210" s="31" t="s">
        <v>376</v>
      </c>
      <c r="AO210" s="31" t="s">
        <v>376</v>
      </c>
      <c r="AP210" s="31" t="s">
        <v>376</v>
      </c>
      <c r="AQ210" s="31" t="s">
        <v>376</v>
      </c>
      <c r="AR210" s="31" t="s">
        <v>376</v>
      </c>
      <c r="AS210" s="68">
        <f t="shared" si="100"/>
        <v>35.051624968549874</v>
      </c>
      <c r="AT210" s="30" t="str">
        <f>IF('Расчет субсидий'!BW210="+",'Расчет субсидий'!BW210,"-")</f>
        <v>-</v>
      </c>
    </row>
    <row r="211" spans="1:46" ht="15" customHeight="1">
      <c r="A211" s="37" t="s">
        <v>209</v>
      </c>
      <c r="B211" s="65">
        <f>'Расчет субсидий'!BH211</f>
        <v>-258.2</v>
      </c>
      <c r="C211" s="68">
        <f>'Расчет субсидий'!D211-1</f>
        <v>-1</v>
      </c>
      <c r="D211" s="68">
        <f>C211*'Расчет субсидий'!E211</f>
        <v>0</v>
      </c>
      <c r="E211" s="69">
        <f t="shared" si="107"/>
        <v>0</v>
      </c>
      <c r="F211" s="31" t="s">
        <v>376</v>
      </c>
      <c r="G211" s="31" t="s">
        <v>376</v>
      </c>
      <c r="H211" s="31" t="s">
        <v>376</v>
      </c>
      <c r="I211" s="31" t="s">
        <v>376</v>
      </c>
      <c r="J211" s="31" t="s">
        <v>376</v>
      </c>
      <c r="K211" s="31" t="s">
        <v>376</v>
      </c>
      <c r="L211" s="68">
        <f>'Расчет субсидий'!P211-1</f>
        <v>-0.20153657721857254</v>
      </c>
      <c r="M211" s="68">
        <f>L211*'Расчет субсидий'!Q211</f>
        <v>-4.0307315443714504</v>
      </c>
      <c r="N211" s="69">
        <f t="shared" si="108"/>
        <v>-19.282272458314512</v>
      </c>
      <c r="O211" s="68">
        <f>'Расчет субсидий'!R211-1</f>
        <v>0</v>
      </c>
      <c r="P211" s="68">
        <f>O211*'Расчет субсидий'!S211</f>
        <v>0</v>
      </c>
      <c r="Q211" s="69">
        <f t="shared" si="109"/>
        <v>0</v>
      </c>
      <c r="R211" s="68">
        <f>'Расчет субсидий'!V211-1</f>
        <v>-1</v>
      </c>
      <c r="S211" s="68">
        <f>R211*'Расчет субсидий'!W211</f>
        <v>-35</v>
      </c>
      <c r="T211" s="69">
        <f t="shared" si="110"/>
        <v>-167.43351141393077</v>
      </c>
      <c r="U211" s="68">
        <f>'Расчет субсидий'!Z211-1</f>
        <v>-0.6</v>
      </c>
      <c r="V211" s="68">
        <f>U211*'Расчет субсидий'!AA211</f>
        <v>-9</v>
      </c>
      <c r="W211" s="69">
        <f t="shared" si="111"/>
        <v>-43.054331506439333</v>
      </c>
      <c r="X211" s="68">
        <f>'Расчет субсидий'!AD211-1</f>
        <v>-0.90163830327660655</v>
      </c>
      <c r="Y211" s="68">
        <f>X211*'Расчет субсидий'!AE211</f>
        <v>-4.5081915163830324</v>
      </c>
      <c r="Z211" s="69">
        <f t="shared" si="98"/>
        <v>-21.566352448985835</v>
      </c>
      <c r="AA211" s="31" t="s">
        <v>376</v>
      </c>
      <c r="AB211" s="31" t="s">
        <v>376</v>
      </c>
      <c r="AC211" s="31" t="s">
        <v>376</v>
      </c>
      <c r="AD211" s="68">
        <f>'Расчет субсидий'!AL211-1</f>
        <v>-4.4444444444444398E-2</v>
      </c>
      <c r="AE211" s="68">
        <f>AD211*'Расчет субсидий'!AM211</f>
        <v>-0.88888888888888795</v>
      </c>
      <c r="AF211" s="69">
        <f t="shared" si="112"/>
        <v>-4.2522796549569675</v>
      </c>
      <c r="AG211" s="31" t="s">
        <v>376</v>
      </c>
      <c r="AH211" s="31" t="s">
        <v>376</v>
      </c>
      <c r="AI211" s="31" t="s">
        <v>376</v>
      </c>
      <c r="AJ211" s="68">
        <f>'Расчет субсидий'!AT211-1</f>
        <v>-5.4585152838427908E-2</v>
      </c>
      <c r="AK211" s="68">
        <f>AJ211*'Расчет субсидий'!AU211</f>
        <v>-0.54585152838427908</v>
      </c>
      <c r="AL211" s="69">
        <f t="shared" si="99"/>
        <v>-2.6112525173725927</v>
      </c>
      <c r="AM211" s="31" t="s">
        <v>376</v>
      </c>
      <c r="AN211" s="31" t="s">
        <v>376</v>
      </c>
      <c r="AO211" s="31" t="s">
        <v>376</v>
      </c>
      <c r="AP211" s="31" t="s">
        <v>376</v>
      </c>
      <c r="AQ211" s="31" t="s">
        <v>376</v>
      </c>
      <c r="AR211" s="31" t="s">
        <v>376</v>
      </c>
      <c r="AS211" s="68">
        <f t="shared" si="100"/>
        <v>-53.973663478027646</v>
      </c>
      <c r="AT211" s="30" t="str">
        <f>IF('Расчет субсидий'!BW211="+",'Расчет субсидий'!BW211,"-")</f>
        <v>-</v>
      </c>
    </row>
    <row r="212" spans="1:46" ht="15" customHeight="1">
      <c r="A212" s="36" t="s">
        <v>210</v>
      </c>
      <c r="B212" s="70"/>
      <c r="C212" s="71"/>
      <c r="D212" s="71"/>
      <c r="E212" s="72"/>
      <c r="F212" s="71"/>
      <c r="G212" s="71"/>
      <c r="H212" s="72"/>
      <c r="I212" s="72"/>
      <c r="J212" s="72"/>
      <c r="K212" s="72"/>
      <c r="L212" s="71"/>
      <c r="M212" s="71"/>
      <c r="N212" s="72"/>
      <c r="O212" s="71"/>
      <c r="P212" s="71"/>
      <c r="Q212" s="72"/>
      <c r="R212" s="71"/>
      <c r="S212" s="71"/>
      <c r="T212" s="72"/>
      <c r="U212" s="71"/>
      <c r="V212" s="71"/>
      <c r="W212" s="72"/>
      <c r="X212" s="72"/>
      <c r="Y212" s="72"/>
      <c r="Z212" s="72"/>
      <c r="AA212" s="72"/>
      <c r="AB212" s="72"/>
      <c r="AC212" s="72"/>
      <c r="AD212" s="71"/>
      <c r="AE212" s="71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  <c r="AR212" s="72"/>
      <c r="AS212" s="72"/>
      <c r="AT212" s="73"/>
    </row>
    <row r="213" spans="1:46" ht="15" customHeight="1">
      <c r="A213" s="37" t="s">
        <v>211</v>
      </c>
      <c r="B213" s="65">
        <f>'Расчет субсидий'!BH213</f>
        <v>-281.20000000000005</v>
      </c>
      <c r="C213" s="68">
        <f>'Расчет субсидий'!D213-1</f>
        <v>-1</v>
      </c>
      <c r="D213" s="68">
        <f>C213*'Расчет субсидий'!E213</f>
        <v>0</v>
      </c>
      <c r="E213" s="69">
        <f t="shared" ref="E213:E225" si="113">$B213*D213/$AS213</f>
        <v>0</v>
      </c>
      <c r="F213" s="31" t="s">
        <v>376</v>
      </c>
      <c r="G213" s="31" t="s">
        <v>376</v>
      </c>
      <c r="H213" s="31" t="s">
        <v>376</v>
      </c>
      <c r="I213" s="31" t="s">
        <v>376</v>
      </c>
      <c r="J213" s="31" t="s">
        <v>376</v>
      </c>
      <c r="K213" s="31" t="s">
        <v>376</v>
      </c>
      <c r="L213" s="68">
        <f>'Расчет субсидий'!P213-1</f>
        <v>-0.49979296066252588</v>
      </c>
      <c r="M213" s="68">
        <f>L213*'Расчет субсидий'!Q213</f>
        <v>-9.9958592132505171</v>
      </c>
      <c r="N213" s="69">
        <f t="shared" ref="N213:N225" si="114">$B213*M213/$AS213</f>
        <v>-75.322507478160972</v>
      </c>
      <c r="O213" s="68">
        <f>'Расчет субсидий'!R213-1</f>
        <v>0</v>
      </c>
      <c r="P213" s="68">
        <f>O213*'Расчет субсидий'!S213</f>
        <v>0</v>
      </c>
      <c r="Q213" s="69">
        <f t="shared" ref="Q213:Q225" si="115">$B213*P213/$AS213</f>
        <v>0</v>
      </c>
      <c r="R213" s="68">
        <f>'Расчет субсидий'!V213-1</f>
        <v>1.2082111436950038E-2</v>
      </c>
      <c r="S213" s="68">
        <f>R213*'Расчет субсидий'!W213</f>
        <v>0.18123167155425057</v>
      </c>
      <c r="T213" s="69">
        <f t="shared" ref="T213:T225" si="116">$B213*S213/$AS213</f>
        <v>1.3656478792567539</v>
      </c>
      <c r="U213" s="68">
        <f>'Расчет субсидий'!Z213-1</f>
        <v>-0.69076305220883527</v>
      </c>
      <c r="V213" s="68">
        <f>U213*'Расчет субсидий'!AA213</f>
        <v>-24.176706827309236</v>
      </c>
      <c r="W213" s="69">
        <f t="shared" ref="W213:W225" si="117">$B213*V213/$AS213</f>
        <v>-182.18045512118863</v>
      </c>
      <c r="X213" s="68">
        <f>'Расчет субсидий'!AD213-1</f>
        <v>-0.48058571383874094</v>
      </c>
      <c r="Y213" s="68">
        <f>X213*'Расчет субсидий'!AE213</f>
        <v>-2.4029285691937048</v>
      </c>
      <c r="Z213" s="69">
        <f t="shared" si="98"/>
        <v>-18.106958217524006</v>
      </c>
      <c r="AA213" s="31" t="s">
        <v>376</v>
      </c>
      <c r="AB213" s="31" t="s">
        <v>376</v>
      </c>
      <c r="AC213" s="31" t="s">
        <v>376</v>
      </c>
      <c r="AD213" s="68">
        <f>'Расчет субсидий'!AL213-1</f>
        <v>-4.6153846153846101E-2</v>
      </c>
      <c r="AE213" s="68">
        <f>AD213*'Расчет субсидий'!AM213</f>
        <v>-0.92307692307692202</v>
      </c>
      <c r="AF213" s="69">
        <f t="shared" ref="AF213:AF225" si="118">$B213*AE213/$AS213</f>
        <v>-6.9557270623832226</v>
      </c>
      <c r="AG213" s="31" t="s">
        <v>376</v>
      </c>
      <c r="AH213" s="31" t="s">
        <v>376</v>
      </c>
      <c r="AI213" s="31" t="s">
        <v>376</v>
      </c>
      <c r="AJ213" s="68">
        <f>'Расчет субсидий'!AT213-1</f>
        <v>-1</v>
      </c>
      <c r="AK213" s="68">
        <f>AJ213*'Расчет субсидий'!AU213</f>
        <v>0</v>
      </c>
      <c r="AL213" s="69">
        <f t="shared" si="99"/>
        <v>0</v>
      </c>
      <c r="AM213" s="31" t="s">
        <v>376</v>
      </c>
      <c r="AN213" s="31" t="s">
        <v>376</v>
      </c>
      <c r="AO213" s="31" t="s">
        <v>376</v>
      </c>
      <c r="AP213" s="31" t="s">
        <v>376</v>
      </c>
      <c r="AQ213" s="31" t="s">
        <v>376</v>
      </c>
      <c r="AR213" s="31" t="s">
        <v>376</v>
      </c>
      <c r="AS213" s="68">
        <f t="shared" si="100"/>
        <v>-37.317339861276125</v>
      </c>
      <c r="AT213" s="30" t="str">
        <f>IF('Расчет субсидий'!BW213="+",'Расчет субсидий'!BW213,"-")</f>
        <v>-</v>
      </c>
    </row>
    <row r="214" spans="1:46" ht="15" customHeight="1">
      <c r="A214" s="37" t="s">
        <v>212</v>
      </c>
      <c r="B214" s="65">
        <f>'Расчет субсидий'!BH214</f>
        <v>-3</v>
      </c>
      <c r="C214" s="68">
        <f>'Расчет субсидий'!D214-1</f>
        <v>-1</v>
      </c>
      <c r="D214" s="68">
        <f>C214*'Расчет субсидий'!E214</f>
        <v>0</v>
      </c>
      <c r="E214" s="69">
        <f t="shared" si="113"/>
        <v>0</v>
      </c>
      <c r="F214" s="31" t="s">
        <v>376</v>
      </c>
      <c r="G214" s="31" t="s">
        <v>376</v>
      </c>
      <c r="H214" s="31" t="s">
        <v>376</v>
      </c>
      <c r="I214" s="31" t="s">
        <v>376</v>
      </c>
      <c r="J214" s="31" t="s">
        <v>376</v>
      </c>
      <c r="K214" s="31" t="s">
        <v>376</v>
      </c>
      <c r="L214" s="68">
        <f>'Расчет субсидий'!P214-1</f>
        <v>0.14286486486486494</v>
      </c>
      <c r="M214" s="68">
        <f>L214*'Расчет субсидий'!Q214</f>
        <v>2.8572972972972988</v>
      </c>
      <c r="N214" s="69">
        <f t="shared" si="114"/>
        <v>52.626807444617206</v>
      </c>
      <c r="O214" s="68">
        <f>'Расчет субсидий'!R214-1</f>
        <v>0</v>
      </c>
      <c r="P214" s="68">
        <f>O214*'Расчет субсидий'!S214</f>
        <v>0</v>
      </c>
      <c r="Q214" s="69">
        <f t="shared" si="115"/>
        <v>0</v>
      </c>
      <c r="R214" s="68">
        <f>'Расчет субсидий'!V214-1</f>
        <v>0.45769230769230762</v>
      </c>
      <c r="S214" s="68">
        <f>R214*'Расчет субсидий'!W214</f>
        <v>9.1538461538461533</v>
      </c>
      <c r="T214" s="69">
        <f t="shared" si="116"/>
        <v>168.59908115679258</v>
      </c>
      <c r="U214" s="68">
        <f>'Расчет субсидий'!Z214-1</f>
        <v>-0.51785714285714279</v>
      </c>
      <c r="V214" s="68">
        <f>U214*'Расчет субсидий'!AA214</f>
        <v>-15.535714285714285</v>
      </c>
      <c r="W214" s="69">
        <f t="shared" si="117"/>
        <v>-286.14279830181931</v>
      </c>
      <c r="X214" s="68">
        <f>'Расчет субсидий'!AD214-1</f>
        <v>-0.4634644447167422</v>
      </c>
      <c r="Y214" s="68">
        <f>X214*'Расчет субсидий'!AE214</f>
        <v>-2.317322223583711</v>
      </c>
      <c r="Z214" s="69">
        <f t="shared" si="98"/>
        <v>-42.681337557357807</v>
      </c>
      <c r="AA214" s="31" t="s">
        <v>376</v>
      </c>
      <c r="AB214" s="31" t="s">
        <v>376</v>
      </c>
      <c r="AC214" s="31" t="s">
        <v>376</v>
      </c>
      <c r="AD214" s="68">
        <f>'Расчет субсидий'!AL214-1</f>
        <v>0.28395061728395055</v>
      </c>
      <c r="AE214" s="68">
        <f>AD214*'Расчет субсидий'!AM214</f>
        <v>5.6790123456790109</v>
      </c>
      <c r="AF214" s="69">
        <f t="shared" si="118"/>
        <v>104.59824725776733</v>
      </c>
      <c r="AG214" s="31" t="s">
        <v>376</v>
      </c>
      <c r="AH214" s="31" t="s">
        <v>376</v>
      </c>
      <c r="AI214" s="31" t="s">
        <v>376</v>
      </c>
      <c r="AJ214" s="68">
        <f>'Расчет субсидий'!AT214-1</f>
        <v>-1</v>
      </c>
      <c r="AK214" s="68">
        <f>AJ214*'Расчет субсидий'!AU214</f>
        <v>0</v>
      </c>
      <c r="AL214" s="69">
        <f t="shared" si="99"/>
        <v>0</v>
      </c>
      <c r="AM214" s="31" t="s">
        <v>376</v>
      </c>
      <c r="AN214" s="31" t="s">
        <v>376</v>
      </c>
      <c r="AO214" s="31" t="s">
        <v>376</v>
      </c>
      <c r="AP214" s="31" t="s">
        <v>376</v>
      </c>
      <c r="AQ214" s="31" t="s">
        <v>376</v>
      </c>
      <c r="AR214" s="31" t="s">
        <v>376</v>
      </c>
      <c r="AS214" s="68">
        <f t="shared" si="100"/>
        <v>-0.16288071247553226</v>
      </c>
      <c r="AT214" s="30" t="str">
        <f>IF('Расчет субсидий'!BW214="+",'Расчет субсидий'!BW214,"-")</f>
        <v>-</v>
      </c>
    </row>
    <row r="215" spans="1:46" ht="15" customHeight="1">
      <c r="A215" s="37" t="s">
        <v>213</v>
      </c>
      <c r="B215" s="65">
        <f>'Расчет субсидий'!BH215</f>
        <v>-241.39999999999998</v>
      </c>
      <c r="C215" s="68">
        <f>'Расчет субсидий'!D215-1</f>
        <v>-8.9440185432174135E-2</v>
      </c>
      <c r="D215" s="68">
        <f>C215*'Расчет субсидий'!E215</f>
        <v>-0.89440185432174135</v>
      </c>
      <c r="E215" s="69">
        <f t="shared" si="113"/>
        <v>-8.6480769290009274</v>
      </c>
      <c r="F215" s="31" t="s">
        <v>376</v>
      </c>
      <c r="G215" s="31" t="s">
        <v>376</v>
      </c>
      <c r="H215" s="31" t="s">
        <v>376</v>
      </c>
      <c r="I215" s="31" t="s">
        <v>376</v>
      </c>
      <c r="J215" s="31" t="s">
        <v>376</v>
      </c>
      <c r="K215" s="31" t="s">
        <v>376</v>
      </c>
      <c r="L215" s="68">
        <f>'Расчет субсидий'!P215-1</f>
        <v>-0.31231182050668305</v>
      </c>
      <c r="M215" s="68">
        <f>L215*'Расчет субсидий'!Q215</f>
        <v>-6.2462364101336609</v>
      </c>
      <c r="N215" s="69">
        <f t="shared" si="114"/>
        <v>-60.395595928774462</v>
      </c>
      <c r="O215" s="68">
        <f>'Расчет субсидий'!R215-1</f>
        <v>0</v>
      </c>
      <c r="P215" s="68">
        <f>O215*'Расчет субсидий'!S215</f>
        <v>0</v>
      </c>
      <c r="Q215" s="69">
        <f t="shared" si="115"/>
        <v>0</v>
      </c>
      <c r="R215" s="68">
        <f>'Расчет субсидий'!V215-1</f>
        <v>-0.19999999999999996</v>
      </c>
      <c r="S215" s="68">
        <f>R215*'Расчет субсидий'!W215</f>
        <v>-0.99999999999999978</v>
      </c>
      <c r="T215" s="69">
        <f t="shared" si="116"/>
        <v>-9.6691178436331491</v>
      </c>
      <c r="U215" s="68">
        <f>'Расчет субсидий'!Z215-1</f>
        <v>2.4999999999999911E-2</v>
      </c>
      <c r="V215" s="68">
        <f>U215*'Расчет субсидий'!AA215</f>
        <v>1.124999999999996</v>
      </c>
      <c r="W215" s="69">
        <f t="shared" si="117"/>
        <v>10.877757574087257</v>
      </c>
      <c r="X215" s="68">
        <f>'Расчет субсидий'!AD215-1</f>
        <v>-0.63988572360172502</v>
      </c>
      <c r="Y215" s="68">
        <f>X215*'Расчет субсидий'!AE215</f>
        <v>-3.1994286180086249</v>
      </c>
      <c r="Z215" s="69">
        <f t="shared" si="98"/>
        <v>-30.93565233981775</v>
      </c>
      <c r="AA215" s="31" t="s">
        <v>376</v>
      </c>
      <c r="AB215" s="31" t="s">
        <v>376</v>
      </c>
      <c r="AC215" s="31" t="s">
        <v>376</v>
      </c>
      <c r="AD215" s="68">
        <f>'Расчет субсидий'!AL215-1</f>
        <v>-0.65625</v>
      </c>
      <c r="AE215" s="68">
        <f>AD215*'Расчет субсидий'!AM215</f>
        <v>-13.125</v>
      </c>
      <c r="AF215" s="69">
        <f t="shared" si="118"/>
        <v>-126.90717169768511</v>
      </c>
      <c r="AG215" s="31" t="s">
        <v>376</v>
      </c>
      <c r="AH215" s="31" t="s">
        <v>376</v>
      </c>
      <c r="AI215" s="31" t="s">
        <v>376</v>
      </c>
      <c r="AJ215" s="68">
        <f>'Расчет субсидий'!AT215-1</f>
        <v>-0.16260162601626016</v>
      </c>
      <c r="AK215" s="68">
        <f>AJ215*'Расчет субсидий'!AU215</f>
        <v>-1.6260162601626016</v>
      </c>
      <c r="AL215" s="69">
        <f t="shared" si="99"/>
        <v>-15.722142835175857</v>
      </c>
      <c r="AM215" s="31" t="s">
        <v>376</v>
      </c>
      <c r="AN215" s="31" t="s">
        <v>376</v>
      </c>
      <c r="AO215" s="31" t="s">
        <v>376</v>
      </c>
      <c r="AP215" s="31" t="s">
        <v>376</v>
      </c>
      <c r="AQ215" s="31" t="s">
        <v>376</v>
      </c>
      <c r="AR215" s="31" t="s">
        <v>376</v>
      </c>
      <c r="AS215" s="68">
        <f t="shared" si="100"/>
        <v>-24.96608314262663</v>
      </c>
      <c r="AT215" s="30" t="str">
        <f>IF('Расчет субсидий'!BW215="+",'Расчет субсидий'!BW215,"-")</f>
        <v>-</v>
      </c>
    </row>
    <row r="216" spans="1:46" ht="15" customHeight="1">
      <c r="A216" s="37" t="s">
        <v>214</v>
      </c>
      <c r="B216" s="65">
        <f>'Расчет субсидий'!BH216</f>
        <v>9.9999999999909051E-2</v>
      </c>
      <c r="C216" s="68">
        <f>'Расчет субсидий'!D216-1</f>
        <v>-1</v>
      </c>
      <c r="D216" s="68">
        <f>C216*'Расчет субсидий'!E216</f>
        <v>0</v>
      </c>
      <c r="E216" s="69">
        <f t="shared" si="113"/>
        <v>0</v>
      </c>
      <c r="F216" s="31" t="s">
        <v>376</v>
      </c>
      <c r="G216" s="31" t="s">
        <v>376</v>
      </c>
      <c r="H216" s="31" t="s">
        <v>376</v>
      </c>
      <c r="I216" s="31" t="s">
        <v>376</v>
      </c>
      <c r="J216" s="31" t="s">
        <v>376</v>
      </c>
      <c r="K216" s="31" t="s">
        <v>376</v>
      </c>
      <c r="L216" s="68">
        <f>'Расчет субсидий'!P216-1</f>
        <v>-0.28405765687655793</v>
      </c>
      <c r="M216" s="68">
        <f>L216*'Расчет субсидий'!Q216</f>
        <v>-5.6811531375311581</v>
      </c>
      <c r="N216" s="69">
        <f t="shared" si="114"/>
        <v>-104.39918790876294</v>
      </c>
      <c r="O216" s="68">
        <f>'Расчет субсидий'!R216-1</f>
        <v>0</v>
      </c>
      <c r="P216" s="68">
        <f>O216*'Расчет субсидий'!S216</f>
        <v>0</v>
      </c>
      <c r="Q216" s="69">
        <f t="shared" si="115"/>
        <v>0</v>
      </c>
      <c r="R216" s="68">
        <f>'Расчет субсидий'!V216-1</f>
        <v>0.13297872340425543</v>
      </c>
      <c r="S216" s="68">
        <f>R216*'Расчет субсидий'!W216</f>
        <v>3.9893617021276628</v>
      </c>
      <c r="T216" s="69">
        <f t="shared" si="116"/>
        <v>73.310138257853652</v>
      </c>
      <c r="U216" s="68">
        <f>'Расчет субсидий'!Z216-1</f>
        <v>0.26</v>
      </c>
      <c r="V216" s="68">
        <f>U216*'Расчет субсидий'!AA216</f>
        <v>5.2</v>
      </c>
      <c r="W216" s="69">
        <f t="shared" si="117"/>
        <v>95.557321547836878</v>
      </c>
      <c r="X216" s="68">
        <f>'Расчет субсидий'!AD216-1</f>
        <v>-0.75175278807973056</v>
      </c>
      <c r="Y216" s="68">
        <f>X216*'Расчет субсидий'!AE216</f>
        <v>-3.7587639403986528</v>
      </c>
      <c r="Z216" s="69">
        <f t="shared" si="98"/>
        <v>-69.072579706747788</v>
      </c>
      <c r="AA216" s="31" t="s">
        <v>376</v>
      </c>
      <c r="AB216" s="31" t="s">
        <v>376</v>
      </c>
      <c r="AC216" s="31" t="s">
        <v>376</v>
      </c>
      <c r="AD216" s="68">
        <f>'Расчет субсидий'!AL216-1</f>
        <v>0.14035087719298245</v>
      </c>
      <c r="AE216" s="68">
        <f>AD216*'Расчет субсидий'!AM216</f>
        <v>2.807017543859649</v>
      </c>
      <c r="AF216" s="69">
        <f t="shared" si="118"/>
        <v>51.582899620964575</v>
      </c>
      <c r="AG216" s="31" t="s">
        <v>376</v>
      </c>
      <c r="AH216" s="31" t="s">
        <v>376</v>
      </c>
      <c r="AI216" s="31" t="s">
        <v>376</v>
      </c>
      <c r="AJ216" s="68">
        <f>'Расчет субсидий'!AT216-1</f>
        <v>-0.25510204081632659</v>
      </c>
      <c r="AK216" s="68">
        <f>AJ216*'Расчет субсидий'!AU216</f>
        <v>-2.5510204081632661</v>
      </c>
      <c r="AL216" s="69">
        <f t="shared" si="99"/>
        <v>-46.878591811144489</v>
      </c>
      <c r="AM216" s="31" t="s">
        <v>376</v>
      </c>
      <c r="AN216" s="31" t="s">
        <v>376</v>
      </c>
      <c r="AO216" s="31" t="s">
        <v>376</v>
      </c>
      <c r="AP216" s="31" t="s">
        <v>376</v>
      </c>
      <c r="AQ216" s="31" t="s">
        <v>376</v>
      </c>
      <c r="AR216" s="31" t="s">
        <v>376</v>
      </c>
      <c r="AS216" s="68">
        <f t="shared" si="100"/>
        <v>5.4417598942348988E-3</v>
      </c>
      <c r="AT216" s="30" t="str">
        <f>IF('Расчет субсидий'!BW216="+",'Расчет субсидий'!BW216,"-")</f>
        <v>-</v>
      </c>
    </row>
    <row r="217" spans="1:46" ht="15" customHeight="1">
      <c r="A217" s="37" t="s">
        <v>215</v>
      </c>
      <c r="B217" s="65">
        <f>'Расчет субсидий'!BH217</f>
        <v>-70.800000000000182</v>
      </c>
      <c r="C217" s="68">
        <f>'Расчет субсидий'!D217-1</f>
        <v>-0.17256123647154131</v>
      </c>
      <c r="D217" s="68">
        <f>C217*'Расчет субсидий'!E217</f>
        <v>-1.7256123647154131</v>
      </c>
      <c r="E217" s="69">
        <f t="shared" si="113"/>
        <v>-29.005073007992618</v>
      </c>
      <c r="F217" s="31" t="s">
        <v>376</v>
      </c>
      <c r="G217" s="31" t="s">
        <v>376</v>
      </c>
      <c r="H217" s="31" t="s">
        <v>376</v>
      </c>
      <c r="I217" s="31" t="s">
        <v>376</v>
      </c>
      <c r="J217" s="31" t="s">
        <v>376</v>
      </c>
      <c r="K217" s="31" t="s">
        <v>376</v>
      </c>
      <c r="L217" s="68">
        <f>'Расчет субсидий'!P217-1</f>
        <v>-0.35878294524307686</v>
      </c>
      <c r="M217" s="68">
        <f>L217*'Расчет субсидий'!Q217</f>
        <v>-7.1756589048615371</v>
      </c>
      <c r="N217" s="69">
        <f t="shared" si="114"/>
        <v>-120.61255162035535</v>
      </c>
      <c r="O217" s="68">
        <f>'Расчет субсидий'!R217-1</f>
        <v>0</v>
      </c>
      <c r="P217" s="68">
        <f>O217*'Расчет субсидий'!S217</f>
        <v>0</v>
      </c>
      <c r="Q217" s="69">
        <f t="shared" si="115"/>
        <v>0</v>
      </c>
      <c r="R217" s="68">
        <f>'Расчет субсидий'!V217-1</f>
        <v>0.20892018779342725</v>
      </c>
      <c r="S217" s="68">
        <f>R217*'Расчет субсидий'!W217</f>
        <v>8.3568075117370899</v>
      </c>
      <c r="T217" s="69">
        <f t="shared" si="116"/>
        <v>140.46596845731929</v>
      </c>
      <c r="U217" s="68">
        <f>'Расчет субсидий'!Z217-1</f>
        <v>4.0000000000000036E-3</v>
      </c>
      <c r="V217" s="68">
        <f>U217*'Расчет субсидий'!AA217</f>
        <v>4.0000000000000036E-2</v>
      </c>
      <c r="W217" s="69">
        <f t="shared" si="117"/>
        <v>0.67234272542492213</v>
      </c>
      <c r="X217" s="68">
        <f>'Расчет субсидий'!AD217-1</f>
        <v>0.98535600983809335</v>
      </c>
      <c r="Y217" s="68">
        <f>X217*'Расчет субсидий'!AE217</f>
        <v>4.9267800491904667</v>
      </c>
      <c r="Z217" s="69">
        <f t="shared" si="98"/>
        <v>82.812118146046188</v>
      </c>
      <c r="AA217" s="31" t="s">
        <v>376</v>
      </c>
      <c r="AB217" s="31" t="s">
        <v>376</v>
      </c>
      <c r="AC217" s="31" t="s">
        <v>376</v>
      </c>
      <c r="AD217" s="68">
        <f>'Расчет субсидий'!AL217-1</f>
        <v>-0.36029411764705888</v>
      </c>
      <c r="AE217" s="68">
        <f>AD217*'Расчет субсидий'!AM217</f>
        <v>-7.2058823529411775</v>
      </c>
      <c r="AF217" s="69">
        <f t="shared" si="118"/>
        <v>-121.12056450669544</v>
      </c>
      <c r="AG217" s="31" t="s">
        <v>376</v>
      </c>
      <c r="AH217" s="31" t="s">
        <v>376</v>
      </c>
      <c r="AI217" s="31" t="s">
        <v>376</v>
      </c>
      <c r="AJ217" s="68">
        <f>'Расчет субсидий'!AT217-1</f>
        <v>-0.14285714285714279</v>
      </c>
      <c r="AK217" s="68">
        <f>AJ217*'Расчет субсидий'!AU217</f>
        <v>-1.4285714285714279</v>
      </c>
      <c r="AL217" s="69">
        <f t="shared" si="99"/>
        <v>-24.012240193747186</v>
      </c>
      <c r="AM217" s="31" t="s">
        <v>376</v>
      </c>
      <c r="AN217" s="31" t="s">
        <v>376</v>
      </c>
      <c r="AO217" s="31" t="s">
        <v>376</v>
      </c>
      <c r="AP217" s="31" t="s">
        <v>376</v>
      </c>
      <c r="AQ217" s="31" t="s">
        <v>376</v>
      </c>
      <c r="AR217" s="31" t="s">
        <v>376</v>
      </c>
      <c r="AS217" s="68">
        <f t="shared" si="100"/>
        <v>-4.2121374901619992</v>
      </c>
      <c r="AT217" s="30" t="str">
        <f>IF('Расчет субсидий'!BW217="+",'Расчет субсидий'!BW217,"-")</f>
        <v>-</v>
      </c>
    </row>
    <row r="218" spans="1:46" ht="15" customHeight="1">
      <c r="A218" s="37" t="s">
        <v>216</v>
      </c>
      <c r="B218" s="65">
        <f>'Расчет субсидий'!BH218</f>
        <v>-242.30000000000018</v>
      </c>
      <c r="C218" s="68">
        <f>'Расчет субсидий'!D218-1</f>
        <v>1.7677266442820416E-2</v>
      </c>
      <c r="D218" s="68">
        <f>C218*'Расчет субсидий'!E218</f>
        <v>0.17677266442820416</v>
      </c>
      <c r="E218" s="69">
        <f t="shared" si="113"/>
        <v>4.7007728968261011</v>
      </c>
      <c r="F218" s="31" t="s">
        <v>376</v>
      </c>
      <c r="G218" s="31" t="s">
        <v>376</v>
      </c>
      <c r="H218" s="31" t="s">
        <v>376</v>
      </c>
      <c r="I218" s="31" t="s">
        <v>376</v>
      </c>
      <c r="J218" s="31" t="s">
        <v>376</v>
      </c>
      <c r="K218" s="31" t="s">
        <v>376</v>
      </c>
      <c r="L218" s="68">
        <f>'Расчет субсидий'!P218-1</f>
        <v>0.30887248976822113</v>
      </c>
      <c r="M218" s="68">
        <f>L218*'Расчет субсидий'!Q218</f>
        <v>6.1774497953644225</v>
      </c>
      <c r="N218" s="69">
        <f t="shared" si="114"/>
        <v>164.27194025435458</v>
      </c>
      <c r="O218" s="68">
        <f>'Расчет субсидий'!R218-1</f>
        <v>0</v>
      </c>
      <c r="P218" s="68">
        <f>O218*'Расчет субсидий'!S218</f>
        <v>0</v>
      </c>
      <c r="Q218" s="69">
        <f t="shared" si="115"/>
        <v>0</v>
      </c>
      <c r="R218" s="68">
        <f>'Расчет субсидий'!V218-1</f>
        <v>-0.5</v>
      </c>
      <c r="S218" s="68">
        <f>R218*'Расчет субсидий'!W218</f>
        <v>-7.5</v>
      </c>
      <c r="T218" s="69">
        <f t="shared" si="116"/>
        <v>-199.44145120081521</v>
      </c>
      <c r="U218" s="68">
        <f>'Расчет субсидий'!Z218-1</f>
        <v>0.21666666666666656</v>
      </c>
      <c r="V218" s="68">
        <f>U218*'Расчет субсидий'!AA218</f>
        <v>7.5833333333333295</v>
      </c>
      <c r="W218" s="69">
        <f t="shared" si="117"/>
        <v>201.65746732526858</v>
      </c>
      <c r="X218" s="68">
        <f>'Расчет субсидий'!AD218-1</f>
        <v>0.16118911812058867</v>
      </c>
      <c r="Y218" s="68">
        <f>X218*'Расчет субсидий'!AE218</f>
        <v>0.80594559060294335</v>
      </c>
      <c r="Z218" s="69">
        <f t="shared" si="98"/>
        <v>21.431861090499879</v>
      </c>
      <c r="AA218" s="31" t="s">
        <v>376</v>
      </c>
      <c r="AB218" s="31" t="s">
        <v>376</v>
      </c>
      <c r="AC218" s="31" t="s">
        <v>376</v>
      </c>
      <c r="AD218" s="68">
        <f>'Расчет субсидий'!AL218-1</f>
        <v>-0.71875</v>
      </c>
      <c r="AE218" s="68">
        <f>AD218*'Расчет субсидий'!AM218</f>
        <v>-14.375</v>
      </c>
      <c r="AF218" s="69">
        <f t="shared" si="118"/>
        <v>-382.26278146822915</v>
      </c>
      <c r="AG218" s="31" t="s">
        <v>376</v>
      </c>
      <c r="AH218" s="31" t="s">
        <v>376</v>
      </c>
      <c r="AI218" s="31" t="s">
        <v>376</v>
      </c>
      <c r="AJ218" s="68">
        <f>'Расчет субсидий'!AT218-1</f>
        <v>-0.19801980198019797</v>
      </c>
      <c r="AK218" s="68">
        <f>AJ218*'Расчет субсидий'!AU218</f>
        <v>-1.9801980198019797</v>
      </c>
      <c r="AL218" s="69">
        <f t="shared" si="99"/>
        <v>-52.657808897904992</v>
      </c>
      <c r="AM218" s="31" t="s">
        <v>376</v>
      </c>
      <c r="AN218" s="31" t="s">
        <v>376</v>
      </c>
      <c r="AO218" s="31" t="s">
        <v>376</v>
      </c>
      <c r="AP218" s="31" t="s">
        <v>376</v>
      </c>
      <c r="AQ218" s="31" t="s">
        <v>376</v>
      </c>
      <c r="AR218" s="31" t="s">
        <v>376</v>
      </c>
      <c r="AS218" s="68">
        <f t="shared" si="100"/>
        <v>-9.1116966360730807</v>
      </c>
      <c r="AT218" s="30" t="str">
        <f>IF('Расчет субсидий'!BW218="+",'Расчет субсидий'!BW218,"-")</f>
        <v>-</v>
      </c>
    </row>
    <row r="219" spans="1:46" ht="15" customHeight="1">
      <c r="A219" s="37" t="s">
        <v>217</v>
      </c>
      <c r="B219" s="65">
        <f>'Расчет субсидий'!BH219</f>
        <v>77.799999999999955</v>
      </c>
      <c r="C219" s="68">
        <f>'Расчет субсидий'!D219-1</f>
        <v>-0.21208024819987059</v>
      </c>
      <c r="D219" s="68">
        <f>C219*'Расчет субсидий'!E219</f>
        <v>-2.1208024819987061</v>
      </c>
      <c r="E219" s="69">
        <f t="shared" si="113"/>
        <v>-14.618869423342968</v>
      </c>
      <c r="F219" s="31" t="s">
        <v>376</v>
      </c>
      <c r="G219" s="31" t="s">
        <v>376</v>
      </c>
      <c r="H219" s="31" t="s">
        <v>376</v>
      </c>
      <c r="I219" s="31" t="s">
        <v>376</v>
      </c>
      <c r="J219" s="31" t="s">
        <v>376</v>
      </c>
      <c r="K219" s="31" t="s">
        <v>376</v>
      </c>
      <c r="L219" s="68">
        <f>'Расчет субсидий'!P219-1</f>
        <v>-0.47957447270909626</v>
      </c>
      <c r="M219" s="68">
        <f>L219*'Расчет субсидий'!Q219</f>
        <v>-9.5914894541819251</v>
      </c>
      <c r="N219" s="69">
        <f t="shared" si="114"/>
        <v>-66.114941441370036</v>
      </c>
      <c r="O219" s="68">
        <f>'Расчет субсидий'!R219-1</f>
        <v>0</v>
      </c>
      <c r="P219" s="68">
        <f>O219*'Расчет субсидий'!S219</f>
        <v>0</v>
      </c>
      <c r="Q219" s="69">
        <f t="shared" si="115"/>
        <v>0</v>
      </c>
      <c r="R219" s="68">
        <f>'Расчет субсидий'!V219-1</f>
        <v>0.50196078431372548</v>
      </c>
      <c r="S219" s="68">
        <f>R219*'Расчет субсидий'!W219</f>
        <v>15.058823529411764</v>
      </c>
      <c r="T219" s="69">
        <f t="shared" si="116"/>
        <v>103.80173387866188</v>
      </c>
      <c r="U219" s="68">
        <f>'Расчет субсидий'!Z219-1</f>
        <v>0.31666666666666665</v>
      </c>
      <c r="V219" s="68">
        <f>U219*'Расчет субсидий'!AA219</f>
        <v>6.333333333333333</v>
      </c>
      <c r="W219" s="69">
        <f t="shared" si="117"/>
        <v>43.65619797240597</v>
      </c>
      <c r="X219" s="68">
        <f>'Расчет субсидий'!AD219-1</f>
        <v>-0.32308236065774332</v>
      </c>
      <c r="Y219" s="68">
        <f>X219*'Расчет субсидий'!AE219</f>
        <v>-1.6154118032887166</v>
      </c>
      <c r="Z219" s="69">
        <f t="shared" si="98"/>
        <v>-11.135169077578981</v>
      </c>
      <c r="AA219" s="31" t="s">
        <v>376</v>
      </c>
      <c r="AB219" s="31" t="s">
        <v>376</v>
      </c>
      <c r="AC219" s="31" t="s">
        <v>376</v>
      </c>
      <c r="AD219" s="68">
        <f>'Расчет субсидий'!AL219-1</f>
        <v>0.30000000000000004</v>
      </c>
      <c r="AE219" s="68">
        <f>AD219*'Расчет субсидий'!AM219</f>
        <v>6.0000000000000009</v>
      </c>
      <c r="AF219" s="69">
        <f t="shared" si="118"/>
        <v>41.358503342279349</v>
      </c>
      <c r="AG219" s="31" t="s">
        <v>376</v>
      </c>
      <c r="AH219" s="31" t="s">
        <v>376</v>
      </c>
      <c r="AI219" s="31" t="s">
        <v>376</v>
      </c>
      <c r="AJ219" s="68">
        <f>'Расчет субсидий'!AT219-1</f>
        <v>-0.27777777777777779</v>
      </c>
      <c r="AK219" s="68">
        <f>AJ219*'Расчет субсидий'!AU219</f>
        <v>-2.7777777777777777</v>
      </c>
      <c r="AL219" s="69">
        <f t="shared" si="99"/>
        <v>-19.147455251055248</v>
      </c>
      <c r="AM219" s="31" t="s">
        <v>376</v>
      </c>
      <c r="AN219" s="31" t="s">
        <v>376</v>
      </c>
      <c r="AO219" s="31" t="s">
        <v>376</v>
      </c>
      <c r="AP219" s="31" t="s">
        <v>376</v>
      </c>
      <c r="AQ219" s="31" t="s">
        <v>376</v>
      </c>
      <c r="AR219" s="31" t="s">
        <v>376</v>
      </c>
      <c r="AS219" s="68">
        <f t="shared" si="100"/>
        <v>11.286675345497972</v>
      </c>
      <c r="AT219" s="30" t="str">
        <f>IF('Расчет субсидий'!BW219="+",'Расчет субсидий'!BW219,"-")</f>
        <v>-</v>
      </c>
    </row>
    <row r="220" spans="1:46" ht="15" customHeight="1">
      <c r="A220" s="37" t="s">
        <v>218</v>
      </c>
      <c r="B220" s="65">
        <f>'Расчет субсидий'!BH220</f>
        <v>-193.30000000000018</v>
      </c>
      <c r="C220" s="68">
        <f>'Расчет субсидий'!D220-1</f>
        <v>-0.4263410365596535</v>
      </c>
      <c r="D220" s="68">
        <f>C220*'Расчет субсидий'!E220</f>
        <v>-4.2634103655965347</v>
      </c>
      <c r="E220" s="69">
        <f t="shared" si="113"/>
        <v>-108.90804746965716</v>
      </c>
      <c r="F220" s="31" t="s">
        <v>376</v>
      </c>
      <c r="G220" s="31" t="s">
        <v>376</v>
      </c>
      <c r="H220" s="31" t="s">
        <v>376</v>
      </c>
      <c r="I220" s="31" t="s">
        <v>376</v>
      </c>
      <c r="J220" s="31" t="s">
        <v>376</v>
      </c>
      <c r="K220" s="31" t="s">
        <v>376</v>
      </c>
      <c r="L220" s="68">
        <f>'Расчет субсидий'!P220-1</f>
        <v>-0.19000338485840018</v>
      </c>
      <c r="M220" s="68">
        <f>L220*'Расчет субсидий'!Q220</f>
        <v>-3.8000676971680036</v>
      </c>
      <c r="N220" s="69">
        <f t="shared" si="114"/>
        <v>-97.0720427221124</v>
      </c>
      <c r="O220" s="68">
        <f>'Расчет субсидий'!R220-1</f>
        <v>0</v>
      </c>
      <c r="P220" s="68">
        <f>O220*'Расчет субсидий'!S220</f>
        <v>0</v>
      </c>
      <c r="Q220" s="69">
        <f t="shared" si="115"/>
        <v>0</v>
      </c>
      <c r="R220" s="68">
        <f>'Расчет субсидий'!V220-1</f>
        <v>-0.28888888888888886</v>
      </c>
      <c r="S220" s="68">
        <f>R220*'Расчет субсидий'!W220</f>
        <v>-8.6666666666666661</v>
      </c>
      <c r="T220" s="69">
        <f t="shared" si="116"/>
        <v>-221.38843409340978</v>
      </c>
      <c r="U220" s="68">
        <f>'Расчет субсидий'!Z220-1</f>
        <v>0.95555555555555571</v>
      </c>
      <c r="V220" s="68">
        <f>U220*'Расчет субсидий'!AA220</f>
        <v>19.111111111111114</v>
      </c>
      <c r="W220" s="69">
        <f t="shared" si="117"/>
        <v>488.18988030854479</v>
      </c>
      <c r="X220" s="68">
        <f>'Расчет субсидий'!AD220-1</f>
        <v>0.32318181463597284</v>
      </c>
      <c r="Y220" s="68">
        <f>X220*'Расчет субсидий'!AE220</f>
        <v>1.6159090731798642</v>
      </c>
      <c r="Z220" s="69">
        <f t="shared" si="98"/>
        <v>41.278105309456535</v>
      </c>
      <c r="AA220" s="31" t="s">
        <v>376</v>
      </c>
      <c r="AB220" s="31" t="s">
        <v>376</v>
      </c>
      <c r="AC220" s="31" t="s">
        <v>376</v>
      </c>
      <c r="AD220" s="68">
        <f>'Расчет субсидий'!AL220-1</f>
        <v>-0.46272493573264784</v>
      </c>
      <c r="AE220" s="68">
        <f>AD220*'Расчет субсидий'!AM220</f>
        <v>-9.2544987146529571</v>
      </c>
      <c r="AF220" s="69">
        <f t="shared" si="118"/>
        <v>-236.40449754882599</v>
      </c>
      <c r="AG220" s="31" t="s">
        <v>376</v>
      </c>
      <c r="AH220" s="31" t="s">
        <v>376</v>
      </c>
      <c r="AI220" s="31" t="s">
        <v>376</v>
      </c>
      <c r="AJ220" s="68">
        <f>'Расчет субсидий'!AT220-1</f>
        <v>-0.23094688221709003</v>
      </c>
      <c r="AK220" s="68">
        <f>AJ220*'Расчет субсидий'!AU220</f>
        <v>-2.3094688221709001</v>
      </c>
      <c r="AL220" s="69">
        <f t="shared" si="99"/>
        <v>-58.994963783996205</v>
      </c>
      <c r="AM220" s="31" t="s">
        <v>376</v>
      </c>
      <c r="AN220" s="31" t="s">
        <v>376</v>
      </c>
      <c r="AO220" s="31" t="s">
        <v>376</v>
      </c>
      <c r="AP220" s="31" t="s">
        <v>376</v>
      </c>
      <c r="AQ220" s="31" t="s">
        <v>376</v>
      </c>
      <c r="AR220" s="31" t="s">
        <v>376</v>
      </c>
      <c r="AS220" s="68">
        <f t="shared" si="100"/>
        <v>-7.5670920819640815</v>
      </c>
      <c r="AT220" s="30" t="str">
        <f>IF('Расчет субсидий'!BW220="+",'Расчет субсидий'!BW220,"-")</f>
        <v>-</v>
      </c>
    </row>
    <row r="221" spans="1:46" ht="15" customHeight="1">
      <c r="A221" s="37" t="s">
        <v>219</v>
      </c>
      <c r="B221" s="65">
        <f>'Расчет субсидий'!BH221</f>
        <v>45.900000000000006</v>
      </c>
      <c r="C221" s="68">
        <f>'Расчет субсидий'!D221-1</f>
        <v>0.81808552788775346</v>
      </c>
      <c r="D221" s="68">
        <f>C221*'Расчет субсидий'!E221</f>
        <v>8.1808552788775337</v>
      </c>
      <c r="E221" s="69">
        <f t="shared" si="113"/>
        <v>6.1038631652392654</v>
      </c>
      <c r="F221" s="31" t="s">
        <v>376</v>
      </c>
      <c r="G221" s="31" t="s">
        <v>376</v>
      </c>
      <c r="H221" s="31" t="s">
        <v>376</v>
      </c>
      <c r="I221" s="31" t="s">
        <v>376</v>
      </c>
      <c r="J221" s="31" t="s">
        <v>376</v>
      </c>
      <c r="K221" s="31" t="s">
        <v>376</v>
      </c>
      <c r="L221" s="68">
        <f>'Расчет субсидий'!P221-1</f>
        <v>-0.33583212172686316</v>
      </c>
      <c r="M221" s="68">
        <f>L221*'Расчет субсидий'!Q221</f>
        <v>-6.7166424345372633</v>
      </c>
      <c r="N221" s="69">
        <f t="shared" si="114"/>
        <v>-5.0113912241068386</v>
      </c>
      <c r="O221" s="68">
        <f>'Расчет субсидий'!R221-1</f>
        <v>0</v>
      </c>
      <c r="P221" s="68">
        <f>O221*'Расчет субсидий'!S221</f>
        <v>0</v>
      </c>
      <c r="Q221" s="69">
        <f t="shared" si="115"/>
        <v>0</v>
      </c>
      <c r="R221" s="68">
        <f>'Расчет субсидий'!V221-1</f>
        <v>1.9854039965247607</v>
      </c>
      <c r="S221" s="68">
        <f>R221*'Расчет субсидий'!W221</f>
        <v>19.854039965247608</v>
      </c>
      <c r="T221" s="69">
        <f t="shared" si="116"/>
        <v>14.813407534290311</v>
      </c>
      <c r="U221" s="68">
        <f>'Расчет субсидий'!Z221-1</f>
        <v>0.36447772495898367</v>
      </c>
      <c r="V221" s="68">
        <f>U221*'Расчет субсидий'!AA221</f>
        <v>14.579108998359347</v>
      </c>
      <c r="W221" s="69">
        <f t="shared" si="117"/>
        <v>10.877699624739455</v>
      </c>
      <c r="X221" s="68">
        <f>'Расчет субсидий'!AD221-1</f>
        <v>3.0308199693343232</v>
      </c>
      <c r="Y221" s="68">
        <f>X221*'Расчет субсидий'!AE221</f>
        <v>15.154099846671617</v>
      </c>
      <c r="Z221" s="69">
        <f t="shared" si="98"/>
        <v>11.306709225780152</v>
      </c>
      <c r="AA221" s="31" t="s">
        <v>376</v>
      </c>
      <c r="AB221" s="31" t="s">
        <v>376</v>
      </c>
      <c r="AC221" s="31" t="s">
        <v>376</v>
      </c>
      <c r="AD221" s="68">
        <f>'Расчет субсидий'!AL221-1</f>
        <v>0.65090909090909088</v>
      </c>
      <c r="AE221" s="68">
        <f>AD221*'Расчет субсидий'!AM221</f>
        <v>13.018181818181818</v>
      </c>
      <c r="AF221" s="69">
        <f t="shared" si="118"/>
        <v>9.7130676157481304</v>
      </c>
      <c r="AG221" s="31" t="s">
        <v>376</v>
      </c>
      <c r="AH221" s="31" t="s">
        <v>376</v>
      </c>
      <c r="AI221" s="31" t="s">
        <v>376</v>
      </c>
      <c r="AJ221" s="68">
        <f>'Расчет субсидий'!AT221-1</f>
        <v>-0.25510204081632659</v>
      </c>
      <c r="AK221" s="68">
        <f>AJ221*'Расчет субсидий'!AU221</f>
        <v>-2.5510204081632661</v>
      </c>
      <c r="AL221" s="69">
        <f t="shared" si="99"/>
        <v>-1.9033559416904693</v>
      </c>
      <c r="AM221" s="31" t="s">
        <v>376</v>
      </c>
      <c r="AN221" s="31" t="s">
        <v>376</v>
      </c>
      <c r="AO221" s="31" t="s">
        <v>376</v>
      </c>
      <c r="AP221" s="31" t="s">
        <v>376</v>
      </c>
      <c r="AQ221" s="31" t="s">
        <v>376</v>
      </c>
      <c r="AR221" s="31" t="s">
        <v>376</v>
      </c>
      <c r="AS221" s="68">
        <f t="shared" si="100"/>
        <v>61.518623064637396</v>
      </c>
      <c r="AT221" s="30" t="str">
        <f>IF('Расчет субсидий'!BW221="+",'Расчет субсидий'!BW221,"-")</f>
        <v>-</v>
      </c>
    </row>
    <row r="222" spans="1:46" ht="15" customHeight="1">
      <c r="A222" s="37" t="s">
        <v>220</v>
      </c>
      <c r="B222" s="65">
        <f>'Расчет субсидий'!BH222</f>
        <v>14.600000000000023</v>
      </c>
      <c r="C222" s="68">
        <f>'Расчет субсидий'!D222-1</f>
        <v>-1</v>
      </c>
      <c r="D222" s="68">
        <f>C222*'Расчет субсидий'!E222</f>
        <v>0</v>
      </c>
      <c r="E222" s="69">
        <f t="shared" si="113"/>
        <v>0</v>
      </c>
      <c r="F222" s="31" t="s">
        <v>376</v>
      </c>
      <c r="G222" s="31" t="s">
        <v>376</v>
      </c>
      <c r="H222" s="31" t="s">
        <v>376</v>
      </c>
      <c r="I222" s="31" t="s">
        <v>376</v>
      </c>
      <c r="J222" s="31" t="s">
        <v>376</v>
      </c>
      <c r="K222" s="31" t="s">
        <v>376</v>
      </c>
      <c r="L222" s="68">
        <f>'Расчет субсидий'!P222-1</f>
        <v>-0.27247262541380191</v>
      </c>
      <c r="M222" s="68">
        <f>L222*'Расчет субсидий'!Q222</f>
        <v>-5.4494525082760381</v>
      </c>
      <c r="N222" s="69">
        <f t="shared" si="114"/>
        <v>-38.217932244952564</v>
      </c>
      <c r="O222" s="68">
        <f>'Расчет субсидий'!R222-1</f>
        <v>0</v>
      </c>
      <c r="P222" s="68">
        <f>O222*'Расчет субсидий'!S222</f>
        <v>0</v>
      </c>
      <c r="Q222" s="69">
        <f t="shared" si="115"/>
        <v>0</v>
      </c>
      <c r="R222" s="68">
        <f>'Расчет субсидий'!V222-1</f>
        <v>2.1538461538461728E-2</v>
      </c>
      <c r="S222" s="68">
        <f>R222*'Расчет субсидий'!W222</f>
        <v>0.53846153846154321</v>
      </c>
      <c r="T222" s="69">
        <f t="shared" si="116"/>
        <v>3.7763218529170031</v>
      </c>
      <c r="U222" s="68">
        <f>'Расчет субсидий'!Z222-1</f>
        <v>0.30000000000000004</v>
      </c>
      <c r="V222" s="68">
        <f>U222*'Расчет субсидий'!AA222</f>
        <v>7.5000000000000009</v>
      </c>
      <c r="W222" s="69">
        <f t="shared" si="117"/>
        <v>52.59876866562923</v>
      </c>
      <c r="X222" s="68">
        <f>'Расчет субсидий'!AD222-1</f>
        <v>-0.10144224942431224</v>
      </c>
      <c r="Y222" s="68">
        <f>X222*'Расчет субсидий'!AE222</f>
        <v>-0.50721124712156118</v>
      </c>
      <c r="Z222" s="69">
        <f t="shared" si="98"/>
        <v>-3.5571582735936387</v>
      </c>
      <c r="AA222" s="31" t="s">
        <v>376</v>
      </c>
      <c r="AB222" s="31" t="s">
        <v>376</v>
      </c>
      <c r="AC222" s="31" t="s">
        <v>376</v>
      </c>
      <c r="AD222" s="68">
        <f>'Расчет субсидий'!AL222-1</f>
        <v>0</v>
      </c>
      <c r="AE222" s="68">
        <f>AD222*'Расчет субсидий'!AM222</f>
        <v>0</v>
      </c>
      <c r="AF222" s="69">
        <f t="shared" si="118"/>
        <v>0</v>
      </c>
      <c r="AG222" s="31" t="s">
        <v>376</v>
      </c>
      <c r="AH222" s="31" t="s">
        <v>376</v>
      </c>
      <c r="AI222" s="31" t="s">
        <v>376</v>
      </c>
      <c r="AJ222" s="68">
        <f>'Расчет субсидий'!AT222-1</f>
        <v>-1</v>
      </c>
      <c r="AK222" s="68">
        <f>AJ222*'Расчет субсидий'!AU222</f>
        <v>0</v>
      </c>
      <c r="AL222" s="69">
        <f t="shared" si="99"/>
        <v>0</v>
      </c>
      <c r="AM222" s="31" t="s">
        <v>376</v>
      </c>
      <c r="AN222" s="31" t="s">
        <v>376</v>
      </c>
      <c r="AO222" s="31" t="s">
        <v>376</v>
      </c>
      <c r="AP222" s="31" t="s">
        <v>376</v>
      </c>
      <c r="AQ222" s="31" t="s">
        <v>376</v>
      </c>
      <c r="AR222" s="31" t="s">
        <v>376</v>
      </c>
      <c r="AS222" s="68">
        <f t="shared" si="100"/>
        <v>2.0817977830639443</v>
      </c>
      <c r="AT222" s="30" t="str">
        <f>IF('Расчет субсидий'!BW222="+",'Расчет субсидий'!BW222,"-")</f>
        <v>-</v>
      </c>
    </row>
    <row r="223" spans="1:46" ht="15" customHeight="1">
      <c r="A223" s="37" t="s">
        <v>221</v>
      </c>
      <c r="B223" s="65">
        <f>'Расчет субсидий'!BH223</f>
        <v>-2.5</v>
      </c>
      <c r="C223" s="68">
        <f>'Расчет субсидий'!D223-1</f>
        <v>0.57334068357221613</v>
      </c>
      <c r="D223" s="68">
        <f>C223*'Расчет субсидий'!E223</f>
        <v>5.7334068357221613</v>
      </c>
      <c r="E223" s="69">
        <f t="shared" si="113"/>
        <v>96.74671760520782</v>
      </c>
      <c r="F223" s="31" t="s">
        <v>376</v>
      </c>
      <c r="G223" s="31" t="s">
        <v>376</v>
      </c>
      <c r="H223" s="31" t="s">
        <v>376</v>
      </c>
      <c r="I223" s="31" t="s">
        <v>376</v>
      </c>
      <c r="J223" s="31" t="s">
        <v>376</v>
      </c>
      <c r="K223" s="31" t="s">
        <v>376</v>
      </c>
      <c r="L223" s="68">
        <f>'Расчет субсидий'!P223-1</f>
        <v>-0.37258662844616808</v>
      </c>
      <c r="M223" s="68">
        <f>L223*'Расчет субсидий'!Q223</f>
        <v>-7.4517325689233616</v>
      </c>
      <c r="N223" s="69">
        <f t="shared" si="114"/>
        <v>-125.74210886682215</v>
      </c>
      <c r="O223" s="68">
        <f>'Расчет субсидий'!R223-1</f>
        <v>0</v>
      </c>
      <c r="P223" s="68">
        <f>O223*'Расчет субсидий'!S223</f>
        <v>0</v>
      </c>
      <c r="Q223" s="69">
        <f t="shared" si="115"/>
        <v>0</v>
      </c>
      <c r="R223" s="68">
        <f>'Расчет субсидий'!V223-1</f>
        <v>0.17615740740740748</v>
      </c>
      <c r="S223" s="68">
        <f>R223*'Расчет субсидий'!W223</f>
        <v>2.6423611111111125</v>
      </c>
      <c r="T223" s="69">
        <f t="shared" si="116"/>
        <v>44.587759346655609</v>
      </c>
      <c r="U223" s="68">
        <f>'Расчет субсидий'!Z223-1</f>
        <v>6.7613166104284694E-2</v>
      </c>
      <c r="V223" s="68">
        <f>U223*'Расчет субсидий'!AA223</f>
        <v>2.3664608136499643</v>
      </c>
      <c r="W223" s="69">
        <f t="shared" si="117"/>
        <v>39.932159468524091</v>
      </c>
      <c r="X223" s="68">
        <f>'Расчет субсидий'!AD223-1</f>
        <v>-0.58168499809592078</v>
      </c>
      <c r="Y223" s="68">
        <f>X223*'Расчет субсидий'!AE223</f>
        <v>-2.9084249904796038</v>
      </c>
      <c r="Z223" s="69">
        <f t="shared" si="98"/>
        <v>-49.07737742884553</v>
      </c>
      <c r="AA223" s="31" t="s">
        <v>376</v>
      </c>
      <c r="AB223" s="31" t="s">
        <v>376</v>
      </c>
      <c r="AC223" s="31" t="s">
        <v>376</v>
      </c>
      <c r="AD223" s="68">
        <f>'Расчет субсидий'!AL223-1</f>
        <v>0.1507936507936507</v>
      </c>
      <c r="AE223" s="68">
        <f>AD223*'Расчет субсидий'!AM223</f>
        <v>3.015873015873014</v>
      </c>
      <c r="AF223" s="69">
        <f t="shared" si="118"/>
        <v>50.890478097928629</v>
      </c>
      <c r="AG223" s="31" t="s">
        <v>376</v>
      </c>
      <c r="AH223" s="31" t="s">
        <v>376</v>
      </c>
      <c r="AI223" s="31" t="s">
        <v>376</v>
      </c>
      <c r="AJ223" s="68">
        <f>'Расчет субсидий'!AT223-1</f>
        <v>-0.35460992907801414</v>
      </c>
      <c r="AK223" s="68">
        <f>AJ223*'Расчет субсидий'!AU223</f>
        <v>-3.5460992907801412</v>
      </c>
      <c r="AL223" s="69">
        <f t="shared" si="99"/>
        <v>-59.837628222648469</v>
      </c>
      <c r="AM223" s="31" t="s">
        <v>376</v>
      </c>
      <c r="AN223" s="31" t="s">
        <v>376</v>
      </c>
      <c r="AO223" s="31" t="s">
        <v>376</v>
      </c>
      <c r="AP223" s="31" t="s">
        <v>376</v>
      </c>
      <c r="AQ223" s="31" t="s">
        <v>376</v>
      </c>
      <c r="AR223" s="31" t="s">
        <v>376</v>
      </c>
      <c r="AS223" s="68">
        <f t="shared" si="100"/>
        <v>-0.14815507382685444</v>
      </c>
      <c r="AT223" s="30" t="str">
        <f>IF('Расчет субсидий'!BW223="+",'Расчет субсидий'!BW223,"-")</f>
        <v>-</v>
      </c>
    </row>
    <row r="224" spans="1:46" ht="15" customHeight="1">
      <c r="A224" s="37" t="s">
        <v>222</v>
      </c>
      <c r="B224" s="65">
        <f>'Расчет субсидий'!BH224</f>
        <v>-55.399999999999977</v>
      </c>
      <c r="C224" s="68">
        <f>'Расчет субсидий'!D224-1</f>
        <v>-1</v>
      </c>
      <c r="D224" s="68">
        <f>C224*'Расчет субсидий'!E224</f>
        <v>0</v>
      </c>
      <c r="E224" s="69">
        <f t="shared" si="113"/>
        <v>0</v>
      </c>
      <c r="F224" s="31" t="s">
        <v>376</v>
      </c>
      <c r="G224" s="31" t="s">
        <v>376</v>
      </c>
      <c r="H224" s="31" t="s">
        <v>376</v>
      </c>
      <c r="I224" s="31" t="s">
        <v>376</v>
      </c>
      <c r="J224" s="31" t="s">
        <v>376</v>
      </c>
      <c r="K224" s="31" t="s">
        <v>376</v>
      </c>
      <c r="L224" s="68">
        <f>'Расчет субсидий'!P224-1</f>
        <v>-0.33332935817015286</v>
      </c>
      <c r="M224" s="68">
        <f>L224*'Расчет субсидий'!Q224</f>
        <v>-6.6665871634030571</v>
      </c>
      <c r="N224" s="69">
        <f t="shared" si="114"/>
        <v>-33.576279368337254</v>
      </c>
      <c r="O224" s="68">
        <f>'Расчет субсидий'!R224-1</f>
        <v>0</v>
      </c>
      <c r="P224" s="68">
        <f>O224*'Расчет субсидий'!S224</f>
        <v>0</v>
      </c>
      <c r="Q224" s="69">
        <f t="shared" si="115"/>
        <v>0</v>
      </c>
      <c r="R224" s="68">
        <f>'Расчет субсидий'!V224-1</f>
        <v>-5.4829123328380303E-2</v>
      </c>
      <c r="S224" s="68">
        <f>R224*'Расчет субсидий'!W224</f>
        <v>-1.6448736998514091</v>
      </c>
      <c r="T224" s="69">
        <f t="shared" si="116"/>
        <v>-8.2844096264165721</v>
      </c>
      <c r="U224" s="68">
        <f>'Расчет субсидий'!Z224-1</f>
        <v>5.1282051282051322E-2</v>
      </c>
      <c r="V224" s="68">
        <f>U224*'Расчет субсидий'!AA224</f>
        <v>1.0256410256410264</v>
      </c>
      <c r="W224" s="69">
        <f t="shared" si="117"/>
        <v>5.1656430441047556</v>
      </c>
      <c r="X224" s="68">
        <f>'Расчет субсидий'!AD224-1</f>
        <v>-0.54694227434783449</v>
      </c>
      <c r="Y224" s="68">
        <f>X224*'Расчет субсидий'!AE224</f>
        <v>-2.7347113717391727</v>
      </c>
      <c r="Z224" s="69">
        <f t="shared" si="98"/>
        <v>-13.773379205682156</v>
      </c>
      <c r="AA224" s="31" t="s">
        <v>376</v>
      </c>
      <c r="AB224" s="31" t="s">
        <v>376</v>
      </c>
      <c r="AC224" s="31" t="s">
        <v>376</v>
      </c>
      <c r="AD224" s="68">
        <f>'Расчет субсидий'!AL224-1</f>
        <v>-4.8958333333333326E-2</v>
      </c>
      <c r="AE224" s="68">
        <f>AD224*'Расчет субсидий'!AM224</f>
        <v>-0.97916666666666652</v>
      </c>
      <c r="AF224" s="69">
        <f t="shared" si="118"/>
        <v>-4.9315748436687548</v>
      </c>
      <c r="AG224" s="31" t="s">
        <v>376</v>
      </c>
      <c r="AH224" s="31" t="s">
        <v>376</v>
      </c>
      <c r="AI224" s="31" t="s">
        <v>376</v>
      </c>
      <c r="AJ224" s="68">
        <f>'Расчет субсидий'!AT224-1</f>
        <v>-1</v>
      </c>
      <c r="AK224" s="68">
        <f>AJ224*'Расчет субсидий'!AU224</f>
        <v>0</v>
      </c>
      <c r="AL224" s="69">
        <f t="shared" si="99"/>
        <v>0</v>
      </c>
      <c r="AM224" s="31" t="s">
        <v>376</v>
      </c>
      <c r="AN224" s="31" t="s">
        <v>376</v>
      </c>
      <c r="AO224" s="31" t="s">
        <v>376</v>
      </c>
      <c r="AP224" s="31" t="s">
        <v>376</v>
      </c>
      <c r="AQ224" s="31" t="s">
        <v>376</v>
      </c>
      <c r="AR224" s="31" t="s">
        <v>376</v>
      </c>
      <c r="AS224" s="68">
        <f t="shared" si="100"/>
        <v>-10.999697876019278</v>
      </c>
      <c r="AT224" s="30" t="str">
        <f>IF('Расчет субсидий'!BW224="+",'Расчет субсидий'!BW224,"-")</f>
        <v>-</v>
      </c>
    </row>
    <row r="225" spans="1:46" ht="15" customHeight="1">
      <c r="A225" s="37" t="s">
        <v>223</v>
      </c>
      <c r="B225" s="65">
        <f>'Расчет субсидий'!BH225</f>
        <v>-120.69999999999999</v>
      </c>
      <c r="C225" s="68">
        <f>'Расчет субсидий'!D225-1</f>
        <v>-1</v>
      </c>
      <c r="D225" s="68">
        <f>C225*'Расчет субсидий'!E225</f>
        <v>0</v>
      </c>
      <c r="E225" s="69">
        <f t="shared" si="113"/>
        <v>0</v>
      </c>
      <c r="F225" s="31" t="s">
        <v>376</v>
      </c>
      <c r="G225" s="31" t="s">
        <v>376</v>
      </c>
      <c r="H225" s="31" t="s">
        <v>376</v>
      </c>
      <c r="I225" s="31" t="s">
        <v>376</v>
      </c>
      <c r="J225" s="31" t="s">
        <v>376</v>
      </c>
      <c r="K225" s="31" t="s">
        <v>376</v>
      </c>
      <c r="L225" s="68">
        <f>'Расчет субсидий'!P225-1</f>
        <v>-0.44061458418014787</v>
      </c>
      <c r="M225" s="68">
        <f>L225*'Расчет субсидий'!Q225</f>
        <v>-8.8122916836029574</v>
      </c>
      <c r="N225" s="69">
        <f t="shared" si="114"/>
        <v>-41.655472891143859</v>
      </c>
      <c r="O225" s="68">
        <f>'Расчет субсидий'!R225-1</f>
        <v>0</v>
      </c>
      <c r="P225" s="68">
        <f>O225*'Расчет субсидий'!S225</f>
        <v>0</v>
      </c>
      <c r="Q225" s="69">
        <f t="shared" si="115"/>
        <v>0</v>
      </c>
      <c r="R225" s="68">
        <f>'Расчет субсидий'!V225-1</f>
        <v>-0.25781818181818184</v>
      </c>
      <c r="S225" s="68">
        <f>R225*'Расчет субсидий'!W225</f>
        <v>-10.312727272727273</v>
      </c>
      <c r="T225" s="69">
        <f t="shared" si="116"/>
        <v>-48.747992777199343</v>
      </c>
      <c r="U225" s="68">
        <f>'Расчет субсидий'!Z225-1</f>
        <v>0.50877192982456121</v>
      </c>
      <c r="V225" s="68">
        <f>U225*'Расчет субсидий'!AA225</f>
        <v>5.0877192982456121</v>
      </c>
      <c r="W225" s="69">
        <f t="shared" si="117"/>
        <v>24.049516393126261</v>
      </c>
      <c r="X225" s="68">
        <f>'Расчет субсидий'!AD225-1</f>
        <v>-0.66559852270258535</v>
      </c>
      <c r="Y225" s="68">
        <f>X225*'Расчет субсидий'!AE225</f>
        <v>-3.3279926135129267</v>
      </c>
      <c r="Z225" s="69">
        <f t="shared" si="98"/>
        <v>-15.731334262580308</v>
      </c>
      <c r="AA225" s="31" t="s">
        <v>376</v>
      </c>
      <c r="AB225" s="31" t="s">
        <v>376</v>
      </c>
      <c r="AC225" s="31" t="s">
        <v>376</v>
      </c>
      <c r="AD225" s="68">
        <f>'Расчет субсидий'!AL225-1</f>
        <v>-0.40845070422535212</v>
      </c>
      <c r="AE225" s="68">
        <f>AD225*'Расчет субсидий'!AM225</f>
        <v>-8.169014084507042</v>
      </c>
      <c r="AF225" s="69">
        <f t="shared" si="118"/>
        <v>-38.614716462202743</v>
      </c>
      <c r="AG225" s="31" t="s">
        <v>376</v>
      </c>
      <c r="AH225" s="31" t="s">
        <v>376</v>
      </c>
      <c r="AI225" s="31" t="s">
        <v>376</v>
      </c>
      <c r="AJ225" s="68">
        <f>'Расчет субсидий'!AT225-1</f>
        <v>-1</v>
      </c>
      <c r="AK225" s="68">
        <f>AJ225*'Расчет субсидий'!AU225</f>
        <v>0</v>
      </c>
      <c r="AL225" s="69">
        <f t="shared" si="99"/>
        <v>0</v>
      </c>
      <c r="AM225" s="31" t="s">
        <v>376</v>
      </c>
      <c r="AN225" s="31" t="s">
        <v>376</v>
      </c>
      <c r="AO225" s="31" t="s">
        <v>376</v>
      </c>
      <c r="AP225" s="31" t="s">
        <v>376</v>
      </c>
      <c r="AQ225" s="31" t="s">
        <v>376</v>
      </c>
      <c r="AR225" s="31" t="s">
        <v>376</v>
      </c>
      <c r="AS225" s="68">
        <f t="shared" si="100"/>
        <v>-25.534306356104587</v>
      </c>
      <c r="AT225" s="30" t="str">
        <f>IF('Расчет субсидий'!BW225="+",'Расчет субсидий'!BW225,"-")</f>
        <v>-</v>
      </c>
    </row>
    <row r="226" spans="1:46" ht="15" customHeight="1">
      <c r="A226" s="36" t="s">
        <v>224</v>
      </c>
      <c r="B226" s="70"/>
      <c r="C226" s="71"/>
      <c r="D226" s="71"/>
      <c r="E226" s="72"/>
      <c r="F226" s="71"/>
      <c r="G226" s="71"/>
      <c r="H226" s="72"/>
      <c r="I226" s="72"/>
      <c r="J226" s="72"/>
      <c r="K226" s="72"/>
      <c r="L226" s="71"/>
      <c r="M226" s="71"/>
      <c r="N226" s="72"/>
      <c r="O226" s="71"/>
      <c r="P226" s="71"/>
      <c r="Q226" s="72"/>
      <c r="R226" s="71"/>
      <c r="S226" s="71"/>
      <c r="T226" s="72"/>
      <c r="U226" s="71"/>
      <c r="V226" s="71"/>
      <c r="W226" s="72"/>
      <c r="X226" s="72"/>
      <c r="Y226" s="72"/>
      <c r="Z226" s="72"/>
      <c r="AA226" s="72"/>
      <c r="AB226" s="72"/>
      <c r="AC226" s="72"/>
      <c r="AD226" s="71"/>
      <c r="AE226" s="71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3"/>
    </row>
    <row r="227" spans="1:46" ht="15" customHeight="1">
      <c r="A227" s="37" t="s">
        <v>225</v>
      </c>
      <c r="B227" s="65">
        <f>'Расчет субсидий'!BH227</f>
        <v>377.70000000000005</v>
      </c>
      <c r="C227" s="68">
        <f>'Расчет субсидий'!D227-1</f>
        <v>-1</v>
      </c>
      <c r="D227" s="68">
        <f>C227*'Расчет субсидий'!E227</f>
        <v>0</v>
      </c>
      <c r="E227" s="69">
        <f t="shared" ref="E227:E235" si="119">$B227*D227/$AS227</f>
        <v>0</v>
      </c>
      <c r="F227" s="31" t="s">
        <v>376</v>
      </c>
      <c r="G227" s="31" t="s">
        <v>376</v>
      </c>
      <c r="H227" s="31" t="s">
        <v>376</v>
      </c>
      <c r="I227" s="31" t="s">
        <v>376</v>
      </c>
      <c r="J227" s="31" t="s">
        <v>376</v>
      </c>
      <c r="K227" s="31" t="s">
        <v>376</v>
      </c>
      <c r="L227" s="68">
        <f>'Расчет субсидий'!P227-1</f>
        <v>0.14908684308609765</v>
      </c>
      <c r="M227" s="68">
        <f>L227*'Расчет субсидий'!Q227</f>
        <v>2.9817368617219531</v>
      </c>
      <c r="N227" s="69">
        <f t="shared" ref="N227:N235" si="120">$B227*M227/$AS227</f>
        <v>9.1503714839186383</v>
      </c>
      <c r="O227" s="68">
        <f>'Расчет субсидий'!R227-1</f>
        <v>0</v>
      </c>
      <c r="P227" s="68">
        <f>O227*'Расчет субсидий'!S227</f>
        <v>0</v>
      </c>
      <c r="Q227" s="69">
        <f t="shared" ref="Q227:Q235" si="121">$B227*P227/$AS227</f>
        <v>0</v>
      </c>
      <c r="R227" s="68">
        <f>'Расчет субсидий'!V227-1</f>
        <v>1.2000000000000002</v>
      </c>
      <c r="S227" s="68">
        <f>R227*'Расчет субсидий'!W227</f>
        <v>24.000000000000004</v>
      </c>
      <c r="T227" s="69">
        <f t="shared" ref="T227:T235" si="122">$B227*S227/$AS227</f>
        <v>73.651340074061139</v>
      </c>
      <c r="U227" s="68">
        <f>'Расчет субсидий'!Z227-1</f>
        <v>3.7333333333333334</v>
      </c>
      <c r="V227" s="68">
        <f>U227*'Расчет субсидий'!AA227</f>
        <v>112</v>
      </c>
      <c r="W227" s="69">
        <f t="shared" ref="W227:W235" si="123">$B227*V227/$AS227</f>
        <v>343.7062536789519</v>
      </c>
      <c r="X227" s="68">
        <f>'Расчет субсидий'!AD227-1</f>
        <v>-0.18090930730778387</v>
      </c>
      <c r="Y227" s="68">
        <f>X227*'Расчет субсидий'!AE227</f>
        <v>-0.90454653653891937</v>
      </c>
      <c r="Z227" s="69">
        <f t="shared" si="98"/>
        <v>-2.7758776906434206</v>
      </c>
      <c r="AA227" s="31" t="s">
        <v>376</v>
      </c>
      <c r="AB227" s="31" t="s">
        <v>376</v>
      </c>
      <c r="AC227" s="31" t="s">
        <v>376</v>
      </c>
      <c r="AD227" s="68">
        <f>'Расчет субсидий'!AL227-1</f>
        <v>-0.75</v>
      </c>
      <c r="AE227" s="68">
        <f>AD227*'Расчет субсидий'!AM227</f>
        <v>-15</v>
      </c>
      <c r="AF227" s="69">
        <f t="shared" ref="AF227:AF235" si="124">$B227*AE227/$AS227</f>
        <v>-46.032087546288203</v>
      </c>
      <c r="AG227" s="31" t="s">
        <v>376</v>
      </c>
      <c r="AH227" s="31" t="s">
        <v>376</v>
      </c>
      <c r="AI227" s="31" t="s">
        <v>376</v>
      </c>
      <c r="AJ227" s="68">
        <f>'Расчет субсидий'!AT227-1</f>
        <v>-1</v>
      </c>
      <c r="AK227" s="68">
        <f>AJ227*'Расчет субсидий'!AU227</f>
        <v>0</v>
      </c>
      <c r="AL227" s="69">
        <f t="shared" si="99"/>
        <v>0</v>
      </c>
      <c r="AM227" s="31" t="s">
        <v>376</v>
      </c>
      <c r="AN227" s="31" t="s">
        <v>376</v>
      </c>
      <c r="AO227" s="31" t="s">
        <v>376</v>
      </c>
      <c r="AP227" s="31" t="s">
        <v>376</v>
      </c>
      <c r="AQ227" s="31" t="s">
        <v>376</v>
      </c>
      <c r="AR227" s="31" t="s">
        <v>376</v>
      </c>
      <c r="AS227" s="68">
        <f t="shared" si="100"/>
        <v>123.07719032518304</v>
      </c>
      <c r="AT227" s="30" t="str">
        <f>IF('Расчет субсидий'!BW227="+",'Расчет субсидий'!BW227,"-")</f>
        <v>-</v>
      </c>
    </row>
    <row r="228" spans="1:46" ht="15" customHeight="1">
      <c r="A228" s="37" t="s">
        <v>149</v>
      </c>
      <c r="B228" s="65">
        <f>'Расчет субсидий'!BH228</f>
        <v>97.400000000000091</v>
      </c>
      <c r="C228" s="68">
        <f>'Расчет субсидий'!D228-1</f>
        <v>-1</v>
      </c>
      <c r="D228" s="68">
        <f>C228*'Расчет субсидий'!E228</f>
        <v>0</v>
      </c>
      <c r="E228" s="69">
        <f t="shared" si="119"/>
        <v>0</v>
      </c>
      <c r="F228" s="31" t="s">
        <v>376</v>
      </c>
      <c r="G228" s="31" t="s">
        <v>376</v>
      </c>
      <c r="H228" s="31" t="s">
        <v>376</v>
      </c>
      <c r="I228" s="31" t="s">
        <v>376</v>
      </c>
      <c r="J228" s="31" t="s">
        <v>376</v>
      </c>
      <c r="K228" s="31" t="s">
        <v>376</v>
      </c>
      <c r="L228" s="68">
        <f>'Расчет субсидий'!P228-1</f>
        <v>-6.1293488930090456E-2</v>
      </c>
      <c r="M228" s="68">
        <f>L228*'Расчет субсидий'!Q228</f>
        <v>-1.2258697786018091</v>
      </c>
      <c r="N228" s="69">
        <f t="shared" si="120"/>
        <v>-11.503475533591487</v>
      </c>
      <c r="O228" s="68">
        <f>'Расчет субсидий'!R228-1</f>
        <v>0</v>
      </c>
      <c r="P228" s="68">
        <f>O228*'Расчет субсидий'!S228</f>
        <v>0</v>
      </c>
      <c r="Q228" s="69">
        <f t="shared" si="121"/>
        <v>0</v>
      </c>
      <c r="R228" s="68">
        <f>'Расчет субсидий'!V228-1</f>
        <v>0.21695501730103794</v>
      </c>
      <c r="S228" s="68">
        <f>R228*'Расчет субсидий'!W228</f>
        <v>6.5086505190311383</v>
      </c>
      <c r="T228" s="69">
        <f t="shared" si="122"/>
        <v>61.076717371864042</v>
      </c>
      <c r="U228" s="68">
        <f>'Расчет субсидий'!Z228-1</f>
        <v>0.18333333333333335</v>
      </c>
      <c r="V228" s="68">
        <f>U228*'Расчет субсидий'!AA228</f>
        <v>3.666666666666667</v>
      </c>
      <c r="W228" s="69">
        <f t="shared" si="123"/>
        <v>34.407741365436102</v>
      </c>
      <c r="X228" s="68">
        <f>'Расчет субсидий'!AD228-1</f>
        <v>0.11711106131899318</v>
      </c>
      <c r="Y228" s="68">
        <f>X228*'Расчет субсидий'!AE228</f>
        <v>0.58555530659496591</v>
      </c>
      <c r="Z228" s="69">
        <f t="shared" si="98"/>
        <v>5.4948096939486062</v>
      </c>
      <c r="AA228" s="31" t="s">
        <v>376</v>
      </c>
      <c r="AB228" s="31" t="s">
        <v>376</v>
      </c>
      <c r="AC228" s="31" t="s">
        <v>376</v>
      </c>
      <c r="AD228" s="68">
        <f>'Расчет субсидий'!AL228-1</f>
        <v>4.2222222222222161E-2</v>
      </c>
      <c r="AE228" s="68">
        <f>AD228*'Расчет субсидий'!AM228</f>
        <v>0.84444444444444322</v>
      </c>
      <c r="AF228" s="69">
        <f t="shared" si="124"/>
        <v>7.9242071023428462</v>
      </c>
      <c r="AG228" s="31" t="s">
        <v>376</v>
      </c>
      <c r="AH228" s="31" t="s">
        <v>376</v>
      </c>
      <c r="AI228" s="31" t="s">
        <v>376</v>
      </c>
      <c r="AJ228" s="68">
        <f>'Расчет субсидий'!AT228-1</f>
        <v>-1</v>
      </c>
      <c r="AK228" s="68">
        <f>AJ228*'Расчет субсидий'!AU228</f>
        <v>0</v>
      </c>
      <c r="AL228" s="69">
        <f t="shared" si="99"/>
        <v>0</v>
      </c>
      <c r="AM228" s="31" t="s">
        <v>376</v>
      </c>
      <c r="AN228" s="31" t="s">
        <v>376</v>
      </c>
      <c r="AO228" s="31" t="s">
        <v>376</v>
      </c>
      <c r="AP228" s="31" t="s">
        <v>376</v>
      </c>
      <c r="AQ228" s="31" t="s">
        <v>376</v>
      </c>
      <c r="AR228" s="31" t="s">
        <v>376</v>
      </c>
      <c r="AS228" s="68">
        <f t="shared" si="100"/>
        <v>10.379447158135404</v>
      </c>
      <c r="AT228" s="30" t="str">
        <f>IF('Расчет субсидий'!BW228="+",'Расчет субсидий'!BW228,"-")</f>
        <v>-</v>
      </c>
    </row>
    <row r="229" spans="1:46" ht="15" customHeight="1">
      <c r="A229" s="37" t="s">
        <v>226</v>
      </c>
      <c r="B229" s="65">
        <f>'Расчет субсидий'!BH229</f>
        <v>-61</v>
      </c>
      <c r="C229" s="68">
        <f>'Расчет субсидий'!D229-1</f>
        <v>-1</v>
      </c>
      <c r="D229" s="68">
        <f>C229*'Расчет субсидий'!E229</f>
        <v>0</v>
      </c>
      <c r="E229" s="69">
        <f t="shared" si="119"/>
        <v>0</v>
      </c>
      <c r="F229" s="31" t="s">
        <v>376</v>
      </c>
      <c r="G229" s="31" t="s">
        <v>376</v>
      </c>
      <c r="H229" s="31" t="s">
        <v>376</v>
      </c>
      <c r="I229" s="31" t="s">
        <v>376</v>
      </c>
      <c r="J229" s="31" t="s">
        <v>376</v>
      </c>
      <c r="K229" s="31" t="s">
        <v>376</v>
      </c>
      <c r="L229" s="68">
        <f>'Расчет субсидий'!P229-1</f>
        <v>-0.19347139887597209</v>
      </c>
      <c r="M229" s="68">
        <f>L229*'Расчет субсидий'!Q229</f>
        <v>-3.8694279775194418</v>
      </c>
      <c r="N229" s="69">
        <f t="shared" si="120"/>
        <v>-51.109017781951849</v>
      </c>
      <c r="O229" s="68">
        <f>'Расчет субсидий'!R229-1</f>
        <v>0</v>
      </c>
      <c r="P229" s="68">
        <f>O229*'Расчет субсидий'!S229</f>
        <v>0</v>
      </c>
      <c r="Q229" s="69">
        <f t="shared" si="121"/>
        <v>0</v>
      </c>
      <c r="R229" s="68">
        <f>'Расчет субсидий'!V229-1</f>
        <v>0.36608040201005032</v>
      </c>
      <c r="S229" s="68">
        <f>R229*'Расчет субсидий'!W229</f>
        <v>5.4912060301507548</v>
      </c>
      <c r="T229" s="69">
        <f t="shared" si="122"/>
        <v>72.530138374419721</v>
      </c>
      <c r="U229" s="68">
        <f>'Расчет субсидий'!Z229-1</f>
        <v>-0.22884615384615381</v>
      </c>
      <c r="V229" s="68">
        <f>U229*'Расчет субсидий'!AA229</f>
        <v>-8.0096153846153832</v>
      </c>
      <c r="W229" s="69">
        <f t="shared" si="123"/>
        <v>-105.79433898168374</v>
      </c>
      <c r="X229" s="68">
        <f>'Расчет субсидий'!AD229-1</f>
        <v>0.3039140022050717</v>
      </c>
      <c r="Y229" s="68">
        <f>X229*'Расчет субсидий'!AE229</f>
        <v>1.5195700110253585</v>
      </c>
      <c r="Z229" s="69">
        <f t="shared" si="98"/>
        <v>20.071114171300167</v>
      </c>
      <c r="AA229" s="31" t="s">
        <v>376</v>
      </c>
      <c r="AB229" s="31" t="s">
        <v>376</v>
      </c>
      <c r="AC229" s="31" t="s">
        <v>376</v>
      </c>
      <c r="AD229" s="68">
        <f>'Расчет субсидий'!AL229-1</f>
        <v>1.2499999999999956E-2</v>
      </c>
      <c r="AE229" s="68">
        <f>AD229*'Расчет субсидий'!AM229</f>
        <v>0.24999999999999911</v>
      </c>
      <c r="AF229" s="69">
        <f t="shared" si="124"/>
        <v>3.3021042179156876</v>
      </c>
      <c r="AG229" s="31" t="s">
        <v>376</v>
      </c>
      <c r="AH229" s="31" t="s">
        <v>376</v>
      </c>
      <c r="AI229" s="31" t="s">
        <v>376</v>
      </c>
      <c r="AJ229" s="68">
        <f>'Расчет субсидий'!AT229-1</f>
        <v>0</v>
      </c>
      <c r="AK229" s="68">
        <f>AJ229*'Расчет субсидий'!AU229</f>
        <v>0</v>
      </c>
      <c r="AL229" s="69">
        <f t="shared" si="99"/>
        <v>0</v>
      </c>
      <c r="AM229" s="31" t="s">
        <v>376</v>
      </c>
      <c r="AN229" s="31" t="s">
        <v>376</v>
      </c>
      <c r="AO229" s="31" t="s">
        <v>376</v>
      </c>
      <c r="AP229" s="31" t="s">
        <v>376</v>
      </c>
      <c r="AQ229" s="31" t="s">
        <v>376</v>
      </c>
      <c r="AR229" s="31" t="s">
        <v>376</v>
      </c>
      <c r="AS229" s="68">
        <f t="shared" si="100"/>
        <v>-4.6182673209587124</v>
      </c>
      <c r="AT229" s="30" t="str">
        <f>IF('Расчет субсидий'!BW229="+",'Расчет субсидий'!BW229,"-")</f>
        <v>-</v>
      </c>
    </row>
    <row r="230" spans="1:46" ht="15" customHeight="1">
      <c r="A230" s="37" t="s">
        <v>227</v>
      </c>
      <c r="B230" s="65">
        <f>'Расчет субсидий'!BH230</f>
        <v>-278</v>
      </c>
      <c r="C230" s="68">
        <f>'Расчет субсидий'!D230-1</f>
        <v>-1</v>
      </c>
      <c r="D230" s="68">
        <f>C230*'Расчет субсидий'!E230</f>
        <v>0</v>
      </c>
      <c r="E230" s="69">
        <f t="shared" si="119"/>
        <v>0</v>
      </c>
      <c r="F230" s="31" t="s">
        <v>376</v>
      </c>
      <c r="G230" s="31" t="s">
        <v>376</v>
      </c>
      <c r="H230" s="31" t="s">
        <v>376</v>
      </c>
      <c r="I230" s="31" t="s">
        <v>376</v>
      </c>
      <c r="J230" s="31" t="s">
        <v>376</v>
      </c>
      <c r="K230" s="31" t="s">
        <v>376</v>
      </c>
      <c r="L230" s="68">
        <f>'Расчет субсидий'!P230-1</f>
        <v>9.9245947532397238E-2</v>
      </c>
      <c r="M230" s="68">
        <f>L230*'Расчет субсидий'!Q230</f>
        <v>1.9849189506479448</v>
      </c>
      <c r="N230" s="69">
        <f t="shared" si="120"/>
        <v>25.624772297444068</v>
      </c>
      <c r="O230" s="68">
        <f>'Расчет субсидий'!R230-1</f>
        <v>0</v>
      </c>
      <c r="P230" s="68">
        <f>O230*'Расчет субсидий'!S230</f>
        <v>0</v>
      </c>
      <c r="Q230" s="69">
        <f t="shared" si="121"/>
        <v>0</v>
      </c>
      <c r="R230" s="68">
        <f>'Расчет субсидий'!V230-1</f>
        <v>0.27234042553191484</v>
      </c>
      <c r="S230" s="68">
        <f>R230*'Расчет субсидий'!W230</f>
        <v>6.8085106382978715</v>
      </c>
      <c r="T230" s="69">
        <f t="shared" si="122"/>
        <v>87.896049727449437</v>
      </c>
      <c r="U230" s="68">
        <f>'Расчет субсидий'!Z230-1</f>
        <v>-0.72916666666666674</v>
      </c>
      <c r="V230" s="68">
        <f>U230*'Расчет субсидий'!AA230</f>
        <v>-18.229166666666668</v>
      </c>
      <c r="W230" s="69">
        <f t="shared" si="123"/>
        <v>-235.33366178654683</v>
      </c>
      <c r="X230" s="68">
        <f>'Расчет субсидий'!AD230-1</f>
        <v>0.63031914893617014</v>
      </c>
      <c r="Y230" s="68">
        <f>X230*'Расчет субсидий'!AE230</f>
        <v>3.1515957446808507</v>
      </c>
      <c r="Z230" s="69">
        <f t="shared" si="98"/>
        <v>40.686257393370148</v>
      </c>
      <c r="AA230" s="31" t="s">
        <v>376</v>
      </c>
      <c r="AB230" s="31" t="s">
        <v>376</v>
      </c>
      <c r="AC230" s="31" t="s">
        <v>376</v>
      </c>
      <c r="AD230" s="68">
        <f>'Расчет субсидий'!AL230-1</f>
        <v>-0.26249999999999996</v>
      </c>
      <c r="AE230" s="68">
        <f>AD230*'Расчет субсидий'!AM230</f>
        <v>-5.2499999999999991</v>
      </c>
      <c r="AF230" s="69">
        <f t="shared" si="124"/>
        <v>-67.77609459452546</v>
      </c>
      <c r="AG230" s="31" t="s">
        <v>376</v>
      </c>
      <c r="AH230" s="31" t="s">
        <v>376</v>
      </c>
      <c r="AI230" s="31" t="s">
        <v>376</v>
      </c>
      <c r="AJ230" s="68">
        <f>'Расчет субсидий'!AT230-1</f>
        <v>-1</v>
      </c>
      <c r="AK230" s="68">
        <f>AJ230*'Расчет субсидий'!AU230</f>
        <v>-10</v>
      </c>
      <c r="AL230" s="69">
        <f t="shared" si="99"/>
        <v>-129.09732303719139</v>
      </c>
      <c r="AM230" s="31" t="s">
        <v>376</v>
      </c>
      <c r="AN230" s="31" t="s">
        <v>376</v>
      </c>
      <c r="AO230" s="31" t="s">
        <v>376</v>
      </c>
      <c r="AP230" s="31" t="s">
        <v>376</v>
      </c>
      <c r="AQ230" s="31" t="s">
        <v>376</v>
      </c>
      <c r="AR230" s="31" t="s">
        <v>376</v>
      </c>
      <c r="AS230" s="68">
        <f t="shared" si="100"/>
        <v>-21.534141333040001</v>
      </c>
      <c r="AT230" s="30" t="str">
        <f>IF('Расчет субсидий'!BW230="+",'Расчет субсидий'!BW230,"-")</f>
        <v>-</v>
      </c>
    </row>
    <row r="231" spans="1:46" ht="15" customHeight="1">
      <c r="A231" s="37" t="s">
        <v>228</v>
      </c>
      <c r="B231" s="65">
        <f>'Расчет субсидий'!BH231</f>
        <v>-1.8000000000000007</v>
      </c>
      <c r="C231" s="68">
        <f>'Расчет субсидий'!D231-1</f>
        <v>-1.4010893048889361E-2</v>
      </c>
      <c r="D231" s="68">
        <f>C231*'Расчет субсидий'!E231</f>
        <v>-0.14010893048889361</v>
      </c>
      <c r="E231" s="69">
        <f t="shared" si="119"/>
        <v>-2.7635532284957631E-2</v>
      </c>
      <c r="F231" s="31" t="s">
        <v>376</v>
      </c>
      <c r="G231" s="31" t="s">
        <v>376</v>
      </c>
      <c r="H231" s="31" t="s">
        <v>376</v>
      </c>
      <c r="I231" s="31" t="s">
        <v>376</v>
      </c>
      <c r="J231" s="31" t="s">
        <v>376</v>
      </c>
      <c r="K231" s="31" t="s">
        <v>376</v>
      </c>
      <c r="L231" s="68">
        <f>'Расчет субсидий'!P231-1</f>
        <v>-0.17198514996037217</v>
      </c>
      <c r="M231" s="68">
        <f>L231*'Расчет субсидий'!Q231</f>
        <v>-3.4397029992074435</v>
      </c>
      <c r="N231" s="69">
        <f t="shared" si="120"/>
        <v>-0.67845798946269242</v>
      </c>
      <c r="O231" s="68">
        <f>'Расчет субсидий'!R231-1</f>
        <v>0</v>
      </c>
      <c r="P231" s="68">
        <f>O231*'Расчет субсидий'!S231</f>
        <v>0</v>
      </c>
      <c r="Q231" s="69">
        <f t="shared" si="121"/>
        <v>0</v>
      </c>
      <c r="R231" s="68">
        <f>'Расчет субсидий'!V231-1</f>
        <v>-1</v>
      </c>
      <c r="S231" s="68">
        <f>R231*'Расчет субсидий'!W231</f>
        <v>-15</v>
      </c>
      <c r="T231" s="69">
        <f t="shared" si="122"/>
        <v>-2.9586478379921992</v>
      </c>
      <c r="U231" s="68">
        <f>'Расчет субсидий'!Z231-1</f>
        <v>-7.5000000000000067E-2</v>
      </c>
      <c r="V231" s="68">
        <f>U231*'Расчет субсидий'!AA231</f>
        <v>-2.6250000000000022</v>
      </c>
      <c r="W231" s="69">
        <f t="shared" si="123"/>
        <v>-0.51776337164863528</v>
      </c>
      <c r="X231" s="68">
        <f>'Расчет субсидий'!AD231-1</f>
        <v>1.5804308435675374E-2</v>
      </c>
      <c r="Y231" s="68">
        <f>X231*'Расчет субсидий'!AE231</f>
        <v>7.9021542178376869E-2</v>
      </c>
      <c r="Z231" s="69">
        <f t="shared" si="98"/>
        <v>1.5586460994724273E-2</v>
      </c>
      <c r="AA231" s="31" t="s">
        <v>376</v>
      </c>
      <c r="AB231" s="31" t="s">
        <v>376</v>
      </c>
      <c r="AC231" s="31" t="s">
        <v>376</v>
      </c>
      <c r="AD231" s="68">
        <f>'Расчет субсидий'!AL231-1</f>
        <v>0.60000000000000009</v>
      </c>
      <c r="AE231" s="68">
        <f>AD231*'Расчет субсидий'!AM231</f>
        <v>12.000000000000002</v>
      </c>
      <c r="AF231" s="69">
        <f t="shared" si="124"/>
        <v>2.3669182703937599</v>
      </c>
      <c r="AG231" s="31" t="s">
        <v>376</v>
      </c>
      <c r="AH231" s="31" t="s">
        <v>376</v>
      </c>
      <c r="AI231" s="31" t="s">
        <v>376</v>
      </c>
      <c r="AJ231" s="68">
        <f>'Расчет субсидий'!AT231-1</f>
        <v>-1</v>
      </c>
      <c r="AK231" s="68">
        <f>AJ231*'Расчет субсидий'!AU231</f>
        <v>0</v>
      </c>
      <c r="AL231" s="69">
        <f t="shared" si="99"/>
        <v>0</v>
      </c>
      <c r="AM231" s="31" t="s">
        <v>376</v>
      </c>
      <c r="AN231" s="31" t="s">
        <v>376</v>
      </c>
      <c r="AO231" s="31" t="s">
        <v>376</v>
      </c>
      <c r="AP231" s="31" t="s">
        <v>376</v>
      </c>
      <c r="AQ231" s="31" t="s">
        <v>376</v>
      </c>
      <c r="AR231" s="31" t="s">
        <v>376</v>
      </c>
      <c r="AS231" s="68">
        <f t="shared" si="100"/>
        <v>-9.1257903875179611</v>
      </c>
      <c r="AT231" s="30" t="str">
        <f>IF('Расчет субсидий'!BW231="+",'Расчет субсидий'!BW231,"-")</f>
        <v>-</v>
      </c>
    </row>
    <row r="232" spans="1:46" ht="15" customHeight="1">
      <c r="A232" s="37" t="s">
        <v>229</v>
      </c>
      <c r="B232" s="65">
        <f>'Расчет субсидий'!BH232</f>
        <v>-424</v>
      </c>
      <c r="C232" s="68">
        <f>'Расчет субсидий'!D232-1</f>
        <v>0.29447829997369102</v>
      </c>
      <c r="D232" s="68">
        <f>C232*'Расчет субсидий'!E232</f>
        <v>2.9447829997369102</v>
      </c>
      <c r="E232" s="69">
        <f t="shared" si="119"/>
        <v>44.218481722241251</v>
      </c>
      <c r="F232" s="31" t="s">
        <v>376</v>
      </c>
      <c r="G232" s="31" t="s">
        <v>376</v>
      </c>
      <c r="H232" s="31" t="s">
        <v>376</v>
      </c>
      <c r="I232" s="31" t="s">
        <v>376</v>
      </c>
      <c r="J232" s="31" t="s">
        <v>376</v>
      </c>
      <c r="K232" s="31" t="s">
        <v>376</v>
      </c>
      <c r="L232" s="68">
        <f>'Расчет субсидий'!P232-1</f>
        <v>0.19562128794959133</v>
      </c>
      <c r="M232" s="68">
        <f>L232*'Расчет субсидий'!Q232</f>
        <v>3.9124257589918265</v>
      </c>
      <c r="N232" s="69">
        <f t="shared" si="120"/>
        <v>58.748480594007113</v>
      </c>
      <c r="O232" s="68">
        <f>'Расчет субсидий'!R232-1</f>
        <v>0</v>
      </c>
      <c r="P232" s="68">
        <f>O232*'Расчет субсидий'!S232</f>
        <v>0</v>
      </c>
      <c r="Q232" s="69">
        <f t="shared" si="121"/>
        <v>0</v>
      </c>
      <c r="R232" s="68">
        <f>'Расчет субсидий'!V232-1</f>
        <v>0</v>
      </c>
      <c r="S232" s="68">
        <f>R232*'Расчет субсидий'!W232</f>
        <v>0</v>
      </c>
      <c r="T232" s="69">
        <f t="shared" si="122"/>
        <v>0</v>
      </c>
      <c r="U232" s="68">
        <f>'Расчет субсидий'!Z232-1</f>
        <v>-1</v>
      </c>
      <c r="V232" s="68">
        <f>U232*'Расчет субсидий'!AA232</f>
        <v>-35</v>
      </c>
      <c r="W232" s="69">
        <f t="shared" si="123"/>
        <v>-525.5554858937694</v>
      </c>
      <c r="X232" s="68">
        <f>'Расчет субсидий'!AD232-1</f>
        <v>-9.7397715154450282E-3</v>
      </c>
      <c r="Y232" s="68">
        <f>X232*'Расчет субсидий'!AE232</f>
        <v>-4.8698857577225141E-2</v>
      </c>
      <c r="Z232" s="69">
        <f t="shared" si="98"/>
        <v>-0.73125576447057239</v>
      </c>
      <c r="AA232" s="31" t="s">
        <v>376</v>
      </c>
      <c r="AB232" s="31" t="s">
        <v>376</v>
      </c>
      <c r="AC232" s="31" t="s">
        <v>376</v>
      </c>
      <c r="AD232" s="68">
        <f>'Расчет субсидий'!AL232-1</f>
        <v>0</v>
      </c>
      <c r="AE232" s="68">
        <f>AD232*'Расчет субсидий'!AM232</f>
        <v>0</v>
      </c>
      <c r="AF232" s="69">
        <f t="shared" si="124"/>
        <v>0</v>
      </c>
      <c r="AG232" s="31" t="s">
        <v>376</v>
      </c>
      <c r="AH232" s="31" t="s">
        <v>376</v>
      </c>
      <c r="AI232" s="31" t="s">
        <v>376</v>
      </c>
      <c r="AJ232" s="68">
        <f>'Расчет субсидий'!AT232-1</f>
        <v>-4.5300113250281715E-3</v>
      </c>
      <c r="AK232" s="68">
        <f>AJ232*'Расчет субсидий'!AU232</f>
        <v>-4.5300113250281715E-2</v>
      </c>
      <c r="AL232" s="69">
        <f t="shared" si="99"/>
        <v>-0.6802206580084168</v>
      </c>
      <c r="AM232" s="31" t="s">
        <v>376</v>
      </c>
      <c r="AN232" s="31" t="s">
        <v>376</v>
      </c>
      <c r="AO232" s="31" t="s">
        <v>376</v>
      </c>
      <c r="AP232" s="31" t="s">
        <v>376</v>
      </c>
      <c r="AQ232" s="31" t="s">
        <v>376</v>
      </c>
      <c r="AR232" s="31" t="s">
        <v>376</v>
      </c>
      <c r="AS232" s="68">
        <f t="shared" si="100"/>
        <v>-28.236790212098768</v>
      </c>
      <c r="AT232" s="30" t="str">
        <f>IF('Расчет субсидий'!BW232="+",'Расчет субсидий'!BW232,"-")</f>
        <v>-</v>
      </c>
    </row>
    <row r="233" spans="1:46" ht="15" customHeight="1">
      <c r="A233" s="37" t="s">
        <v>230</v>
      </c>
      <c r="B233" s="65">
        <f>'Расчет субсидий'!BH233</f>
        <v>84</v>
      </c>
      <c r="C233" s="68">
        <f>'Расчет субсидий'!D233-1</f>
        <v>-1</v>
      </c>
      <c r="D233" s="68">
        <f>C233*'Расчет субсидий'!E233</f>
        <v>0</v>
      </c>
      <c r="E233" s="69">
        <f t="shared" si="119"/>
        <v>0</v>
      </c>
      <c r="F233" s="31" t="s">
        <v>376</v>
      </c>
      <c r="G233" s="31" t="s">
        <v>376</v>
      </c>
      <c r="H233" s="31" t="s">
        <v>376</v>
      </c>
      <c r="I233" s="31" t="s">
        <v>376</v>
      </c>
      <c r="J233" s="31" t="s">
        <v>376</v>
      </c>
      <c r="K233" s="31" t="s">
        <v>376</v>
      </c>
      <c r="L233" s="68">
        <f>'Расчет субсидий'!P233-1</f>
        <v>-0.22150295524908525</v>
      </c>
      <c r="M233" s="68">
        <f>L233*'Расчет субсидий'!Q233</f>
        <v>-4.4300591049817051</v>
      </c>
      <c r="N233" s="69">
        <f t="shared" si="120"/>
        <v>-28.65753832018445</v>
      </c>
      <c r="O233" s="68">
        <f>'Расчет субсидий'!R233-1</f>
        <v>0</v>
      </c>
      <c r="P233" s="68">
        <f>O233*'Расчет субсидий'!S233</f>
        <v>0</v>
      </c>
      <c r="Q233" s="69">
        <f t="shared" si="121"/>
        <v>0</v>
      </c>
      <c r="R233" s="68">
        <f>'Расчет субсидий'!V233-1</f>
        <v>2.8799999999999937E-3</v>
      </c>
      <c r="S233" s="68">
        <f>R233*'Расчет субсидий'!W233</f>
        <v>8.639999999999981E-2</v>
      </c>
      <c r="T233" s="69">
        <f t="shared" si="122"/>
        <v>0.55891157480937403</v>
      </c>
      <c r="U233" s="68">
        <f>'Расчет субсидий'!Z233-1</f>
        <v>0.88235294117647056</v>
      </c>
      <c r="V233" s="68">
        <f>U233*'Расчет субсидий'!AA233</f>
        <v>17.647058823529413</v>
      </c>
      <c r="W233" s="69">
        <f t="shared" si="123"/>
        <v>114.15677590060771</v>
      </c>
      <c r="X233" s="68">
        <f>'Расчет субсидий'!AD233-1</f>
        <v>0.45636772075341292</v>
      </c>
      <c r="Y233" s="68">
        <f>X233*'Расчет субсидий'!AE233</f>
        <v>2.2818386037670644</v>
      </c>
      <c r="Z233" s="69">
        <f t="shared" si="98"/>
        <v>14.760949160790233</v>
      </c>
      <c r="AA233" s="31" t="s">
        <v>376</v>
      </c>
      <c r="AB233" s="31" t="s">
        <v>376</v>
      </c>
      <c r="AC233" s="31" t="s">
        <v>376</v>
      </c>
      <c r="AD233" s="68">
        <f>'Расчет субсидий'!AL233-1</f>
        <v>-0.13</v>
      </c>
      <c r="AE233" s="68">
        <f>AD233*'Расчет субсидий'!AM233</f>
        <v>-2.6</v>
      </c>
      <c r="AF233" s="69">
        <f t="shared" si="124"/>
        <v>-16.819098316022867</v>
      </c>
      <c r="AG233" s="31" t="s">
        <v>376</v>
      </c>
      <c r="AH233" s="31" t="s">
        <v>376</v>
      </c>
      <c r="AI233" s="31" t="s">
        <v>376</v>
      </c>
      <c r="AJ233" s="68">
        <f>'Расчет субсидий'!AT233-1</f>
        <v>-1</v>
      </c>
      <c r="AK233" s="68">
        <f>AJ233*'Расчет субсидий'!AU233</f>
        <v>0</v>
      </c>
      <c r="AL233" s="69">
        <f t="shared" si="99"/>
        <v>0</v>
      </c>
      <c r="AM233" s="31" t="s">
        <v>376</v>
      </c>
      <c r="AN233" s="31" t="s">
        <v>376</v>
      </c>
      <c r="AO233" s="31" t="s">
        <v>376</v>
      </c>
      <c r="AP233" s="31" t="s">
        <v>376</v>
      </c>
      <c r="AQ233" s="31" t="s">
        <v>376</v>
      </c>
      <c r="AR233" s="31" t="s">
        <v>376</v>
      </c>
      <c r="AS233" s="68">
        <f t="shared" si="100"/>
        <v>12.985238322314773</v>
      </c>
      <c r="AT233" s="30" t="str">
        <f>IF('Расчет субсидий'!BW233="+",'Расчет субсидий'!BW233,"-")</f>
        <v>-</v>
      </c>
    </row>
    <row r="234" spans="1:46" ht="15" customHeight="1">
      <c r="A234" s="37" t="s">
        <v>231</v>
      </c>
      <c r="B234" s="65">
        <f>'Расчет субсидий'!BH234</f>
        <v>-381.79999999999995</v>
      </c>
      <c r="C234" s="68">
        <f>'Расчет субсидий'!D234-1</f>
        <v>-1</v>
      </c>
      <c r="D234" s="68">
        <f>C234*'Расчет субсидий'!E234</f>
        <v>0</v>
      </c>
      <c r="E234" s="69">
        <f t="shared" si="119"/>
        <v>0</v>
      </c>
      <c r="F234" s="31" t="s">
        <v>376</v>
      </c>
      <c r="G234" s="31" t="s">
        <v>376</v>
      </c>
      <c r="H234" s="31" t="s">
        <v>376</v>
      </c>
      <c r="I234" s="31" t="s">
        <v>376</v>
      </c>
      <c r="J234" s="31" t="s">
        <v>376</v>
      </c>
      <c r="K234" s="31" t="s">
        <v>376</v>
      </c>
      <c r="L234" s="68">
        <f>'Расчет субсидий'!P234-1</f>
        <v>-5.668269799619996E-2</v>
      </c>
      <c r="M234" s="68">
        <f>L234*'Расчет субсидий'!Q234</f>
        <v>-1.1336539599239992</v>
      </c>
      <c r="N234" s="69">
        <f t="shared" si="120"/>
        <v>-11.819670591185211</v>
      </c>
      <c r="O234" s="68">
        <f>'Расчет субсидий'!R234-1</f>
        <v>0</v>
      </c>
      <c r="P234" s="68">
        <f>O234*'Расчет субсидий'!S234</f>
        <v>0</v>
      </c>
      <c r="Q234" s="69">
        <f t="shared" si="121"/>
        <v>0</v>
      </c>
      <c r="R234" s="68">
        <f>'Расчет субсидий'!V234-1</f>
        <v>-1</v>
      </c>
      <c r="S234" s="68">
        <f>R234*'Расчет субсидий'!W234</f>
        <v>-25</v>
      </c>
      <c r="T234" s="69">
        <f t="shared" si="122"/>
        <v>-260.65428713312144</v>
      </c>
      <c r="U234" s="68">
        <f>'Расчет субсидий'!Z234-1</f>
        <v>-0.44285714285714284</v>
      </c>
      <c r="V234" s="68">
        <f>U234*'Расчет субсидий'!AA234</f>
        <v>-11.071428571428571</v>
      </c>
      <c r="W234" s="69">
        <f t="shared" si="123"/>
        <v>-115.43261287323949</v>
      </c>
      <c r="X234" s="68">
        <f>'Расчет субсидий'!AD234-1</f>
        <v>0.74571069884223751</v>
      </c>
      <c r="Y234" s="68">
        <f>X234*'Расчет субсидий'!AE234</f>
        <v>3.7285534942111873</v>
      </c>
      <c r="Z234" s="69">
        <f t="shared" si="98"/>
        <v>38.874538122853046</v>
      </c>
      <c r="AA234" s="31" t="s">
        <v>376</v>
      </c>
      <c r="AB234" s="31" t="s">
        <v>376</v>
      </c>
      <c r="AC234" s="31" t="s">
        <v>376</v>
      </c>
      <c r="AD234" s="68">
        <f>'Расчет субсидий'!AL234-1</f>
        <v>-0.15714285714285714</v>
      </c>
      <c r="AE234" s="68">
        <f>AD234*'Расчет субсидий'!AM234</f>
        <v>-3.1428571428571428</v>
      </c>
      <c r="AF234" s="69">
        <f t="shared" si="124"/>
        <v>-32.767967525306702</v>
      </c>
      <c r="AG234" s="31" t="s">
        <v>376</v>
      </c>
      <c r="AH234" s="31" t="s">
        <v>376</v>
      </c>
      <c r="AI234" s="31" t="s">
        <v>376</v>
      </c>
      <c r="AJ234" s="68">
        <f>'Расчет субсидий'!AT234-1</f>
        <v>-1</v>
      </c>
      <c r="AK234" s="68">
        <f>AJ234*'Расчет субсидий'!AU234</f>
        <v>0</v>
      </c>
      <c r="AL234" s="69">
        <f t="shared" si="99"/>
        <v>0</v>
      </c>
      <c r="AM234" s="31" t="s">
        <v>376</v>
      </c>
      <c r="AN234" s="31" t="s">
        <v>376</v>
      </c>
      <c r="AO234" s="31" t="s">
        <v>376</v>
      </c>
      <c r="AP234" s="31" t="s">
        <v>376</v>
      </c>
      <c r="AQ234" s="31" t="s">
        <v>376</v>
      </c>
      <c r="AR234" s="31" t="s">
        <v>376</v>
      </c>
      <c r="AS234" s="68">
        <f t="shared" si="100"/>
        <v>-36.619386179998536</v>
      </c>
      <c r="AT234" s="30" t="str">
        <f>IF('Расчет субсидий'!BW234="+",'Расчет субсидий'!BW234,"-")</f>
        <v>-</v>
      </c>
    </row>
    <row r="235" spans="1:46" ht="15" customHeight="1">
      <c r="A235" s="37" t="s">
        <v>232</v>
      </c>
      <c r="B235" s="65">
        <f>'Расчет субсидий'!BH235</f>
        <v>898.60000000000036</v>
      </c>
      <c r="C235" s="68">
        <f>'Расчет субсидий'!D235-1</f>
        <v>2.8181669448258284</v>
      </c>
      <c r="D235" s="68">
        <f>C235*'Расчет субсидий'!E235</f>
        <v>28.181669448258283</v>
      </c>
      <c r="E235" s="69">
        <f t="shared" si="119"/>
        <v>359.88028596187752</v>
      </c>
      <c r="F235" s="31" t="s">
        <v>376</v>
      </c>
      <c r="G235" s="31" t="s">
        <v>376</v>
      </c>
      <c r="H235" s="31" t="s">
        <v>376</v>
      </c>
      <c r="I235" s="31" t="s">
        <v>376</v>
      </c>
      <c r="J235" s="31" t="s">
        <v>376</v>
      </c>
      <c r="K235" s="31" t="s">
        <v>376</v>
      </c>
      <c r="L235" s="68">
        <f>'Расчет субсидий'!P235-1</f>
        <v>-9.5012000964269649E-2</v>
      </c>
      <c r="M235" s="68">
        <f>L235*'Расчет субсидий'!Q235</f>
        <v>-1.900240019285393</v>
      </c>
      <c r="N235" s="69">
        <f t="shared" si="120"/>
        <v>-24.266089799690544</v>
      </c>
      <c r="O235" s="68">
        <f>'Расчет субсидий'!R235-1</f>
        <v>0</v>
      </c>
      <c r="P235" s="68">
        <f>O235*'Расчет субсидий'!S235</f>
        <v>0</v>
      </c>
      <c r="Q235" s="69">
        <f t="shared" si="121"/>
        <v>0</v>
      </c>
      <c r="R235" s="68">
        <f>'Расчет субсидий'!V235-1</f>
        <v>1.625</v>
      </c>
      <c r="S235" s="68">
        <f>R235*'Расчет субсидий'!W235</f>
        <v>32.5</v>
      </c>
      <c r="T235" s="69">
        <f t="shared" si="122"/>
        <v>415.02542336021463</v>
      </c>
      <c r="U235" s="68">
        <f>'Расчет субсидий'!Z235-1</f>
        <v>0.37142857142857144</v>
      </c>
      <c r="V235" s="68">
        <f>U235*'Расчет субсидий'!AA235</f>
        <v>11.142857142857142</v>
      </c>
      <c r="W235" s="69">
        <f t="shared" si="123"/>
        <v>142.29443086635931</v>
      </c>
      <c r="X235" s="68">
        <f>'Расчет субсидий'!AD235-1</f>
        <v>0.81841314962976552</v>
      </c>
      <c r="Y235" s="68">
        <f>X235*'Расчет субсидий'!AE235</f>
        <v>4.0920657481488281</v>
      </c>
      <c r="Z235" s="69">
        <f t="shared" si="98"/>
        <v>52.255732909024644</v>
      </c>
      <c r="AA235" s="31" t="s">
        <v>376</v>
      </c>
      <c r="AB235" s="31" t="s">
        <v>376</v>
      </c>
      <c r="AC235" s="31" t="s">
        <v>376</v>
      </c>
      <c r="AD235" s="68">
        <f>'Расчет субсидий'!AL235-1</f>
        <v>0</v>
      </c>
      <c r="AE235" s="68">
        <f>AD235*'Расчет субсидий'!AM235</f>
        <v>0</v>
      </c>
      <c r="AF235" s="69">
        <f t="shared" si="124"/>
        <v>0</v>
      </c>
      <c r="AG235" s="31" t="s">
        <v>376</v>
      </c>
      <c r="AH235" s="31" t="s">
        <v>376</v>
      </c>
      <c r="AI235" s="31" t="s">
        <v>376</v>
      </c>
      <c r="AJ235" s="68">
        <f>'Расчет субсидий'!AT235-1</f>
        <v>-0.36483739837398377</v>
      </c>
      <c r="AK235" s="68">
        <f>AJ235*'Расчет субсидий'!AU235</f>
        <v>-3.6483739837398375</v>
      </c>
      <c r="AL235" s="69">
        <f t="shared" si="99"/>
        <v>-46.589783297785196</v>
      </c>
      <c r="AM235" s="31" t="s">
        <v>376</v>
      </c>
      <c r="AN235" s="31" t="s">
        <v>376</v>
      </c>
      <c r="AO235" s="31" t="s">
        <v>376</v>
      </c>
      <c r="AP235" s="31" t="s">
        <v>376</v>
      </c>
      <c r="AQ235" s="31" t="s">
        <v>376</v>
      </c>
      <c r="AR235" s="31" t="s">
        <v>376</v>
      </c>
      <c r="AS235" s="68">
        <f t="shared" si="100"/>
        <v>70.36797833623902</v>
      </c>
      <c r="AT235" s="30" t="str">
        <f>IF('Расчет субсидий'!BW235="+",'Расчет субсидий'!BW235,"-")</f>
        <v>-</v>
      </c>
    </row>
    <row r="236" spans="1:46" ht="15" customHeight="1">
      <c r="A236" s="36" t="s">
        <v>233</v>
      </c>
      <c r="B236" s="70"/>
      <c r="C236" s="71"/>
      <c r="D236" s="71"/>
      <c r="E236" s="72"/>
      <c r="F236" s="71"/>
      <c r="G236" s="71"/>
      <c r="H236" s="72"/>
      <c r="I236" s="72"/>
      <c r="J236" s="72"/>
      <c r="K236" s="72"/>
      <c r="L236" s="71"/>
      <c r="M236" s="71"/>
      <c r="N236" s="72"/>
      <c r="O236" s="71"/>
      <c r="P236" s="71"/>
      <c r="Q236" s="72"/>
      <c r="R236" s="71"/>
      <c r="S236" s="71"/>
      <c r="T236" s="72"/>
      <c r="U236" s="71"/>
      <c r="V236" s="71"/>
      <c r="W236" s="72"/>
      <c r="X236" s="72"/>
      <c r="Y236" s="72"/>
      <c r="Z236" s="72"/>
      <c r="AA236" s="72"/>
      <c r="AB236" s="72"/>
      <c r="AC236" s="72"/>
      <c r="AD236" s="71"/>
      <c r="AE236" s="71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73"/>
    </row>
    <row r="237" spans="1:46" ht="15" customHeight="1">
      <c r="A237" s="37" t="s">
        <v>234</v>
      </c>
      <c r="B237" s="65">
        <f>'Расчет субсидий'!BH237</f>
        <v>-142.79999999999995</v>
      </c>
      <c r="C237" s="68">
        <f>'Расчет субсидий'!D237-1</f>
        <v>-1</v>
      </c>
      <c r="D237" s="68">
        <f>C237*'Расчет субсидий'!E237</f>
        <v>0</v>
      </c>
      <c r="E237" s="69">
        <f t="shared" ref="E237:E244" si="125">$B237*D237/$AS237</f>
        <v>0</v>
      </c>
      <c r="F237" s="31" t="s">
        <v>376</v>
      </c>
      <c r="G237" s="31" t="s">
        <v>376</v>
      </c>
      <c r="H237" s="31" t="s">
        <v>376</v>
      </c>
      <c r="I237" s="31" t="s">
        <v>376</v>
      </c>
      <c r="J237" s="31" t="s">
        <v>376</v>
      </c>
      <c r="K237" s="31" t="s">
        <v>376</v>
      </c>
      <c r="L237" s="68">
        <f>'Расчет субсидий'!P237-1</f>
        <v>-0.46811828578029346</v>
      </c>
      <c r="M237" s="68">
        <f>L237*'Расчет субсидий'!Q237</f>
        <v>-9.3623657156058684</v>
      </c>
      <c r="N237" s="69">
        <f t="shared" ref="N237:N244" si="126">$B237*M237/$AS237</f>
        <v>-67.733486916204214</v>
      </c>
      <c r="O237" s="68">
        <f>'Расчет субсидий'!R237-1</f>
        <v>0</v>
      </c>
      <c r="P237" s="68">
        <f>O237*'Расчет субсидий'!S237</f>
        <v>0</v>
      </c>
      <c r="Q237" s="69">
        <f t="shared" ref="Q237:Q244" si="127">$B237*P237/$AS237</f>
        <v>0</v>
      </c>
      <c r="R237" s="68">
        <f>'Расчет субсидий'!V237-1</f>
        <v>-0.41896551724137931</v>
      </c>
      <c r="S237" s="68">
        <f>R237*'Расчет субсидий'!W237</f>
        <v>-8.3793103448275872</v>
      </c>
      <c r="T237" s="69">
        <f t="shared" ref="T237:T244" si="128">$B237*S237/$AS237</f>
        <v>-60.621420359828925</v>
      </c>
      <c r="U237" s="68">
        <f>'Расчет субсидий'!Z237-1</f>
        <v>6.6666666666666652E-2</v>
      </c>
      <c r="V237" s="68">
        <f>U237*'Расчет субсидий'!AA237</f>
        <v>1.9999999999999996</v>
      </c>
      <c r="W237" s="69">
        <f t="shared" ref="W237:W244" si="129">$B237*V237/$AS237</f>
        <v>14.469310209341879</v>
      </c>
      <c r="X237" s="68">
        <f>'Расчет субсидий'!AD237-1</f>
        <v>-0.28417899929527835</v>
      </c>
      <c r="Y237" s="68">
        <f>X237*'Расчет субсидий'!AE237</f>
        <v>-1.4208949964763917</v>
      </c>
      <c r="Z237" s="69">
        <f t="shared" si="98"/>
        <v>-10.279685239459326</v>
      </c>
      <c r="AA237" s="31" t="s">
        <v>376</v>
      </c>
      <c r="AB237" s="31" t="s">
        <v>376</v>
      </c>
      <c r="AC237" s="31" t="s">
        <v>376</v>
      </c>
      <c r="AD237" s="68">
        <f>'Расчет субсидий'!AL237-1</f>
        <v>-0.12878787878787878</v>
      </c>
      <c r="AE237" s="68">
        <f>AD237*'Расчет субсидий'!AM237</f>
        <v>-2.5757575757575757</v>
      </c>
      <c r="AF237" s="69">
        <f t="shared" ref="AF237:AF244" si="130">$B237*AE237/$AS237</f>
        <v>-18.634717693849392</v>
      </c>
      <c r="AG237" s="31" t="s">
        <v>376</v>
      </c>
      <c r="AH237" s="31" t="s">
        <v>376</v>
      </c>
      <c r="AI237" s="31" t="s">
        <v>376</v>
      </c>
      <c r="AJ237" s="68">
        <f>'Расчет субсидий'!AT237-1</f>
        <v>-1</v>
      </c>
      <c r="AK237" s="68">
        <f>AJ237*'Расчет субсидий'!AU237</f>
        <v>0</v>
      </c>
      <c r="AL237" s="69">
        <f t="shared" si="99"/>
        <v>0</v>
      </c>
      <c r="AM237" s="31" t="s">
        <v>376</v>
      </c>
      <c r="AN237" s="31" t="s">
        <v>376</v>
      </c>
      <c r="AO237" s="31" t="s">
        <v>376</v>
      </c>
      <c r="AP237" s="31" t="s">
        <v>376</v>
      </c>
      <c r="AQ237" s="31" t="s">
        <v>376</v>
      </c>
      <c r="AR237" s="31" t="s">
        <v>376</v>
      </c>
      <c r="AS237" s="68">
        <f t="shared" si="100"/>
        <v>-19.738328632667422</v>
      </c>
      <c r="AT237" s="30" t="str">
        <f>IF('Расчет субсидий'!BW237="+",'Расчет субсидий'!BW237,"-")</f>
        <v>-</v>
      </c>
    </row>
    <row r="238" spans="1:46" ht="15" customHeight="1">
      <c r="A238" s="37" t="s">
        <v>235</v>
      </c>
      <c r="B238" s="65">
        <f>'Расчет субсидий'!BH238</f>
        <v>56.300000000000011</v>
      </c>
      <c r="C238" s="68">
        <f>'Расчет субсидий'!D238-1</f>
        <v>-1</v>
      </c>
      <c r="D238" s="68">
        <f>C238*'Расчет субсидий'!E238</f>
        <v>0</v>
      </c>
      <c r="E238" s="69">
        <f t="shared" si="125"/>
        <v>0</v>
      </c>
      <c r="F238" s="31" t="s">
        <v>376</v>
      </c>
      <c r="G238" s="31" t="s">
        <v>376</v>
      </c>
      <c r="H238" s="31" t="s">
        <v>376</v>
      </c>
      <c r="I238" s="31" t="s">
        <v>376</v>
      </c>
      <c r="J238" s="31" t="s">
        <v>376</v>
      </c>
      <c r="K238" s="31" t="s">
        <v>376</v>
      </c>
      <c r="L238" s="68">
        <f>'Расчет субсидий'!P238-1</f>
        <v>-6.4681970349115159E-2</v>
      </c>
      <c r="M238" s="68">
        <f>L238*'Расчет субсидий'!Q238</f>
        <v>-1.2936394069823032</v>
      </c>
      <c r="N238" s="69">
        <f t="shared" si="126"/>
        <v>-3.1510520526664796</v>
      </c>
      <c r="O238" s="68">
        <f>'Расчет субсидий'!R238-1</f>
        <v>0</v>
      </c>
      <c r="P238" s="68">
        <f>O238*'Расчет субсидий'!S238</f>
        <v>0</v>
      </c>
      <c r="Q238" s="69">
        <f t="shared" si="127"/>
        <v>0</v>
      </c>
      <c r="R238" s="68">
        <f>'Расчет субсидий'!V238-1</f>
        <v>0.83909465020576124</v>
      </c>
      <c r="S238" s="68">
        <f>R238*'Расчет субсидий'!W238</f>
        <v>20.97736625514403</v>
      </c>
      <c r="T238" s="69">
        <f t="shared" si="128"/>
        <v>51.096752805329764</v>
      </c>
      <c r="U238" s="68">
        <f>'Расчет субсидий'!Z238-1</f>
        <v>2.3809523809523725E-2</v>
      </c>
      <c r="V238" s="68">
        <f>U238*'Расчет субсидий'!AA238</f>
        <v>0.59523809523809312</v>
      </c>
      <c r="W238" s="69">
        <f t="shared" si="129"/>
        <v>1.4498833382020939</v>
      </c>
      <c r="X238" s="68">
        <f>'Расчет субсидий'!AD238-1</f>
        <v>-0.34558937123435807</v>
      </c>
      <c r="Y238" s="68">
        <f>X238*'Расчет субсидий'!AE238</f>
        <v>-1.7279468561717903</v>
      </c>
      <c r="Z238" s="69">
        <f t="shared" si="98"/>
        <v>-4.2089398781844585</v>
      </c>
      <c r="AA238" s="31" t="s">
        <v>376</v>
      </c>
      <c r="AB238" s="31" t="s">
        <v>376</v>
      </c>
      <c r="AC238" s="31" t="s">
        <v>376</v>
      </c>
      <c r="AD238" s="68">
        <f>'Расчет субсидий'!AL238-1</f>
        <v>0.22812499999999991</v>
      </c>
      <c r="AE238" s="68">
        <f>AD238*'Расчет субсидий'!AM238</f>
        <v>4.5624999999999982</v>
      </c>
      <c r="AF238" s="69">
        <f t="shared" si="130"/>
        <v>11.113355787319085</v>
      </c>
      <c r="AG238" s="31" t="s">
        <v>376</v>
      </c>
      <c r="AH238" s="31" t="s">
        <v>376</v>
      </c>
      <c r="AI238" s="31" t="s">
        <v>376</v>
      </c>
      <c r="AJ238" s="68">
        <f>'Расчет субсидий'!AT238-1</f>
        <v>-1</v>
      </c>
      <c r="AK238" s="68">
        <f>AJ238*'Расчет субсидий'!AU238</f>
        <v>0</v>
      </c>
      <c r="AL238" s="69">
        <f t="shared" si="99"/>
        <v>0</v>
      </c>
      <c r="AM238" s="31" t="s">
        <v>376</v>
      </c>
      <c r="AN238" s="31" t="s">
        <v>376</v>
      </c>
      <c r="AO238" s="31" t="s">
        <v>376</v>
      </c>
      <c r="AP238" s="31" t="s">
        <v>376</v>
      </c>
      <c r="AQ238" s="31" t="s">
        <v>376</v>
      </c>
      <c r="AR238" s="31" t="s">
        <v>376</v>
      </c>
      <c r="AS238" s="68">
        <f t="shared" si="100"/>
        <v>23.11351808722803</v>
      </c>
      <c r="AT238" s="30" t="str">
        <f>IF('Расчет субсидий'!BW238="+",'Расчет субсидий'!BW238,"-")</f>
        <v>-</v>
      </c>
    </row>
    <row r="239" spans="1:46" ht="15" customHeight="1">
      <c r="A239" s="37" t="s">
        <v>236</v>
      </c>
      <c r="B239" s="65">
        <f>'Расчет субсидий'!BH239</f>
        <v>724.19999999999982</v>
      </c>
      <c r="C239" s="68">
        <f>'Расчет субсидий'!D239-1</f>
        <v>-1</v>
      </c>
      <c r="D239" s="68">
        <f>C239*'Расчет субсидий'!E239</f>
        <v>0</v>
      </c>
      <c r="E239" s="69">
        <f t="shared" si="125"/>
        <v>0</v>
      </c>
      <c r="F239" s="31" t="s">
        <v>376</v>
      </c>
      <c r="G239" s="31" t="s">
        <v>376</v>
      </c>
      <c r="H239" s="31" t="s">
        <v>376</v>
      </c>
      <c r="I239" s="31" t="s">
        <v>376</v>
      </c>
      <c r="J239" s="31" t="s">
        <v>376</v>
      </c>
      <c r="K239" s="31" t="s">
        <v>376</v>
      </c>
      <c r="L239" s="68">
        <f>'Расчет субсидий'!P239-1</f>
        <v>-0.33559059987631423</v>
      </c>
      <c r="M239" s="68">
        <f>L239*'Расчет субсидий'!Q239</f>
        <v>-6.7118119975262847</v>
      </c>
      <c r="N239" s="69">
        <f t="shared" si="126"/>
        <v>-152.4919728336188</v>
      </c>
      <c r="O239" s="68">
        <f>'Расчет субсидий'!R239-1</f>
        <v>0</v>
      </c>
      <c r="P239" s="68">
        <f>O239*'Расчет субсидий'!S239</f>
        <v>0</v>
      </c>
      <c r="Q239" s="69">
        <f t="shared" si="127"/>
        <v>0</v>
      </c>
      <c r="R239" s="68">
        <f>'Расчет субсидий'!V239-1</f>
        <v>0.66288343558282214</v>
      </c>
      <c r="S239" s="68">
        <f>R239*'Расчет субсидий'!W239</f>
        <v>9.9432515337423322</v>
      </c>
      <c r="T239" s="69">
        <f t="shared" si="128"/>
        <v>225.91008856030402</v>
      </c>
      <c r="U239" s="68">
        <f>'Расчет субсидий'!Z239-1</f>
        <v>0.77368421052631575</v>
      </c>
      <c r="V239" s="68">
        <f>U239*'Расчет субсидий'!AA239</f>
        <v>27.078947368421051</v>
      </c>
      <c r="W239" s="69">
        <f t="shared" si="129"/>
        <v>615.23208754806683</v>
      </c>
      <c r="X239" s="68">
        <f>'Расчет субсидий'!AD239-1</f>
        <v>-8.5687558465855962E-2</v>
      </c>
      <c r="Y239" s="68">
        <f>X239*'Расчет субсидий'!AE239</f>
        <v>-0.42843779232927981</v>
      </c>
      <c r="Z239" s="69">
        <f t="shared" ref="Z239:Z302" si="131">$B239*Y239/$AS239</f>
        <v>-9.7340813796410703</v>
      </c>
      <c r="AA239" s="31" t="s">
        <v>376</v>
      </c>
      <c r="AB239" s="31" t="s">
        <v>376</v>
      </c>
      <c r="AC239" s="31" t="s">
        <v>376</v>
      </c>
      <c r="AD239" s="68">
        <f>'Расчет субсидий'!AL239-1</f>
        <v>5.4117647058823604E-2</v>
      </c>
      <c r="AE239" s="68">
        <f>AD239*'Расчет субсидий'!AM239</f>
        <v>1.0823529411764721</v>
      </c>
      <c r="AF239" s="69">
        <f t="shared" si="130"/>
        <v>24.590995004493731</v>
      </c>
      <c r="AG239" s="31" t="s">
        <v>376</v>
      </c>
      <c r="AH239" s="31" t="s">
        <v>376</v>
      </c>
      <c r="AI239" s="31" t="s">
        <v>376</v>
      </c>
      <c r="AJ239" s="68">
        <f>'Расчет субсидий'!AT239-1</f>
        <v>9.1078066914498157E-2</v>
      </c>
      <c r="AK239" s="68">
        <f>AJ239*'Расчет субсидий'!AU239</f>
        <v>0.91078066914498157</v>
      </c>
      <c r="AL239" s="69">
        <f t="shared" ref="AL239:AL302" si="132">$B239*AK239/$AS239</f>
        <v>20.692883100395242</v>
      </c>
      <c r="AM239" s="31" t="s">
        <v>376</v>
      </c>
      <c r="AN239" s="31" t="s">
        <v>376</v>
      </c>
      <c r="AO239" s="31" t="s">
        <v>376</v>
      </c>
      <c r="AP239" s="31" t="s">
        <v>376</v>
      </c>
      <c r="AQ239" s="31" t="s">
        <v>376</v>
      </c>
      <c r="AR239" s="31" t="s">
        <v>376</v>
      </c>
      <c r="AS239" s="68">
        <f t="shared" si="100"/>
        <v>31.875082722629269</v>
      </c>
      <c r="AT239" s="30" t="str">
        <f>IF('Расчет субсидий'!BW239="+",'Расчет субсидий'!BW239,"-")</f>
        <v>-</v>
      </c>
    </row>
    <row r="240" spans="1:46" ht="15" customHeight="1">
      <c r="A240" s="37" t="s">
        <v>237</v>
      </c>
      <c r="B240" s="65">
        <f>'Расчет субсидий'!BH240</f>
        <v>207.90000000000009</v>
      </c>
      <c r="C240" s="68">
        <f>'Расчет субсидий'!D240-1</f>
        <v>0.43286675926915286</v>
      </c>
      <c r="D240" s="68">
        <f>C240*'Расчет субсидий'!E240</f>
        <v>4.328667592691529</v>
      </c>
      <c r="E240" s="69">
        <f t="shared" si="125"/>
        <v>55.726346271354032</v>
      </c>
      <c r="F240" s="31" t="s">
        <v>376</v>
      </c>
      <c r="G240" s="31" t="s">
        <v>376</v>
      </c>
      <c r="H240" s="31" t="s">
        <v>376</v>
      </c>
      <c r="I240" s="31" t="s">
        <v>376</v>
      </c>
      <c r="J240" s="31" t="s">
        <v>376</v>
      </c>
      <c r="K240" s="31" t="s">
        <v>376</v>
      </c>
      <c r="L240" s="68">
        <f>'Расчет субсидий'!P240-1</f>
        <v>6.0505841204882449E-2</v>
      </c>
      <c r="M240" s="68">
        <f>L240*'Расчет субсидий'!Q240</f>
        <v>1.210116824097649</v>
      </c>
      <c r="N240" s="69">
        <f t="shared" si="126"/>
        <v>15.578786710791542</v>
      </c>
      <c r="O240" s="68">
        <f>'Расчет субсидий'!R240-1</f>
        <v>0</v>
      </c>
      <c r="P240" s="68">
        <f>O240*'Расчет субсидий'!S240</f>
        <v>0</v>
      </c>
      <c r="Q240" s="69">
        <f t="shared" si="127"/>
        <v>0</v>
      </c>
      <c r="R240" s="68">
        <f>'Расчет субсидий'!V240-1</f>
        <v>0.34756756756756757</v>
      </c>
      <c r="S240" s="68">
        <f>R240*'Расчет субсидий'!W240</f>
        <v>5.2135135135135133</v>
      </c>
      <c r="T240" s="69">
        <f t="shared" si="128"/>
        <v>67.117664529141749</v>
      </c>
      <c r="U240" s="68">
        <f>'Расчет субсидий'!Z240-1</f>
        <v>0.1785714285714286</v>
      </c>
      <c r="V240" s="68">
        <f>U240*'Расчет субсидий'!AA240</f>
        <v>6.2500000000000009</v>
      </c>
      <c r="W240" s="69">
        <f t="shared" si="129"/>
        <v>80.46117118903075</v>
      </c>
      <c r="X240" s="68">
        <f>'Расчет субсидий'!AD240-1</f>
        <v>0.32665646927428549</v>
      </c>
      <c r="Y240" s="68">
        <f>X240*'Расчет субсидий'!AE240</f>
        <v>1.6332823463714274</v>
      </c>
      <c r="Z240" s="69">
        <f t="shared" si="131"/>
        <v>21.026529675426119</v>
      </c>
      <c r="AA240" s="31" t="s">
        <v>376</v>
      </c>
      <c r="AB240" s="31" t="s">
        <v>376</v>
      </c>
      <c r="AC240" s="31" t="s">
        <v>376</v>
      </c>
      <c r="AD240" s="68">
        <f>'Расчет субсидий'!AL240-1</f>
        <v>-0.12432432432432428</v>
      </c>
      <c r="AE240" s="68">
        <f>AD240*'Расчет субсидий'!AM240</f>
        <v>-2.4864864864864855</v>
      </c>
      <c r="AF240" s="69">
        <f t="shared" si="130"/>
        <v>-32.010498375744113</v>
      </c>
      <c r="AG240" s="31" t="s">
        <v>376</v>
      </c>
      <c r="AH240" s="31" t="s">
        <v>376</v>
      </c>
      <c r="AI240" s="31" t="s">
        <v>376</v>
      </c>
      <c r="AJ240" s="68">
        <f>'Расчет субсидий'!AT240-1</f>
        <v>-1</v>
      </c>
      <c r="AK240" s="68">
        <f>AJ240*'Расчет субсидий'!AU240</f>
        <v>0</v>
      </c>
      <c r="AL240" s="69">
        <f t="shared" si="132"/>
        <v>0</v>
      </c>
      <c r="AM240" s="31" t="s">
        <v>376</v>
      </c>
      <c r="AN240" s="31" t="s">
        <v>376</v>
      </c>
      <c r="AO240" s="31" t="s">
        <v>376</v>
      </c>
      <c r="AP240" s="31" t="s">
        <v>376</v>
      </c>
      <c r="AQ240" s="31" t="s">
        <v>376</v>
      </c>
      <c r="AR240" s="31" t="s">
        <v>376</v>
      </c>
      <c r="AS240" s="68">
        <f t="shared" ref="AS240:AS303" si="133">D240+M240+P240+S240+V240+Y240+AE240+AK240</f>
        <v>16.149093790187635</v>
      </c>
      <c r="AT240" s="30" t="str">
        <f>IF('Расчет субсидий'!BW240="+",'Расчет субсидий'!BW240,"-")</f>
        <v>-</v>
      </c>
    </row>
    <row r="241" spans="1:46" ht="15" customHeight="1">
      <c r="A241" s="37" t="s">
        <v>238</v>
      </c>
      <c r="B241" s="65">
        <f>'Расчет субсидий'!BH241</f>
        <v>108.89999999999998</v>
      </c>
      <c r="C241" s="68">
        <f>'Расчет субсидий'!D241-1</f>
        <v>-1</v>
      </c>
      <c r="D241" s="68">
        <f>C241*'Расчет субсидий'!E241</f>
        <v>0</v>
      </c>
      <c r="E241" s="69">
        <f t="shared" si="125"/>
        <v>0</v>
      </c>
      <c r="F241" s="31" t="s">
        <v>376</v>
      </c>
      <c r="G241" s="31" t="s">
        <v>376</v>
      </c>
      <c r="H241" s="31" t="s">
        <v>376</v>
      </c>
      <c r="I241" s="31" t="s">
        <v>376</v>
      </c>
      <c r="J241" s="31" t="s">
        <v>376</v>
      </c>
      <c r="K241" s="31" t="s">
        <v>376</v>
      </c>
      <c r="L241" s="68">
        <f>'Расчет субсидий'!P241-1</f>
        <v>0.75582540203478832</v>
      </c>
      <c r="M241" s="68">
        <f>L241*'Расчет субсидий'!Q241</f>
        <v>15.116508040695766</v>
      </c>
      <c r="N241" s="69">
        <f t="shared" si="126"/>
        <v>121.46866704836962</v>
      </c>
      <c r="O241" s="68">
        <f>'Расчет субсидий'!R241-1</f>
        <v>0</v>
      </c>
      <c r="P241" s="68">
        <f>O241*'Расчет субсидий'!S241</f>
        <v>0</v>
      </c>
      <c r="Q241" s="69">
        <f t="shared" si="127"/>
        <v>0</v>
      </c>
      <c r="R241" s="68">
        <f>'Расчет субсидий'!V241-1</f>
        <v>0.16289308176100636</v>
      </c>
      <c r="S241" s="68">
        <f>R241*'Расчет субсидий'!W241</f>
        <v>3.2578616352201273</v>
      </c>
      <c r="T241" s="69">
        <f t="shared" si="128"/>
        <v>26.178539990377068</v>
      </c>
      <c r="U241" s="68">
        <f>'Расчет субсидий'!Z241-1</f>
        <v>-0.32285714285714284</v>
      </c>
      <c r="V241" s="68">
        <f>U241*'Расчет субсидий'!AA241</f>
        <v>-9.6857142857142851</v>
      </c>
      <c r="W241" s="69">
        <f t="shared" si="129"/>
        <v>-77.829535798197128</v>
      </c>
      <c r="X241" s="68">
        <f>'Расчет субсидий'!AD241-1</f>
        <v>-0.21956574774335202</v>
      </c>
      <c r="Y241" s="68">
        <f>X241*'Расчет субсидий'!AE241</f>
        <v>-1.09782873871676</v>
      </c>
      <c r="Z241" s="69">
        <f t="shared" si="131"/>
        <v>-8.821600410644832</v>
      </c>
      <c r="AA241" s="31" t="s">
        <v>376</v>
      </c>
      <c r="AB241" s="31" t="s">
        <v>376</v>
      </c>
      <c r="AC241" s="31" t="s">
        <v>376</v>
      </c>
      <c r="AD241" s="68">
        <f>'Расчет субсидий'!AL241-1</f>
        <v>0.29807692307692313</v>
      </c>
      <c r="AE241" s="68">
        <f>AD241*'Расчет субсидий'!AM241</f>
        <v>5.9615384615384626</v>
      </c>
      <c r="AF241" s="69">
        <f t="shared" si="130"/>
        <v>47.903929170095246</v>
      </c>
      <c r="AG241" s="31" t="s">
        <v>376</v>
      </c>
      <c r="AH241" s="31" t="s">
        <v>376</v>
      </c>
      <c r="AI241" s="31" t="s">
        <v>376</v>
      </c>
      <c r="AJ241" s="68">
        <f>'Расчет субсидий'!AT241-1</f>
        <v>-1</v>
      </c>
      <c r="AK241" s="68">
        <f>AJ241*'Расчет субсидий'!AU241</f>
        <v>0</v>
      </c>
      <c r="AL241" s="69">
        <f t="shared" si="132"/>
        <v>0</v>
      </c>
      <c r="AM241" s="31" t="s">
        <v>376</v>
      </c>
      <c r="AN241" s="31" t="s">
        <v>376</v>
      </c>
      <c r="AO241" s="31" t="s">
        <v>376</v>
      </c>
      <c r="AP241" s="31" t="s">
        <v>376</v>
      </c>
      <c r="AQ241" s="31" t="s">
        <v>376</v>
      </c>
      <c r="AR241" s="31" t="s">
        <v>376</v>
      </c>
      <c r="AS241" s="68">
        <f t="shared" si="133"/>
        <v>13.55236511302331</v>
      </c>
      <c r="AT241" s="30" t="str">
        <f>IF('Расчет субсидий'!BW241="+",'Расчет субсидий'!BW241,"-")</f>
        <v>-</v>
      </c>
    </row>
    <row r="242" spans="1:46" ht="15" customHeight="1">
      <c r="A242" s="37" t="s">
        <v>239</v>
      </c>
      <c r="B242" s="65">
        <f>'Расчет субсидий'!BH242</f>
        <v>-53.099999999999909</v>
      </c>
      <c r="C242" s="68">
        <f>'Расчет субсидий'!D242-1</f>
        <v>-1</v>
      </c>
      <c r="D242" s="68">
        <f>C242*'Расчет субсидий'!E242</f>
        <v>0</v>
      </c>
      <c r="E242" s="69">
        <f t="shared" si="125"/>
        <v>0</v>
      </c>
      <c r="F242" s="31" t="s">
        <v>376</v>
      </c>
      <c r="G242" s="31" t="s">
        <v>376</v>
      </c>
      <c r="H242" s="31" t="s">
        <v>376</v>
      </c>
      <c r="I242" s="31" t="s">
        <v>376</v>
      </c>
      <c r="J242" s="31" t="s">
        <v>376</v>
      </c>
      <c r="K242" s="31" t="s">
        <v>376</v>
      </c>
      <c r="L242" s="68">
        <f>'Расчет субсидий'!P242-1</f>
        <v>-5.1939337001744912E-2</v>
      </c>
      <c r="M242" s="68">
        <f>L242*'Расчет субсидий'!Q242</f>
        <v>-1.0387867400348982</v>
      </c>
      <c r="N242" s="69">
        <f t="shared" si="126"/>
        <v>-16.251474412439844</v>
      </c>
      <c r="O242" s="68">
        <f>'Расчет субсидий'!R242-1</f>
        <v>0</v>
      </c>
      <c r="P242" s="68">
        <f>O242*'Расчет субсидий'!S242</f>
        <v>0</v>
      </c>
      <c r="Q242" s="69">
        <f t="shared" si="127"/>
        <v>0</v>
      </c>
      <c r="R242" s="68">
        <f>'Расчет субсидий'!V242-1</f>
        <v>-0.10416666666666663</v>
      </c>
      <c r="S242" s="68">
        <f>R242*'Расчет субсидий'!W242</f>
        <v>-2.0833333333333326</v>
      </c>
      <c r="T242" s="69">
        <f t="shared" si="128"/>
        <v>-32.593059821029506</v>
      </c>
      <c r="U242" s="68">
        <f>'Расчет субсидий'!Z242-1</f>
        <v>3.3333333333333437E-2</v>
      </c>
      <c r="V242" s="68">
        <f>U242*'Расчет субсидий'!AA242</f>
        <v>1.0000000000000031</v>
      </c>
      <c r="W242" s="69">
        <f t="shared" si="129"/>
        <v>15.644668714094216</v>
      </c>
      <c r="X242" s="68">
        <f>'Расчет субсидий'!AD242-1</f>
        <v>1.6074709124311193E-2</v>
      </c>
      <c r="Y242" s="68">
        <f>X242*'Расчет субсидий'!AE242</f>
        <v>8.0373545621555964E-2</v>
      </c>
      <c r="Z242" s="69">
        <f t="shared" si="131"/>
        <v>1.257417494626377</v>
      </c>
      <c r="AA242" s="31" t="s">
        <v>376</v>
      </c>
      <c r="AB242" s="31" t="s">
        <v>376</v>
      </c>
      <c r="AC242" s="31" t="s">
        <v>376</v>
      </c>
      <c r="AD242" s="68">
        <f>'Расчет субсидий'!AL242-1</f>
        <v>-0.1333333333333333</v>
      </c>
      <c r="AE242" s="68">
        <f>AD242*'Расчет субсидий'!AM242</f>
        <v>-2.6666666666666661</v>
      </c>
      <c r="AF242" s="69">
        <f t="shared" si="130"/>
        <v>-41.719116570917777</v>
      </c>
      <c r="AG242" s="31" t="s">
        <v>376</v>
      </c>
      <c r="AH242" s="31" t="s">
        <v>376</v>
      </c>
      <c r="AI242" s="31" t="s">
        <v>376</v>
      </c>
      <c r="AJ242" s="68">
        <f>'Расчет субсидий'!AT242-1</f>
        <v>0.13142857142857145</v>
      </c>
      <c r="AK242" s="68">
        <f>AJ242*'Расчет субсидий'!AU242</f>
        <v>1.3142857142857145</v>
      </c>
      <c r="AL242" s="69">
        <f t="shared" si="132"/>
        <v>20.561564595666624</v>
      </c>
      <c r="AM242" s="31" t="s">
        <v>376</v>
      </c>
      <c r="AN242" s="31" t="s">
        <v>376</v>
      </c>
      <c r="AO242" s="31" t="s">
        <v>376</v>
      </c>
      <c r="AP242" s="31" t="s">
        <v>376</v>
      </c>
      <c r="AQ242" s="31" t="s">
        <v>376</v>
      </c>
      <c r="AR242" s="31" t="s">
        <v>376</v>
      </c>
      <c r="AS242" s="68">
        <f t="shared" si="133"/>
        <v>-3.3941274801276236</v>
      </c>
      <c r="AT242" s="30" t="str">
        <f>IF('Расчет субсидий'!BW242="+",'Расчет субсидий'!BW242,"-")</f>
        <v>-</v>
      </c>
    </row>
    <row r="243" spans="1:46" ht="15" customHeight="1">
      <c r="A243" s="37" t="s">
        <v>240</v>
      </c>
      <c r="B243" s="65">
        <f>'Расчет субсидий'!BH243</f>
        <v>262.5</v>
      </c>
      <c r="C243" s="68">
        <f>'Расчет субсидий'!D243-1</f>
        <v>-3.796192609182536E-2</v>
      </c>
      <c r="D243" s="68">
        <f>C243*'Расчет субсидий'!E243</f>
        <v>-0.3796192609182536</v>
      </c>
      <c r="E243" s="69">
        <f t="shared" si="125"/>
        <v>-10.21668677363804</v>
      </c>
      <c r="F243" s="31" t="s">
        <v>376</v>
      </c>
      <c r="G243" s="31" t="s">
        <v>376</v>
      </c>
      <c r="H243" s="31" t="s">
        <v>376</v>
      </c>
      <c r="I243" s="31" t="s">
        <v>376</v>
      </c>
      <c r="J243" s="31" t="s">
        <v>376</v>
      </c>
      <c r="K243" s="31" t="s">
        <v>376</v>
      </c>
      <c r="L243" s="68">
        <f>'Расчет субсидий'!P243-1</f>
        <v>2.4210459426828423E-2</v>
      </c>
      <c r="M243" s="68">
        <f>L243*'Расчет субсидий'!Q243</f>
        <v>0.48420918853656847</v>
      </c>
      <c r="N243" s="69">
        <f t="shared" si="126"/>
        <v>13.031513733600695</v>
      </c>
      <c r="O243" s="68">
        <f>'Расчет субсидий'!R243-1</f>
        <v>0</v>
      </c>
      <c r="P243" s="68">
        <f>O243*'Расчет субсидий'!S243</f>
        <v>0</v>
      </c>
      <c r="Q243" s="69">
        <f t="shared" si="127"/>
        <v>0</v>
      </c>
      <c r="R243" s="68">
        <f>'Расчет субсидий'!V243-1</f>
        <v>-0.34819819819819819</v>
      </c>
      <c r="S243" s="68">
        <f>R243*'Расчет субсидий'!W243</f>
        <v>-5.2229729729729728</v>
      </c>
      <c r="T243" s="69">
        <f t="shared" si="128"/>
        <v>-140.56578363006895</v>
      </c>
      <c r="U243" s="68">
        <f>'Расчет субсидий'!Z243-1</f>
        <v>0.4893617021276595</v>
      </c>
      <c r="V243" s="68">
        <f>U243*'Расчет субсидий'!AA243</f>
        <v>17.127659574468083</v>
      </c>
      <c r="W243" s="69">
        <f t="shared" si="129"/>
        <v>460.95641357756227</v>
      </c>
      <c r="X243" s="68">
        <f>'Расчет субсидий'!AD243-1</f>
        <v>7.8106814948920134E-2</v>
      </c>
      <c r="Y243" s="68">
        <f>X243*'Расчет субсидий'!AE243</f>
        <v>0.39053407474460067</v>
      </c>
      <c r="Z243" s="69">
        <f t="shared" si="131"/>
        <v>10.510436974264385</v>
      </c>
      <c r="AA243" s="31" t="s">
        <v>376</v>
      </c>
      <c r="AB243" s="31" t="s">
        <v>376</v>
      </c>
      <c r="AC243" s="31" t="s">
        <v>376</v>
      </c>
      <c r="AD243" s="68">
        <f>'Расчет субсидий'!AL243-1</f>
        <v>-0.13230769230769235</v>
      </c>
      <c r="AE243" s="68">
        <f>AD243*'Расчет субсидий'!AM243</f>
        <v>-2.646153846153847</v>
      </c>
      <c r="AF243" s="69">
        <f t="shared" si="130"/>
        <v>-71.215893881720305</v>
      </c>
      <c r="AG243" s="31" t="s">
        <v>376</v>
      </c>
      <c r="AH243" s="31" t="s">
        <v>376</v>
      </c>
      <c r="AI243" s="31" t="s">
        <v>376</v>
      </c>
      <c r="AJ243" s="68">
        <f>'Расчет субсидий'!AT243-1</f>
        <v>-1</v>
      </c>
      <c r="AK243" s="68">
        <f>AJ243*'Расчет субсидий'!AU243</f>
        <v>0</v>
      </c>
      <c r="AL243" s="69">
        <f t="shared" si="132"/>
        <v>0</v>
      </c>
      <c r="AM243" s="31" t="s">
        <v>376</v>
      </c>
      <c r="AN243" s="31" t="s">
        <v>376</v>
      </c>
      <c r="AO243" s="31" t="s">
        <v>376</v>
      </c>
      <c r="AP243" s="31" t="s">
        <v>376</v>
      </c>
      <c r="AQ243" s="31" t="s">
        <v>376</v>
      </c>
      <c r="AR243" s="31" t="s">
        <v>376</v>
      </c>
      <c r="AS243" s="68">
        <f t="shared" si="133"/>
        <v>9.7536567577041779</v>
      </c>
      <c r="AT243" s="30" t="str">
        <f>IF('Расчет субсидий'!BW243="+",'Расчет субсидий'!BW243,"-")</f>
        <v>-</v>
      </c>
    </row>
    <row r="244" spans="1:46" ht="15" customHeight="1">
      <c r="A244" s="37" t="s">
        <v>241</v>
      </c>
      <c r="B244" s="65">
        <f>'Расчет субсидий'!BH244</f>
        <v>108.59999999999991</v>
      </c>
      <c r="C244" s="68">
        <f>'Расчет субсидий'!D244-1</f>
        <v>0.38008251484833733</v>
      </c>
      <c r="D244" s="68">
        <f>C244*'Расчет субсидий'!E244</f>
        <v>3.8008251484833733</v>
      </c>
      <c r="E244" s="69">
        <f t="shared" si="125"/>
        <v>42.154470926289626</v>
      </c>
      <c r="F244" s="31" t="s">
        <v>376</v>
      </c>
      <c r="G244" s="31" t="s">
        <v>376</v>
      </c>
      <c r="H244" s="31" t="s">
        <v>376</v>
      </c>
      <c r="I244" s="31" t="s">
        <v>376</v>
      </c>
      <c r="J244" s="31" t="s">
        <v>376</v>
      </c>
      <c r="K244" s="31" t="s">
        <v>376</v>
      </c>
      <c r="L244" s="68">
        <f>'Расчет субсидий'!P244-1</f>
        <v>-0.19018432355046522</v>
      </c>
      <c r="M244" s="68">
        <f>L244*'Расчет субсидий'!Q244</f>
        <v>-3.8036864710093043</v>
      </c>
      <c r="N244" s="69">
        <f t="shared" si="126"/>
        <v>-42.186205492474087</v>
      </c>
      <c r="O244" s="68">
        <f>'Расчет субсидий'!R244-1</f>
        <v>0</v>
      </c>
      <c r="P244" s="68">
        <f>O244*'Расчет субсидий'!S244</f>
        <v>0</v>
      </c>
      <c r="Q244" s="69">
        <f t="shared" si="127"/>
        <v>0</v>
      </c>
      <c r="R244" s="68">
        <f>'Расчет субсидий'!V244-1</f>
        <v>3.4931506849315008E-2</v>
      </c>
      <c r="S244" s="68">
        <f>R244*'Расчет субсидий'!W244</f>
        <v>0.34931506849315008</v>
      </c>
      <c r="T244" s="69">
        <f t="shared" si="128"/>
        <v>3.8742092371139707</v>
      </c>
      <c r="U244" s="68">
        <f>'Расчет субсидий'!Z244-1</f>
        <v>0.24883720930232567</v>
      </c>
      <c r="V244" s="68">
        <f>U244*'Расчет субсидий'!AA244</f>
        <v>9.9534883720930267</v>
      </c>
      <c r="W244" s="69">
        <f t="shared" si="129"/>
        <v>110.39288044175937</v>
      </c>
      <c r="X244" s="68">
        <f>'Расчет субсидий'!AD244-1</f>
        <v>-4.1972361046476392E-2</v>
      </c>
      <c r="Y244" s="68">
        <f>X244*'Расчет субсидий'!AE244</f>
        <v>-0.20986180523238196</v>
      </c>
      <c r="Z244" s="69">
        <f t="shared" si="131"/>
        <v>-2.3275507348021858</v>
      </c>
      <c r="AA244" s="31" t="s">
        <v>376</v>
      </c>
      <c r="AB244" s="31" t="s">
        <v>376</v>
      </c>
      <c r="AC244" s="31" t="s">
        <v>376</v>
      </c>
      <c r="AD244" s="68">
        <f>'Расчет субсидий'!AL244-1</f>
        <v>0</v>
      </c>
      <c r="AE244" s="68">
        <f>AD244*'Расчет субсидий'!AM244</f>
        <v>0</v>
      </c>
      <c r="AF244" s="69">
        <f t="shared" si="130"/>
        <v>0</v>
      </c>
      <c r="AG244" s="31" t="s">
        <v>376</v>
      </c>
      <c r="AH244" s="31" t="s">
        <v>376</v>
      </c>
      <c r="AI244" s="31" t="s">
        <v>376</v>
      </c>
      <c r="AJ244" s="68">
        <f>'Расчет субсидий'!AT244-1</f>
        <v>-2.9824561403508865E-2</v>
      </c>
      <c r="AK244" s="68">
        <f>AJ244*'Расчет субсидий'!AU244</f>
        <v>-0.29824561403508865</v>
      </c>
      <c r="AL244" s="69">
        <f t="shared" si="132"/>
        <v>-3.3078043778867983</v>
      </c>
      <c r="AM244" s="31" t="s">
        <v>376</v>
      </c>
      <c r="AN244" s="31" t="s">
        <v>376</v>
      </c>
      <c r="AO244" s="31" t="s">
        <v>376</v>
      </c>
      <c r="AP244" s="31" t="s">
        <v>376</v>
      </c>
      <c r="AQ244" s="31" t="s">
        <v>376</v>
      </c>
      <c r="AR244" s="31" t="s">
        <v>376</v>
      </c>
      <c r="AS244" s="68">
        <f t="shared" si="133"/>
        <v>9.7918346987927745</v>
      </c>
      <c r="AT244" s="30" t="str">
        <f>IF('Расчет субсидий'!BW244="+",'Расчет субсидий'!BW244,"-")</f>
        <v>-</v>
      </c>
    </row>
    <row r="245" spans="1:46" ht="15" customHeight="1">
      <c r="A245" s="36" t="s">
        <v>242</v>
      </c>
      <c r="B245" s="70"/>
      <c r="C245" s="71"/>
      <c r="D245" s="71"/>
      <c r="E245" s="72"/>
      <c r="F245" s="71"/>
      <c r="G245" s="71"/>
      <c r="H245" s="72"/>
      <c r="I245" s="72"/>
      <c r="J245" s="72"/>
      <c r="K245" s="72"/>
      <c r="L245" s="71"/>
      <c r="M245" s="71"/>
      <c r="N245" s="72"/>
      <c r="O245" s="71"/>
      <c r="P245" s="71"/>
      <c r="Q245" s="72"/>
      <c r="R245" s="71"/>
      <c r="S245" s="71"/>
      <c r="T245" s="72"/>
      <c r="U245" s="71"/>
      <c r="V245" s="71"/>
      <c r="W245" s="72"/>
      <c r="X245" s="72"/>
      <c r="Y245" s="72"/>
      <c r="Z245" s="72"/>
      <c r="AA245" s="72"/>
      <c r="AB245" s="72"/>
      <c r="AC245" s="72"/>
      <c r="AD245" s="71"/>
      <c r="AE245" s="71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  <c r="AR245" s="72"/>
      <c r="AS245" s="72"/>
      <c r="AT245" s="73"/>
    </row>
    <row r="246" spans="1:46" ht="15" customHeight="1">
      <c r="A246" s="37" t="s">
        <v>243</v>
      </c>
      <c r="B246" s="65">
        <f>'Расчет субсидий'!BH246</f>
        <v>520.90000000000009</v>
      </c>
      <c r="C246" s="68">
        <f>'Расчет субсидий'!D246-1</f>
        <v>3.9785160135269448E-2</v>
      </c>
      <c r="D246" s="68">
        <f>C246*'Расчет субсидий'!E246</f>
        <v>0.39785160135269448</v>
      </c>
      <c r="E246" s="69">
        <f t="shared" ref="E246:E260" si="134">$B246*D246/$AS246</f>
        <v>3.5798679007861387</v>
      </c>
      <c r="F246" s="31" t="s">
        <v>376</v>
      </c>
      <c r="G246" s="31" t="s">
        <v>376</v>
      </c>
      <c r="H246" s="31" t="s">
        <v>376</v>
      </c>
      <c r="I246" s="31" t="s">
        <v>376</v>
      </c>
      <c r="J246" s="31" t="s">
        <v>376</v>
      </c>
      <c r="K246" s="31" t="s">
        <v>376</v>
      </c>
      <c r="L246" s="68">
        <f>'Расчет субсидий'!P246-1</f>
        <v>-0.36866718628215123</v>
      </c>
      <c r="M246" s="68">
        <f>L246*'Расчет субсидий'!Q246</f>
        <v>-7.373343725643025</v>
      </c>
      <c r="N246" s="69">
        <f t="shared" ref="N246:N260" si="135">$B246*M246/$AS246</f>
        <v>-66.345331865317064</v>
      </c>
      <c r="O246" s="68">
        <f>'Расчет субсидий'!R246-1</f>
        <v>0</v>
      </c>
      <c r="P246" s="68">
        <f>O246*'Расчет субсидий'!S246</f>
        <v>0</v>
      </c>
      <c r="Q246" s="69">
        <f t="shared" ref="Q246:Q260" si="136">$B246*P246/$AS246</f>
        <v>0</v>
      </c>
      <c r="R246" s="68">
        <f>'Расчет субсидий'!V246-1</f>
        <v>0.52700000000000014</v>
      </c>
      <c r="S246" s="68">
        <f>R246*'Расчет субсидий'!W246</f>
        <v>10.540000000000003</v>
      </c>
      <c r="T246" s="69">
        <f t="shared" ref="T246:T260" si="137">$B246*S246/$AS246</f>
        <v>94.838898589317864</v>
      </c>
      <c r="U246" s="68">
        <f>'Расчет субсидий'!Z246-1</f>
        <v>0.86933333333333329</v>
      </c>
      <c r="V246" s="68">
        <f>U246*'Расчет субсидий'!AA246</f>
        <v>26.08</v>
      </c>
      <c r="W246" s="69">
        <f t="shared" ref="W246:W260" si="138">$B246*V246/$AS246</f>
        <v>234.66778702176558</v>
      </c>
      <c r="X246" s="68">
        <f>'Расчет субсидий'!AD246-1</f>
        <v>0.70770458502611722</v>
      </c>
      <c r="Y246" s="68">
        <f>X246*'Расчет субсидий'!AE246</f>
        <v>3.5385229251305859</v>
      </c>
      <c r="Z246" s="69">
        <f t="shared" si="131"/>
        <v>31.839622092261475</v>
      </c>
      <c r="AA246" s="31" t="s">
        <v>376</v>
      </c>
      <c r="AB246" s="31" t="s">
        <v>376</v>
      </c>
      <c r="AC246" s="31" t="s">
        <v>376</v>
      </c>
      <c r="AD246" s="68">
        <f>'Расчет субсидий'!AL246-1</f>
        <v>7.038123167155419E-2</v>
      </c>
      <c r="AE246" s="68">
        <f>AD246*'Расчет субсидий'!AM246</f>
        <v>1.4076246334310838</v>
      </c>
      <c r="AF246" s="69">
        <f t="shared" ref="AF246:AF260" si="139">$B246*AE246/$AS246</f>
        <v>12.665803592200783</v>
      </c>
      <c r="AG246" s="31" t="s">
        <v>376</v>
      </c>
      <c r="AH246" s="31" t="s">
        <v>376</v>
      </c>
      <c r="AI246" s="31" t="s">
        <v>376</v>
      </c>
      <c r="AJ246" s="68">
        <f>'Расчет субсидий'!AT246-1</f>
        <v>2.3299999999999996</v>
      </c>
      <c r="AK246" s="68">
        <f>AJ246*'Расчет субсидий'!AU246</f>
        <v>23.299999999999997</v>
      </c>
      <c r="AL246" s="69">
        <f t="shared" si="132"/>
        <v>209.65335266898535</v>
      </c>
      <c r="AM246" s="31" t="s">
        <v>376</v>
      </c>
      <c r="AN246" s="31" t="s">
        <v>376</v>
      </c>
      <c r="AO246" s="31" t="s">
        <v>376</v>
      </c>
      <c r="AP246" s="31" t="s">
        <v>376</v>
      </c>
      <c r="AQ246" s="31" t="s">
        <v>376</v>
      </c>
      <c r="AR246" s="31" t="s">
        <v>376</v>
      </c>
      <c r="AS246" s="68">
        <f t="shared" si="133"/>
        <v>57.890655434271338</v>
      </c>
      <c r="AT246" s="30" t="str">
        <f>IF('Расчет субсидий'!BW246="+",'Расчет субсидий'!BW246,"-")</f>
        <v>-</v>
      </c>
    </row>
    <row r="247" spans="1:46" ht="15" customHeight="1">
      <c r="A247" s="37" t="s">
        <v>244</v>
      </c>
      <c r="B247" s="65">
        <f>'Расчет субсидий'!BH247</f>
        <v>391.90000000000009</v>
      </c>
      <c r="C247" s="68">
        <f>'Расчет субсидий'!D247-1</f>
        <v>-1</v>
      </c>
      <c r="D247" s="68">
        <f>C247*'Расчет субсидий'!E247</f>
        <v>0</v>
      </c>
      <c r="E247" s="69">
        <f t="shared" si="134"/>
        <v>0</v>
      </c>
      <c r="F247" s="31" t="s">
        <v>376</v>
      </c>
      <c r="G247" s="31" t="s">
        <v>376</v>
      </c>
      <c r="H247" s="31" t="s">
        <v>376</v>
      </c>
      <c r="I247" s="31" t="s">
        <v>376</v>
      </c>
      <c r="J247" s="31" t="s">
        <v>376</v>
      </c>
      <c r="K247" s="31" t="s">
        <v>376</v>
      </c>
      <c r="L247" s="68">
        <f>'Расчет субсидий'!P247-1</f>
        <v>-1.7532235869731294E-2</v>
      </c>
      <c r="M247" s="68">
        <f>L247*'Расчет субсидий'!Q247</f>
        <v>-0.35064471739462588</v>
      </c>
      <c r="N247" s="69">
        <f t="shared" si="135"/>
        <v>-2.8155273472028863</v>
      </c>
      <c r="O247" s="68">
        <f>'Расчет субсидий'!R247-1</f>
        <v>0</v>
      </c>
      <c r="P247" s="68">
        <f>O247*'Расчет субсидий'!S247</f>
        <v>0</v>
      </c>
      <c r="Q247" s="69">
        <f t="shared" si="136"/>
        <v>0</v>
      </c>
      <c r="R247" s="68">
        <f>'Расчет субсидий'!V247-1</f>
        <v>3.2608695652173836E-2</v>
      </c>
      <c r="S247" s="68">
        <f>R247*'Расчет субсидий'!W247</f>
        <v>0.32608695652173836</v>
      </c>
      <c r="T247" s="69">
        <f t="shared" si="137"/>
        <v>2.6183390141305014</v>
      </c>
      <c r="U247" s="68">
        <f>'Расчет субсидий'!Z247-1</f>
        <v>0.59166666666666656</v>
      </c>
      <c r="V247" s="68">
        <f>U247*'Расчет субсидий'!AA247</f>
        <v>23.666666666666664</v>
      </c>
      <c r="W247" s="69">
        <f t="shared" si="138"/>
        <v>190.03322711444969</v>
      </c>
      <c r="X247" s="68">
        <f>'Расчет субсидий'!AD247-1</f>
        <v>0.37299395387026957</v>
      </c>
      <c r="Y247" s="68">
        <f>X247*'Расчет субсидий'!AE247</f>
        <v>1.8649697693513478</v>
      </c>
      <c r="Z247" s="69">
        <f t="shared" si="131"/>
        <v>14.974910862284265</v>
      </c>
      <c r="AA247" s="31" t="s">
        <v>376</v>
      </c>
      <c r="AB247" s="31" t="s">
        <v>376</v>
      </c>
      <c r="AC247" s="31" t="s">
        <v>376</v>
      </c>
      <c r="AD247" s="68">
        <f>'Расчет субсидий'!AL247-1</f>
        <v>0</v>
      </c>
      <c r="AE247" s="68">
        <f>AD247*'Расчет субсидий'!AM247</f>
        <v>0</v>
      </c>
      <c r="AF247" s="69">
        <f t="shared" si="139"/>
        <v>0</v>
      </c>
      <c r="AG247" s="31" t="s">
        <v>376</v>
      </c>
      <c r="AH247" s="31" t="s">
        <v>376</v>
      </c>
      <c r="AI247" s="31" t="s">
        <v>376</v>
      </c>
      <c r="AJ247" s="68">
        <f>'Расчет субсидий'!AT247-1</f>
        <v>2.3299999999999996</v>
      </c>
      <c r="AK247" s="68">
        <f>AJ247*'Расчет субсидий'!AU247</f>
        <v>23.299999999999997</v>
      </c>
      <c r="AL247" s="69">
        <f t="shared" si="132"/>
        <v>187.0890503563385</v>
      </c>
      <c r="AM247" s="31" t="s">
        <v>376</v>
      </c>
      <c r="AN247" s="31" t="s">
        <v>376</v>
      </c>
      <c r="AO247" s="31" t="s">
        <v>376</v>
      </c>
      <c r="AP247" s="31" t="s">
        <v>376</v>
      </c>
      <c r="AQ247" s="31" t="s">
        <v>376</v>
      </c>
      <c r="AR247" s="31" t="s">
        <v>376</v>
      </c>
      <c r="AS247" s="68">
        <f t="shared" si="133"/>
        <v>48.807078675145121</v>
      </c>
      <c r="AT247" s="30" t="str">
        <f>IF('Расчет субсидий'!BW247="+",'Расчет субсидий'!BW247,"-")</f>
        <v>-</v>
      </c>
    </row>
    <row r="248" spans="1:46" ht="15" customHeight="1">
      <c r="A248" s="37" t="s">
        <v>245</v>
      </c>
      <c r="B248" s="65">
        <f>'Расчет субсидий'!BH248</f>
        <v>0.29999999999995453</v>
      </c>
      <c r="C248" s="68">
        <f>'Расчет субсидий'!D248-1</f>
        <v>-0.35878742990159762</v>
      </c>
      <c r="D248" s="68">
        <f>C248*'Расчет субсидий'!E248</f>
        <v>-3.5878742990159762</v>
      </c>
      <c r="E248" s="69">
        <f t="shared" si="134"/>
        <v>-29.212367335709583</v>
      </c>
      <c r="F248" s="31" t="s">
        <v>376</v>
      </c>
      <c r="G248" s="31" t="s">
        <v>376</v>
      </c>
      <c r="H248" s="31" t="s">
        <v>376</v>
      </c>
      <c r="I248" s="31" t="s">
        <v>376</v>
      </c>
      <c r="J248" s="31" t="s">
        <v>376</v>
      </c>
      <c r="K248" s="31" t="s">
        <v>376</v>
      </c>
      <c r="L248" s="68">
        <f>'Расчет субсидий'!P248-1</f>
        <v>-8.0127863612147077E-2</v>
      </c>
      <c r="M248" s="68">
        <f>L248*'Расчет субсидий'!Q248</f>
        <v>-1.6025572722429415</v>
      </c>
      <c r="N248" s="69">
        <f t="shared" si="135"/>
        <v>-13.047974318975744</v>
      </c>
      <c r="O248" s="68">
        <f>'Расчет субсидий'!R248-1</f>
        <v>0</v>
      </c>
      <c r="P248" s="68">
        <f>O248*'Расчет субсидий'!S248</f>
        <v>0</v>
      </c>
      <c r="Q248" s="69">
        <f t="shared" si="136"/>
        <v>0</v>
      </c>
      <c r="R248" s="68">
        <f>'Расчет субсидий'!V248-1</f>
        <v>-6.9295774647887387E-2</v>
      </c>
      <c r="S248" s="68">
        <f>R248*'Расчет субсидий'!W248</f>
        <v>-1.7323943661971848</v>
      </c>
      <c r="T248" s="69">
        <f t="shared" si="137"/>
        <v>-14.105104130751098</v>
      </c>
      <c r="U248" s="68">
        <f>'Расчет субсидий'!Z248-1</f>
        <v>0.14390243902439015</v>
      </c>
      <c r="V248" s="68">
        <f>U248*'Расчет субсидий'!AA248</f>
        <v>3.5975609756097535</v>
      </c>
      <c r="W248" s="69">
        <f t="shared" si="138"/>
        <v>29.291235972494668</v>
      </c>
      <c r="X248" s="68">
        <f>'Расчет субсидий'!AD248-1</f>
        <v>0.77284062570845613</v>
      </c>
      <c r="Y248" s="68">
        <f>X248*'Расчет субсидий'!AE248</f>
        <v>3.8642031285422807</v>
      </c>
      <c r="Z248" s="69">
        <f t="shared" si="131"/>
        <v>31.462228562950184</v>
      </c>
      <c r="AA248" s="31" t="s">
        <v>376</v>
      </c>
      <c r="AB248" s="31" t="s">
        <v>376</v>
      </c>
      <c r="AC248" s="31" t="s">
        <v>376</v>
      </c>
      <c r="AD248" s="68">
        <f>'Расчет субсидий'!AL248-1</f>
        <v>-2.5104602510460206E-2</v>
      </c>
      <c r="AE248" s="68">
        <f>AD248*'Расчет субсидий'!AM248</f>
        <v>-0.50209205020920411</v>
      </c>
      <c r="AF248" s="69">
        <f t="shared" si="139"/>
        <v>-4.0880187500084704</v>
      </c>
      <c r="AG248" s="31" t="s">
        <v>376</v>
      </c>
      <c r="AH248" s="31" t="s">
        <v>376</v>
      </c>
      <c r="AI248" s="31" t="s">
        <v>376</v>
      </c>
      <c r="AJ248" s="68">
        <f>'Расчет субсидий'!AT248-1</f>
        <v>-1</v>
      </c>
      <c r="AK248" s="68">
        <f>AJ248*'Расчет субсидий'!AU248</f>
        <v>0</v>
      </c>
      <c r="AL248" s="69">
        <f t="shared" si="132"/>
        <v>0</v>
      </c>
      <c r="AM248" s="31" t="s">
        <v>376</v>
      </c>
      <c r="AN248" s="31" t="s">
        <v>376</v>
      </c>
      <c r="AO248" s="31" t="s">
        <v>376</v>
      </c>
      <c r="AP248" s="31" t="s">
        <v>376</v>
      </c>
      <c r="AQ248" s="31" t="s">
        <v>376</v>
      </c>
      <c r="AR248" s="31" t="s">
        <v>376</v>
      </c>
      <c r="AS248" s="68">
        <f t="shared" si="133"/>
        <v>3.6846116486727531E-2</v>
      </c>
      <c r="AT248" s="30" t="str">
        <f>IF('Расчет субсидий'!BW248="+",'Расчет субсидий'!BW248,"-")</f>
        <v>-</v>
      </c>
    </row>
    <row r="249" spans="1:46" ht="15" customHeight="1">
      <c r="A249" s="37" t="s">
        <v>246</v>
      </c>
      <c r="B249" s="65">
        <f>'Расчет субсидий'!BH249</f>
        <v>307.79999999999995</v>
      </c>
      <c r="C249" s="68">
        <f>'Расчет субсидий'!D249-1</f>
        <v>-1</v>
      </c>
      <c r="D249" s="68">
        <f>C249*'Расчет субсидий'!E249</f>
        <v>0</v>
      </c>
      <c r="E249" s="69">
        <f t="shared" si="134"/>
        <v>0</v>
      </c>
      <c r="F249" s="31" t="s">
        <v>376</v>
      </c>
      <c r="G249" s="31" t="s">
        <v>376</v>
      </c>
      <c r="H249" s="31" t="s">
        <v>376</v>
      </c>
      <c r="I249" s="31" t="s">
        <v>376</v>
      </c>
      <c r="J249" s="31" t="s">
        <v>376</v>
      </c>
      <c r="K249" s="31" t="s">
        <v>376</v>
      </c>
      <c r="L249" s="68">
        <f>'Расчет субсидий'!P249-1</f>
        <v>-0.1008028259473347</v>
      </c>
      <c r="M249" s="68">
        <f>L249*'Расчет субсидий'!Q249</f>
        <v>-2.0160565189466939</v>
      </c>
      <c r="N249" s="69">
        <f t="shared" si="135"/>
        <v>-12.329133175929579</v>
      </c>
      <c r="O249" s="68">
        <f>'Расчет субсидий'!R249-1</f>
        <v>0</v>
      </c>
      <c r="P249" s="68">
        <f>O249*'Расчет субсидий'!S249</f>
        <v>0</v>
      </c>
      <c r="Q249" s="69">
        <f t="shared" si="136"/>
        <v>0</v>
      </c>
      <c r="R249" s="68">
        <f>'Расчет субсидий'!V249-1</f>
        <v>3.7241379310344769E-2</v>
      </c>
      <c r="S249" s="68">
        <f>R249*'Расчет субсидий'!W249</f>
        <v>0.74482758620689538</v>
      </c>
      <c r="T249" s="69">
        <f t="shared" si="137"/>
        <v>4.5549707645342998</v>
      </c>
      <c r="U249" s="68">
        <f>'Расчет субсидий'!Z249-1</f>
        <v>0.95443037974683542</v>
      </c>
      <c r="V249" s="68">
        <f>U249*'Расчет субсидий'!AA249</f>
        <v>28.632911392405063</v>
      </c>
      <c r="W249" s="69">
        <f t="shared" si="138"/>
        <v>175.10371086024463</v>
      </c>
      <c r="X249" s="68">
        <f>'Расчет субсидий'!AD249-1</f>
        <v>-2.2935274010364992E-2</v>
      </c>
      <c r="Y249" s="68">
        <f>X249*'Расчет субсидий'!AE249</f>
        <v>-0.11467637005182496</v>
      </c>
      <c r="Z249" s="69">
        <f t="shared" si="131"/>
        <v>-0.70129990167131606</v>
      </c>
      <c r="AA249" s="31" t="s">
        <v>376</v>
      </c>
      <c r="AB249" s="31" t="s">
        <v>376</v>
      </c>
      <c r="AC249" s="31" t="s">
        <v>376</v>
      </c>
      <c r="AD249" s="68">
        <f>'Расчет субсидий'!AL249-1</f>
        <v>-1.0781671159029615E-2</v>
      </c>
      <c r="AE249" s="68">
        <f>AD249*'Расчет субсидий'!AM249</f>
        <v>-0.21563342318059231</v>
      </c>
      <c r="AF249" s="69">
        <f t="shared" si="139"/>
        <v>-1.3186997321702556</v>
      </c>
      <c r="AG249" s="31" t="s">
        <v>376</v>
      </c>
      <c r="AH249" s="31" t="s">
        <v>376</v>
      </c>
      <c r="AI249" s="31" t="s">
        <v>376</v>
      </c>
      <c r="AJ249" s="68">
        <f>'Расчет субсидий'!AT249-1</f>
        <v>2.3299999999999996</v>
      </c>
      <c r="AK249" s="68">
        <f>AJ249*'Расчет субсидий'!AU249</f>
        <v>23.299999999999997</v>
      </c>
      <c r="AL249" s="69">
        <f t="shared" si="132"/>
        <v>142.49045118499217</v>
      </c>
      <c r="AM249" s="31" t="s">
        <v>376</v>
      </c>
      <c r="AN249" s="31" t="s">
        <v>376</v>
      </c>
      <c r="AO249" s="31" t="s">
        <v>376</v>
      </c>
      <c r="AP249" s="31" t="s">
        <v>376</v>
      </c>
      <c r="AQ249" s="31" t="s">
        <v>376</v>
      </c>
      <c r="AR249" s="31" t="s">
        <v>376</v>
      </c>
      <c r="AS249" s="68">
        <f t="shared" si="133"/>
        <v>50.331372666432841</v>
      </c>
      <c r="AT249" s="30" t="str">
        <f>IF('Расчет субсидий'!BW249="+",'Расчет субсидий'!BW249,"-")</f>
        <v>-</v>
      </c>
    </row>
    <row r="250" spans="1:46" ht="15" customHeight="1">
      <c r="A250" s="37" t="s">
        <v>247</v>
      </c>
      <c r="B250" s="65">
        <f>'Расчет субсидий'!BH250</f>
        <v>3.7000000000000455</v>
      </c>
      <c r="C250" s="68">
        <f>'Расчет субсидий'!D250-1</f>
        <v>-1</v>
      </c>
      <c r="D250" s="68">
        <f>C250*'Расчет субсидий'!E250</f>
        <v>0</v>
      </c>
      <c r="E250" s="69">
        <f t="shared" si="134"/>
        <v>0</v>
      </c>
      <c r="F250" s="31" t="s">
        <v>376</v>
      </c>
      <c r="G250" s="31" t="s">
        <v>376</v>
      </c>
      <c r="H250" s="31" t="s">
        <v>376</v>
      </c>
      <c r="I250" s="31" t="s">
        <v>376</v>
      </c>
      <c r="J250" s="31" t="s">
        <v>376</v>
      </c>
      <c r="K250" s="31" t="s">
        <v>376</v>
      </c>
      <c r="L250" s="68">
        <f>'Расчет субсидий'!P250-1</f>
        <v>-0.77135163513811034</v>
      </c>
      <c r="M250" s="68">
        <f>L250*'Расчет субсидий'!Q250</f>
        <v>-15.427032702762206</v>
      </c>
      <c r="N250" s="69">
        <f t="shared" si="135"/>
        <v>-78.182980014134429</v>
      </c>
      <c r="O250" s="68">
        <f>'Расчет субсидий'!R250-1</f>
        <v>0</v>
      </c>
      <c r="P250" s="68">
        <f>O250*'Расчет субсидий'!S250</f>
        <v>0</v>
      </c>
      <c r="Q250" s="69">
        <f t="shared" si="136"/>
        <v>0</v>
      </c>
      <c r="R250" s="68">
        <f>'Расчет субсидий'!V250-1</f>
        <v>-0.66500000000000004</v>
      </c>
      <c r="S250" s="68">
        <f>R250*'Расчет субсидий'!W250</f>
        <v>-16.625</v>
      </c>
      <c r="T250" s="69">
        <f t="shared" si="137"/>
        <v>-84.254183405098857</v>
      </c>
      <c r="U250" s="68">
        <f>'Расчет субсидий'!Z250-1</f>
        <v>1.2999999999999998</v>
      </c>
      <c r="V250" s="68">
        <f>U250*'Расчет субсидий'!AA250</f>
        <v>32.499999999999993</v>
      </c>
      <c r="W250" s="69">
        <f t="shared" si="138"/>
        <v>164.70742620545636</v>
      </c>
      <c r="X250" s="68">
        <f>'Расчет субсидий'!AD250-1</f>
        <v>5.6423029025768789E-2</v>
      </c>
      <c r="Y250" s="68">
        <f>X250*'Расчет субсидий'!AE250</f>
        <v>0.28211514512884395</v>
      </c>
      <c r="Z250" s="69">
        <f t="shared" si="131"/>
        <v>1.4297372137769442</v>
      </c>
      <c r="AA250" s="31" t="s">
        <v>376</v>
      </c>
      <c r="AB250" s="31" t="s">
        <v>376</v>
      </c>
      <c r="AC250" s="31" t="s">
        <v>376</v>
      </c>
      <c r="AD250" s="68">
        <f>'Расчет субсидий'!AL250-1</f>
        <v>0</v>
      </c>
      <c r="AE250" s="68">
        <f>AD250*'Расчет субсидий'!AM250</f>
        <v>0</v>
      </c>
      <c r="AF250" s="69">
        <f t="shared" si="139"/>
        <v>0</v>
      </c>
      <c r="AG250" s="31" t="s">
        <v>376</v>
      </c>
      <c r="AH250" s="31" t="s">
        <v>376</v>
      </c>
      <c r="AI250" s="31" t="s">
        <v>376</v>
      </c>
      <c r="AJ250" s="68">
        <f>'Расчет субсидий'!AT250-1</f>
        <v>-1</v>
      </c>
      <c r="AK250" s="68">
        <f>AJ250*'Расчет субсидий'!AU250</f>
        <v>0</v>
      </c>
      <c r="AL250" s="69">
        <f t="shared" si="132"/>
        <v>0</v>
      </c>
      <c r="AM250" s="31" t="s">
        <v>376</v>
      </c>
      <c r="AN250" s="31" t="s">
        <v>376</v>
      </c>
      <c r="AO250" s="31" t="s">
        <v>376</v>
      </c>
      <c r="AP250" s="31" t="s">
        <v>376</v>
      </c>
      <c r="AQ250" s="31" t="s">
        <v>376</v>
      </c>
      <c r="AR250" s="31" t="s">
        <v>376</v>
      </c>
      <c r="AS250" s="68">
        <f t="shared" si="133"/>
        <v>0.73008244236663233</v>
      </c>
      <c r="AT250" s="30" t="str">
        <f>IF('Расчет субсидий'!BW250="+",'Расчет субсидий'!BW250,"-")</f>
        <v>-</v>
      </c>
    </row>
    <row r="251" spans="1:46" ht="15" customHeight="1">
      <c r="A251" s="37" t="s">
        <v>248</v>
      </c>
      <c r="B251" s="65">
        <f>'Расчет субсидий'!BH251</f>
        <v>231.90000000000009</v>
      </c>
      <c r="C251" s="68">
        <f>'Расчет субсидий'!D251-1</f>
        <v>-1</v>
      </c>
      <c r="D251" s="68">
        <f>C251*'Расчет субсидий'!E251</f>
        <v>0</v>
      </c>
      <c r="E251" s="69">
        <f t="shared" si="134"/>
        <v>0</v>
      </c>
      <c r="F251" s="31" t="s">
        <v>376</v>
      </c>
      <c r="G251" s="31" t="s">
        <v>376</v>
      </c>
      <c r="H251" s="31" t="s">
        <v>376</v>
      </c>
      <c r="I251" s="31" t="s">
        <v>376</v>
      </c>
      <c r="J251" s="31" t="s">
        <v>376</v>
      </c>
      <c r="K251" s="31" t="s">
        <v>376</v>
      </c>
      <c r="L251" s="68">
        <f>'Расчет субсидий'!P251-1</f>
        <v>-0.17797111742424232</v>
      </c>
      <c r="M251" s="68">
        <f>L251*'Расчет субсидий'!Q251</f>
        <v>-3.5594223484848464</v>
      </c>
      <c r="N251" s="69">
        <f t="shared" si="135"/>
        <v>-40.457727431277931</v>
      </c>
      <c r="O251" s="68">
        <f>'Расчет субсидий'!R251-1</f>
        <v>0</v>
      </c>
      <c r="P251" s="68">
        <f>O251*'Расчет субсидий'!S251</f>
        <v>0</v>
      </c>
      <c r="Q251" s="69">
        <f t="shared" si="136"/>
        <v>0</v>
      </c>
      <c r="R251" s="68">
        <f>'Расчет субсидий'!V251-1</f>
        <v>0.10792079207920802</v>
      </c>
      <c r="S251" s="68">
        <f>R251*'Расчет субсидий'!W251</f>
        <v>4.3168316831683207</v>
      </c>
      <c r="T251" s="69">
        <f t="shared" si="137"/>
        <v>49.066725582220457</v>
      </c>
      <c r="U251" s="68">
        <f>'Расчет субсидий'!Z251-1</f>
        <v>0.18181818181818188</v>
      </c>
      <c r="V251" s="68">
        <f>U251*'Расчет субсидий'!AA251</f>
        <v>1.8181818181818188</v>
      </c>
      <c r="W251" s="69">
        <f t="shared" si="138"/>
        <v>20.666135462069491</v>
      </c>
      <c r="X251" s="68">
        <f>'Расчет субсидий'!AD251-1</f>
        <v>-0.59263715110683357</v>
      </c>
      <c r="Y251" s="68">
        <f>X251*'Расчет субсидий'!AE251</f>
        <v>-2.9631857555341679</v>
      </c>
      <c r="Z251" s="69">
        <f t="shared" si="131"/>
        <v>-33.680679022729102</v>
      </c>
      <c r="AA251" s="31" t="s">
        <v>376</v>
      </c>
      <c r="AB251" s="31" t="s">
        <v>376</v>
      </c>
      <c r="AC251" s="31" t="s">
        <v>376</v>
      </c>
      <c r="AD251" s="68">
        <f>'Расчет субсидий'!AL251-1</f>
        <v>-0.12550607287449389</v>
      </c>
      <c r="AE251" s="68">
        <f>AD251*'Расчет субсидий'!AM251</f>
        <v>-2.5101214574898778</v>
      </c>
      <c r="AF251" s="69">
        <f t="shared" si="139"/>
        <v>-28.530980536703204</v>
      </c>
      <c r="AG251" s="31" t="s">
        <v>376</v>
      </c>
      <c r="AH251" s="31" t="s">
        <v>376</v>
      </c>
      <c r="AI251" s="31" t="s">
        <v>376</v>
      </c>
      <c r="AJ251" s="68">
        <f>'Расчет субсидий'!AT251-1</f>
        <v>2.3299999999999996</v>
      </c>
      <c r="AK251" s="68">
        <f>AJ251*'Расчет субсидий'!AU251</f>
        <v>23.299999999999997</v>
      </c>
      <c r="AL251" s="69">
        <f t="shared" si="132"/>
        <v>264.83652594642035</v>
      </c>
      <c r="AM251" s="31" t="s">
        <v>376</v>
      </c>
      <c r="AN251" s="31" t="s">
        <v>376</v>
      </c>
      <c r="AO251" s="31" t="s">
        <v>376</v>
      </c>
      <c r="AP251" s="31" t="s">
        <v>376</v>
      </c>
      <c r="AQ251" s="31" t="s">
        <v>376</v>
      </c>
      <c r="AR251" s="31" t="s">
        <v>376</v>
      </c>
      <c r="AS251" s="68">
        <f t="shared" si="133"/>
        <v>20.402283939841244</v>
      </c>
      <c r="AT251" s="30" t="str">
        <f>IF('Расчет субсидий'!BW251="+",'Расчет субсидий'!BW251,"-")</f>
        <v>-</v>
      </c>
    </row>
    <row r="252" spans="1:46" ht="15" customHeight="1">
      <c r="A252" s="37" t="s">
        <v>249</v>
      </c>
      <c r="B252" s="65">
        <f>'Расчет субсидий'!BH252</f>
        <v>641.90000000000009</v>
      </c>
      <c r="C252" s="68">
        <f>'Расчет субсидий'!D252-1</f>
        <v>-1</v>
      </c>
      <c r="D252" s="68">
        <f>C252*'Расчет субсидий'!E252</f>
        <v>0</v>
      </c>
      <c r="E252" s="69">
        <f t="shared" si="134"/>
        <v>0</v>
      </c>
      <c r="F252" s="31" t="s">
        <v>376</v>
      </c>
      <c r="G252" s="31" t="s">
        <v>376</v>
      </c>
      <c r="H252" s="31" t="s">
        <v>376</v>
      </c>
      <c r="I252" s="31" t="s">
        <v>376</v>
      </c>
      <c r="J252" s="31" t="s">
        <v>376</v>
      </c>
      <c r="K252" s="31" t="s">
        <v>376</v>
      </c>
      <c r="L252" s="68">
        <f>'Расчет субсидий'!P252-1</f>
        <v>-0.23701692978069877</v>
      </c>
      <c r="M252" s="68">
        <f>L252*'Расчет субсидий'!Q252</f>
        <v>-4.7403385956139754</v>
      </c>
      <c r="N252" s="69">
        <f t="shared" si="135"/>
        <v>-41.722343472640247</v>
      </c>
      <c r="O252" s="68">
        <f>'Расчет субсидий'!R252-1</f>
        <v>0</v>
      </c>
      <c r="P252" s="68">
        <f>O252*'Расчет субсидий'!S252</f>
        <v>0</v>
      </c>
      <c r="Q252" s="69">
        <f t="shared" si="136"/>
        <v>0</v>
      </c>
      <c r="R252" s="68">
        <f>'Расчет субсидий'!V252-1</f>
        <v>-5.4794520547946091E-3</v>
      </c>
      <c r="S252" s="68">
        <f>R252*'Расчет субсидий'!W252</f>
        <v>-0.13698630136986523</v>
      </c>
      <c r="T252" s="69">
        <f t="shared" si="137"/>
        <v>-1.2056922520446791</v>
      </c>
      <c r="U252" s="68">
        <f>'Расчет субсидий'!Z252-1</f>
        <v>0.89629629629629637</v>
      </c>
      <c r="V252" s="68">
        <f>U252*'Расчет субсидий'!AA252</f>
        <v>22.407407407407408</v>
      </c>
      <c r="W252" s="69">
        <f t="shared" si="138"/>
        <v>197.21999374649036</v>
      </c>
      <c r="X252" s="68">
        <f>'Расчет субсидий'!AD252-1</f>
        <v>5.9510264654959233E-2</v>
      </c>
      <c r="Y252" s="68">
        <f>X252*'Расчет субсидий'!AE252</f>
        <v>0.29755132327479616</v>
      </c>
      <c r="Z252" s="69">
        <f t="shared" si="131"/>
        <v>2.6189138729238199</v>
      </c>
      <c r="AA252" s="31" t="s">
        <v>376</v>
      </c>
      <c r="AB252" s="31" t="s">
        <v>376</v>
      </c>
      <c r="AC252" s="31" t="s">
        <v>376</v>
      </c>
      <c r="AD252" s="68">
        <f>'Расчет субсидий'!AL252-1</f>
        <v>-7.4866310160427774E-2</v>
      </c>
      <c r="AE252" s="68">
        <f>AD252*'Расчет субсидий'!AM252</f>
        <v>-1.4973262032085555</v>
      </c>
      <c r="AF252" s="69">
        <f t="shared" si="139"/>
        <v>-13.178796594541621</v>
      </c>
      <c r="AG252" s="31" t="s">
        <v>376</v>
      </c>
      <c r="AH252" s="31" t="s">
        <v>376</v>
      </c>
      <c r="AI252" s="31" t="s">
        <v>376</v>
      </c>
      <c r="AJ252" s="68">
        <f>'Расчет субсидий'!AT252-1</f>
        <v>5.6599999999999993</v>
      </c>
      <c r="AK252" s="68">
        <f>AJ252*'Расчет субсидий'!AU252</f>
        <v>56.599999999999994</v>
      </c>
      <c r="AL252" s="69">
        <f t="shared" si="132"/>
        <v>498.16792469981243</v>
      </c>
      <c r="AM252" s="31" t="s">
        <v>376</v>
      </c>
      <c r="AN252" s="31" t="s">
        <v>376</v>
      </c>
      <c r="AO252" s="31" t="s">
        <v>376</v>
      </c>
      <c r="AP252" s="31" t="s">
        <v>376</v>
      </c>
      <c r="AQ252" s="31" t="s">
        <v>376</v>
      </c>
      <c r="AR252" s="31" t="s">
        <v>376</v>
      </c>
      <c r="AS252" s="68">
        <f t="shared" si="133"/>
        <v>72.930307630489807</v>
      </c>
      <c r="AT252" s="30" t="str">
        <f>IF('Расчет субсидий'!BW252="+",'Расчет субсидий'!BW252,"-")</f>
        <v>-</v>
      </c>
    </row>
    <row r="253" spans="1:46" ht="15" customHeight="1">
      <c r="A253" s="37" t="s">
        <v>250</v>
      </c>
      <c r="B253" s="65">
        <f>'Расчет субсидий'!BH253</f>
        <v>259.90000000000009</v>
      </c>
      <c r="C253" s="68">
        <f>'Расчет субсидий'!D253-1</f>
        <v>-1</v>
      </c>
      <c r="D253" s="68">
        <f>C253*'Расчет субсидий'!E253</f>
        <v>0</v>
      </c>
      <c r="E253" s="69">
        <f t="shared" si="134"/>
        <v>0</v>
      </c>
      <c r="F253" s="31" t="s">
        <v>376</v>
      </c>
      <c r="G253" s="31" t="s">
        <v>376</v>
      </c>
      <c r="H253" s="31" t="s">
        <v>376</v>
      </c>
      <c r="I253" s="31" t="s">
        <v>376</v>
      </c>
      <c r="J253" s="31" t="s">
        <v>376</v>
      </c>
      <c r="K253" s="31" t="s">
        <v>376</v>
      </c>
      <c r="L253" s="68">
        <f>'Расчет субсидий'!P253-1</f>
        <v>-9.0751058613773083E-2</v>
      </c>
      <c r="M253" s="68">
        <f>L253*'Расчет субсидий'!Q253</f>
        <v>-1.8150211722754617</v>
      </c>
      <c r="N253" s="69">
        <f t="shared" si="135"/>
        <v>-27.839495717596161</v>
      </c>
      <c r="O253" s="68">
        <f>'Расчет субсидий'!R253-1</f>
        <v>0</v>
      </c>
      <c r="P253" s="68">
        <f>O253*'Расчет субсидий'!S253</f>
        <v>0</v>
      </c>
      <c r="Q253" s="69">
        <f t="shared" si="136"/>
        <v>0</v>
      </c>
      <c r="R253" s="68">
        <f>'Расчет субсидий'!V253-1</f>
        <v>-6.4770070148090331E-2</v>
      </c>
      <c r="S253" s="68">
        <f>R253*'Расчет субсидий'!W253</f>
        <v>-1.2954014029618066</v>
      </c>
      <c r="T253" s="69">
        <f t="shared" si="137"/>
        <v>-19.869367014111074</v>
      </c>
      <c r="U253" s="68">
        <f>'Расчет субсидий'!Z253-1</f>
        <v>0.47763157894736841</v>
      </c>
      <c r="V253" s="68">
        <f>U253*'Расчет субсидий'!AA253</f>
        <v>14.328947368421051</v>
      </c>
      <c r="W253" s="69">
        <f t="shared" si="138"/>
        <v>219.7829287030911</v>
      </c>
      <c r="X253" s="68">
        <f>'Расчет субсидий'!AD253-1</f>
        <v>0.1569429903873607</v>
      </c>
      <c r="Y253" s="68">
        <f>X253*'Расчет субсидий'!AE253</f>
        <v>0.78471495193680352</v>
      </c>
      <c r="Z253" s="69">
        <f t="shared" si="131"/>
        <v>12.036260996663895</v>
      </c>
      <c r="AA253" s="31" t="s">
        <v>376</v>
      </c>
      <c r="AB253" s="31" t="s">
        <v>376</v>
      </c>
      <c r="AC253" s="31" t="s">
        <v>376</v>
      </c>
      <c r="AD253" s="68">
        <f>'Расчет субсидий'!AL253-1</f>
        <v>0.24705882352941178</v>
      </c>
      <c r="AE253" s="68">
        <f>AD253*'Расчет субсидий'!AM253</f>
        <v>4.9411764705882355</v>
      </c>
      <c r="AF253" s="69">
        <f t="shared" si="139"/>
        <v>75.789673031952347</v>
      </c>
      <c r="AG253" s="31" t="s">
        <v>376</v>
      </c>
      <c r="AH253" s="31" t="s">
        <v>376</v>
      </c>
      <c r="AI253" s="31" t="s">
        <v>376</v>
      </c>
      <c r="AJ253" s="68">
        <f>'Расчет субсидий'!AT253-1</f>
        <v>-1</v>
      </c>
      <c r="AK253" s="68">
        <f>AJ253*'Расчет субсидий'!AU253</f>
        <v>0</v>
      </c>
      <c r="AL253" s="69">
        <f t="shared" si="132"/>
        <v>0</v>
      </c>
      <c r="AM253" s="31" t="s">
        <v>376</v>
      </c>
      <c r="AN253" s="31" t="s">
        <v>376</v>
      </c>
      <c r="AO253" s="31" t="s">
        <v>376</v>
      </c>
      <c r="AP253" s="31" t="s">
        <v>376</v>
      </c>
      <c r="AQ253" s="31" t="s">
        <v>376</v>
      </c>
      <c r="AR253" s="31" t="s">
        <v>376</v>
      </c>
      <c r="AS253" s="68">
        <f t="shared" si="133"/>
        <v>16.94441621570882</v>
      </c>
      <c r="AT253" s="30" t="str">
        <f>IF('Расчет субсидий'!BW253="+",'Расчет субсидий'!BW253,"-")</f>
        <v>-</v>
      </c>
    </row>
    <row r="254" spans="1:46" ht="15" customHeight="1">
      <c r="A254" s="37" t="s">
        <v>251</v>
      </c>
      <c r="B254" s="65">
        <f>'Расчет субсидий'!BH254</f>
        <v>276.30000000000018</v>
      </c>
      <c r="C254" s="68">
        <f>'Расчет субсидий'!D254-1</f>
        <v>3.7665616503387955E-2</v>
      </c>
      <c r="D254" s="68">
        <f>C254*'Расчет субсидий'!E254</f>
        <v>0.37665616503387955</v>
      </c>
      <c r="E254" s="69">
        <f t="shared" si="134"/>
        <v>8.3757284761558832</v>
      </c>
      <c r="F254" s="31" t="s">
        <v>376</v>
      </c>
      <c r="G254" s="31" t="s">
        <v>376</v>
      </c>
      <c r="H254" s="31" t="s">
        <v>376</v>
      </c>
      <c r="I254" s="31" t="s">
        <v>376</v>
      </c>
      <c r="J254" s="31" t="s">
        <v>376</v>
      </c>
      <c r="K254" s="31" t="s">
        <v>376</v>
      </c>
      <c r="L254" s="68">
        <f>'Расчет субсидий'!P254-1</f>
        <v>3.8644823253277671E-2</v>
      </c>
      <c r="M254" s="68">
        <f>L254*'Расчет субсидий'!Q254</f>
        <v>0.77289646506555343</v>
      </c>
      <c r="N254" s="69">
        <f t="shared" si="135"/>
        <v>17.186950679507632</v>
      </c>
      <c r="O254" s="68">
        <f>'Расчет субсидий'!R254-1</f>
        <v>0</v>
      </c>
      <c r="P254" s="68">
        <f>O254*'Расчет субсидий'!S254</f>
        <v>0</v>
      </c>
      <c r="Q254" s="69">
        <f t="shared" si="136"/>
        <v>0</v>
      </c>
      <c r="R254" s="68">
        <f>'Расчет субсидий'!V254-1</f>
        <v>0.21853932584269664</v>
      </c>
      <c r="S254" s="68">
        <f>R254*'Расчет субсидий'!W254</f>
        <v>5.463483146067416</v>
      </c>
      <c r="T254" s="69">
        <f t="shared" si="137"/>
        <v>121.49184219883537</v>
      </c>
      <c r="U254" s="68">
        <f>'Расчет субсидий'!Z254-1</f>
        <v>0.48399999999999999</v>
      </c>
      <c r="V254" s="68">
        <f>U254*'Расчет субсидий'!AA254</f>
        <v>12.1</v>
      </c>
      <c r="W254" s="69">
        <f t="shared" si="138"/>
        <v>269.06851385897335</v>
      </c>
      <c r="X254" s="68">
        <f>'Расчет субсидий'!AD254-1</f>
        <v>-0.14492945093272736</v>
      </c>
      <c r="Y254" s="68">
        <f>X254*'Расчет субсидий'!AE254</f>
        <v>-0.72464725466363678</v>
      </c>
      <c r="Z254" s="69">
        <f t="shared" si="131"/>
        <v>-16.114029742506588</v>
      </c>
      <c r="AA254" s="31" t="s">
        <v>376</v>
      </c>
      <c r="AB254" s="31" t="s">
        <v>376</v>
      </c>
      <c r="AC254" s="31" t="s">
        <v>376</v>
      </c>
      <c r="AD254" s="68">
        <f>'Расчет субсидий'!AL254-1</f>
        <v>-0.2432432432432432</v>
      </c>
      <c r="AE254" s="68">
        <f>AD254*'Расчет субсидий'!AM254</f>
        <v>-4.864864864864864</v>
      </c>
      <c r="AF254" s="69">
        <f t="shared" si="139"/>
        <v>-108.18032721602678</v>
      </c>
      <c r="AG254" s="31" t="s">
        <v>376</v>
      </c>
      <c r="AH254" s="31" t="s">
        <v>376</v>
      </c>
      <c r="AI254" s="31" t="s">
        <v>376</v>
      </c>
      <c r="AJ254" s="68">
        <f>'Расчет субсидий'!AT254-1</f>
        <v>-6.9832402234636826E-2</v>
      </c>
      <c r="AK254" s="68">
        <f>AJ254*'Расчет субсидий'!AU254</f>
        <v>-0.69832402234636826</v>
      </c>
      <c r="AL254" s="69">
        <f t="shared" si="132"/>
        <v>-15.528678254938661</v>
      </c>
      <c r="AM254" s="31" t="s">
        <v>376</v>
      </c>
      <c r="AN254" s="31" t="s">
        <v>376</v>
      </c>
      <c r="AO254" s="31" t="s">
        <v>376</v>
      </c>
      <c r="AP254" s="31" t="s">
        <v>376</v>
      </c>
      <c r="AQ254" s="31" t="s">
        <v>376</v>
      </c>
      <c r="AR254" s="31" t="s">
        <v>376</v>
      </c>
      <c r="AS254" s="68">
        <f t="shared" si="133"/>
        <v>12.42519963429198</v>
      </c>
      <c r="AT254" s="30" t="str">
        <f>IF('Расчет субсидий'!BW254="+",'Расчет субсидий'!BW254,"-")</f>
        <v>-</v>
      </c>
    </row>
    <row r="255" spans="1:46" ht="15" customHeight="1">
      <c r="A255" s="37" t="s">
        <v>252</v>
      </c>
      <c r="B255" s="65">
        <f>'Расчет субсидий'!BH255</f>
        <v>-165.90000000000009</v>
      </c>
      <c r="C255" s="68">
        <f>'Расчет субсидий'!D255-1</f>
        <v>-1</v>
      </c>
      <c r="D255" s="68">
        <f>C255*'Расчет субсидий'!E255</f>
        <v>0</v>
      </c>
      <c r="E255" s="69">
        <f t="shared" si="134"/>
        <v>0</v>
      </c>
      <c r="F255" s="31" t="s">
        <v>376</v>
      </c>
      <c r="G255" s="31" t="s">
        <v>376</v>
      </c>
      <c r="H255" s="31" t="s">
        <v>376</v>
      </c>
      <c r="I255" s="31" t="s">
        <v>376</v>
      </c>
      <c r="J255" s="31" t="s">
        <v>376</v>
      </c>
      <c r="K255" s="31" t="s">
        <v>376</v>
      </c>
      <c r="L255" s="68">
        <f>'Расчет субсидий'!P255-1</f>
        <v>-0.29196272568433312</v>
      </c>
      <c r="M255" s="68">
        <f>L255*'Расчет субсидий'!Q255</f>
        <v>-5.8392545136866625</v>
      </c>
      <c r="N255" s="69">
        <f t="shared" si="135"/>
        <v>-100.65019068849101</v>
      </c>
      <c r="O255" s="68">
        <f>'Расчет субсидий'!R255-1</f>
        <v>0</v>
      </c>
      <c r="P255" s="68">
        <f>O255*'Расчет субсидий'!S255</f>
        <v>0</v>
      </c>
      <c r="Q255" s="69">
        <f t="shared" si="136"/>
        <v>0</v>
      </c>
      <c r="R255" s="68">
        <f>'Расчет субсидий'!V255-1</f>
        <v>-0.28875000000000006</v>
      </c>
      <c r="S255" s="68">
        <f>R255*'Расчет субсидий'!W255</f>
        <v>-5.7750000000000012</v>
      </c>
      <c r="T255" s="69">
        <f t="shared" si="137"/>
        <v>-99.542647073120222</v>
      </c>
      <c r="U255" s="68">
        <f>'Расчет субсидий'!Z255-1</f>
        <v>0.19999999999999996</v>
      </c>
      <c r="V255" s="68">
        <f>U255*'Расчет субсидий'!AA255</f>
        <v>5.9999999999999982</v>
      </c>
      <c r="W255" s="69">
        <f t="shared" si="138"/>
        <v>103.42093202402096</v>
      </c>
      <c r="X255" s="68">
        <f>'Расчет субсидий'!AD255-1</f>
        <v>0.15790209301512981</v>
      </c>
      <c r="Y255" s="68">
        <f>X255*'Расчет субсидий'!AE255</f>
        <v>0.78951046507564904</v>
      </c>
      <c r="Z255" s="69">
        <f t="shared" si="131"/>
        <v>13.608651356806982</v>
      </c>
      <c r="AA255" s="31" t="s">
        <v>376</v>
      </c>
      <c r="AB255" s="31" t="s">
        <v>376</v>
      </c>
      <c r="AC255" s="31" t="s">
        <v>376</v>
      </c>
      <c r="AD255" s="68">
        <f>'Расчет субсидий'!AL255-1</f>
        <v>-0.24</v>
      </c>
      <c r="AE255" s="68">
        <f>AD255*'Расчет субсидий'!AM255</f>
        <v>-4.8</v>
      </c>
      <c r="AF255" s="69">
        <f t="shared" si="139"/>
        <v>-82.736745619216791</v>
      </c>
      <c r="AG255" s="31" t="s">
        <v>376</v>
      </c>
      <c r="AH255" s="31" t="s">
        <v>376</v>
      </c>
      <c r="AI255" s="31" t="s">
        <v>376</v>
      </c>
      <c r="AJ255" s="68">
        <f>'Расчет субсидий'!AT255-1</f>
        <v>-1</v>
      </c>
      <c r="AK255" s="68">
        <f>AJ255*'Расчет субсидий'!AU255</f>
        <v>0</v>
      </c>
      <c r="AL255" s="69">
        <f t="shared" si="132"/>
        <v>0</v>
      </c>
      <c r="AM255" s="31" t="s">
        <v>376</v>
      </c>
      <c r="AN255" s="31" t="s">
        <v>376</v>
      </c>
      <c r="AO255" s="31" t="s">
        <v>376</v>
      </c>
      <c r="AP255" s="31" t="s">
        <v>376</v>
      </c>
      <c r="AQ255" s="31" t="s">
        <v>376</v>
      </c>
      <c r="AR255" s="31" t="s">
        <v>376</v>
      </c>
      <c r="AS255" s="68">
        <f t="shared" si="133"/>
        <v>-9.6247440486110172</v>
      </c>
      <c r="AT255" s="30" t="str">
        <f>IF('Расчет субсидий'!BW255="+",'Расчет субсидий'!BW255,"-")</f>
        <v>-</v>
      </c>
    </row>
    <row r="256" spans="1:46" ht="15" customHeight="1">
      <c r="A256" s="37" t="s">
        <v>253</v>
      </c>
      <c r="B256" s="65">
        <f>'Расчет субсидий'!BH256</f>
        <v>56.200000000000045</v>
      </c>
      <c r="C256" s="68">
        <f>'Расчет субсидий'!D256-1</f>
        <v>-2.1950741490821213E-2</v>
      </c>
      <c r="D256" s="68">
        <f>C256*'Расчет субсидий'!E256</f>
        <v>-0.21950741490821213</v>
      </c>
      <c r="E256" s="69">
        <f t="shared" si="134"/>
        <v>-2.3267750404302858</v>
      </c>
      <c r="F256" s="31" t="s">
        <v>376</v>
      </c>
      <c r="G256" s="31" t="s">
        <v>376</v>
      </c>
      <c r="H256" s="31" t="s">
        <v>376</v>
      </c>
      <c r="I256" s="31" t="s">
        <v>376</v>
      </c>
      <c r="J256" s="31" t="s">
        <v>376</v>
      </c>
      <c r="K256" s="31" t="s">
        <v>376</v>
      </c>
      <c r="L256" s="68">
        <f>'Расчет субсидий'!P256-1</f>
        <v>1.0117545175156062E-2</v>
      </c>
      <c r="M256" s="68">
        <f>L256*'Расчет субсидий'!Q256</f>
        <v>0.20235090350312124</v>
      </c>
      <c r="N256" s="69">
        <f t="shared" si="135"/>
        <v>2.144916297595036</v>
      </c>
      <c r="O256" s="68">
        <f>'Расчет субсидий'!R256-1</f>
        <v>0</v>
      </c>
      <c r="P256" s="68">
        <f>O256*'Расчет субсидий'!S256</f>
        <v>0</v>
      </c>
      <c r="Q256" s="69">
        <f t="shared" si="136"/>
        <v>0</v>
      </c>
      <c r="R256" s="68">
        <f>'Расчет субсидий'!V256-1</f>
        <v>-8.5083575581395343E-2</v>
      </c>
      <c r="S256" s="68">
        <f>R256*'Расчет субсидий'!W256</f>
        <v>-0.85083575581395343</v>
      </c>
      <c r="T256" s="69">
        <f t="shared" si="137"/>
        <v>-9.0188452219774202</v>
      </c>
      <c r="U256" s="68">
        <f>'Расчет субсидий'!Z256-1</f>
        <v>3.4254395980815033E-4</v>
      </c>
      <c r="V256" s="68">
        <f>U256*'Расчет субсидий'!AA256</f>
        <v>1.3701758392326013E-2</v>
      </c>
      <c r="W256" s="69">
        <f t="shared" si="138"/>
        <v>0.1452384168917551</v>
      </c>
      <c r="X256" s="68">
        <f>'Расчет субсидий'!AD256-1</f>
        <v>-0.36165472835537271</v>
      </c>
      <c r="Y256" s="68">
        <f>X256*'Расчет субсидий'!AE256</f>
        <v>-1.8082736417768634</v>
      </c>
      <c r="Z256" s="69">
        <f t="shared" si="131"/>
        <v>-19.167671295813591</v>
      </c>
      <c r="AA256" s="31" t="s">
        <v>376</v>
      </c>
      <c r="AB256" s="31" t="s">
        <v>376</v>
      </c>
      <c r="AC256" s="31" t="s">
        <v>376</v>
      </c>
      <c r="AD256" s="68">
        <f>'Расчет субсидий'!AL256-1</f>
        <v>6.5722952477249796E-2</v>
      </c>
      <c r="AE256" s="68">
        <f>AD256*'Расчет субсидий'!AM256</f>
        <v>1.3144590495449959</v>
      </c>
      <c r="AF256" s="69">
        <f t="shared" si="139"/>
        <v>13.933244621499076</v>
      </c>
      <c r="AG256" s="31" t="s">
        <v>376</v>
      </c>
      <c r="AH256" s="31" t="s">
        <v>376</v>
      </c>
      <c r="AI256" s="31" t="s">
        <v>376</v>
      </c>
      <c r="AJ256" s="68">
        <f>'Расчет субсидий'!AT256-1</f>
        <v>0.66499999999999981</v>
      </c>
      <c r="AK256" s="68">
        <f>AJ256*'Расчет субсидий'!AU256</f>
        <v>6.6499999999999986</v>
      </c>
      <c r="AL256" s="69">
        <f t="shared" si="132"/>
        <v>70.489892222235483</v>
      </c>
      <c r="AM256" s="31" t="s">
        <v>376</v>
      </c>
      <c r="AN256" s="31" t="s">
        <v>376</v>
      </c>
      <c r="AO256" s="31" t="s">
        <v>376</v>
      </c>
      <c r="AP256" s="31" t="s">
        <v>376</v>
      </c>
      <c r="AQ256" s="31" t="s">
        <v>376</v>
      </c>
      <c r="AR256" s="31" t="s">
        <v>376</v>
      </c>
      <c r="AS256" s="68">
        <f t="shared" si="133"/>
        <v>5.3018948989414127</v>
      </c>
      <c r="AT256" s="30" t="str">
        <f>IF('Расчет субсидий'!BW256="+",'Расчет субсидий'!BW256,"-")</f>
        <v>-</v>
      </c>
    </row>
    <row r="257" spans="1:46" ht="15" customHeight="1">
      <c r="A257" s="37" t="s">
        <v>254</v>
      </c>
      <c r="B257" s="65">
        <f>'Расчет субсидий'!BH257</f>
        <v>582.90000000000009</v>
      </c>
      <c r="C257" s="68">
        <f>'Расчет субсидий'!D257-1</f>
        <v>-1</v>
      </c>
      <c r="D257" s="68">
        <f>C257*'Расчет субсидий'!E257</f>
        <v>0</v>
      </c>
      <c r="E257" s="69">
        <f t="shared" si="134"/>
        <v>0</v>
      </c>
      <c r="F257" s="31" t="s">
        <v>376</v>
      </c>
      <c r="G257" s="31" t="s">
        <v>376</v>
      </c>
      <c r="H257" s="31" t="s">
        <v>376</v>
      </c>
      <c r="I257" s="31" t="s">
        <v>376</v>
      </c>
      <c r="J257" s="31" t="s">
        <v>376</v>
      </c>
      <c r="K257" s="31" t="s">
        <v>376</v>
      </c>
      <c r="L257" s="68">
        <f>'Расчет субсидий'!P257-1</f>
        <v>-0.14138595987363078</v>
      </c>
      <c r="M257" s="68">
        <f>L257*'Расчет субсидий'!Q257</f>
        <v>-2.8277191974726157</v>
      </c>
      <c r="N257" s="69">
        <f t="shared" si="135"/>
        <v>-52.162343772872639</v>
      </c>
      <c r="O257" s="68">
        <f>'Расчет субсидий'!R257-1</f>
        <v>0</v>
      </c>
      <c r="P257" s="68">
        <f>O257*'Расчет субсидий'!S257</f>
        <v>0</v>
      </c>
      <c r="Q257" s="69">
        <f t="shared" si="136"/>
        <v>0</v>
      </c>
      <c r="R257" s="68">
        <f>'Расчет субсидий'!V257-1</f>
        <v>0.17022587268993838</v>
      </c>
      <c r="S257" s="68">
        <f>R257*'Расчет субсидий'!W257</f>
        <v>5.1067761806981515</v>
      </c>
      <c r="T257" s="69">
        <f t="shared" si="137"/>
        <v>94.203630596271125</v>
      </c>
      <c r="U257" s="68">
        <f>'Расчет субсидий'!Z257-1</f>
        <v>0.22058823529411775</v>
      </c>
      <c r="V257" s="68">
        <f>U257*'Расчет субсидий'!AA257</f>
        <v>4.411764705882355</v>
      </c>
      <c r="W257" s="69">
        <f t="shared" si="138"/>
        <v>81.382899489789366</v>
      </c>
      <c r="X257" s="68">
        <f>'Расчет субсидий'!AD257-1</f>
        <v>0.38667485301778681</v>
      </c>
      <c r="Y257" s="68">
        <f>X257*'Расчет субсидий'!AE257</f>
        <v>1.9333742650889341</v>
      </c>
      <c r="Z257" s="69">
        <f t="shared" si="131"/>
        <v>35.664550124825681</v>
      </c>
      <c r="AA257" s="31" t="s">
        <v>376</v>
      </c>
      <c r="AB257" s="31" t="s">
        <v>376</v>
      </c>
      <c r="AC257" s="31" t="s">
        <v>376</v>
      </c>
      <c r="AD257" s="68">
        <f>'Расчет субсидий'!AL257-1</f>
        <v>-1.6260162601625994E-2</v>
      </c>
      <c r="AE257" s="68">
        <f>AD257*'Расчет субсидий'!AM257</f>
        <v>-0.32520325203251987</v>
      </c>
      <c r="AF257" s="69">
        <f t="shared" si="139"/>
        <v>-5.99895627675411</v>
      </c>
      <c r="AG257" s="31" t="s">
        <v>376</v>
      </c>
      <c r="AH257" s="31" t="s">
        <v>376</v>
      </c>
      <c r="AI257" s="31" t="s">
        <v>376</v>
      </c>
      <c r="AJ257" s="68">
        <f>'Расчет субсидий'!AT257-1</f>
        <v>2.3299999999999996</v>
      </c>
      <c r="AK257" s="68">
        <f>AJ257*'Расчет субсидий'!AU257</f>
        <v>23.299999999999997</v>
      </c>
      <c r="AL257" s="69">
        <f t="shared" si="132"/>
        <v>429.81021983874064</v>
      </c>
      <c r="AM257" s="31" t="s">
        <v>376</v>
      </c>
      <c r="AN257" s="31" t="s">
        <v>376</v>
      </c>
      <c r="AO257" s="31" t="s">
        <v>376</v>
      </c>
      <c r="AP257" s="31" t="s">
        <v>376</v>
      </c>
      <c r="AQ257" s="31" t="s">
        <v>376</v>
      </c>
      <c r="AR257" s="31" t="s">
        <v>376</v>
      </c>
      <c r="AS257" s="68">
        <f t="shared" si="133"/>
        <v>31.598992702164303</v>
      </c>
      <c r="AT257" s="30" t="str">
        <f>IF('Расчет субсидий'!BW257="+",'Расчет субсидий'!BW257,"-")</f>
        <v>-</v>
      </c>
    </row>
    <row r="258" spans="1:46" ht="15" customHeight="1">
      <c r="A258" s="37" t="s">
        <v>255</v>
      </c>
      <c r="B258" s="65">
        <f>'Расчет субсидий'!BH258</f>
        <v>136</v>
      </c>
      <c r="C258" s="68">
        <f>'Расчет субсидий'!D258-1</f>
        <v>-1</v>
      </c>
      <c r="D258" s="68">
        <f>C258*'Расчет субсидий'!E258</f>
        <v>0</v>
      </c>
      <c r="E258" s="69">
        <f t="shared" si="134"/>
        <v>0</v>
      </c>
      <c r="F258" s="31" t="s">
        <v>376</v>
      </c>
      <c r="G258" s="31" t="s">
        <v>376</v>
      </c>
      <c r="H258" s="31" t="s">
        <v>376</v>
      </c>
      <c r="I258" s="31" t="s">
        <v>376</v>
      </c>
      <c r="J258" s="31" t="s">
        <v>376</v>
      </c>
      <c r="K258" s="31" t="s">
        <v>376</v>
      </c>
      <c r="L258" s="68">
        <f>'Расчет субсидий'!P258-1</f>
        <v>8.1358795101581061E-2</v>
      </c>
      <c r="M258" s="68">
        <f>L258*'Расчет субсидий'!Q258</f>
        <v>1.6271759020316212</v>
      </c>
      <c r="N258" s="69">
        <f t="shared" si="135"/>
        <v>25.926273096932025</v>
      </c>
      <c r="O258" s="68">
        <f>'Расчет субсидий'!R258-1</f>
        <v>0</v>
      </c>
      <c r="P258" s="68">
        <f>O258*'Расчет субсидий'!S258</f>
        <v>0</v>
      </c>
      <c r="Q258" s="69">
        <f t="shared" si="136"/>
        <v>0</v>
      </c>
      <c r="R258" s="68">
        <f>'Расчет субсидий'!V258-1</f>
        <v>-0.25</v>
      </c>
      <c r="S258" s="68">
        <f>R258*'Расчет субсидий'!W258</f>
        <v>-5</v>
      </c>
      <c r="T258" s="69">
        <f t="shared" si="137"/>
        <v>-79.666473257628766</v>
      </c>
      <c r="U258" s="68">
        <f>'Расчет субсидий'!Z258-1</f>
        <v>0.45517241379310347</v>
      </c>
      <c r="V258" s="68">
        <f>U258*'Расчет субсидий'!AA258</f>
        <v>13.655172413793103</v>
      </c>
      <c r="W258" s="69">
        <f t="shared" si="138"/>
        <v>217.57188558635167</v>
      </c>
      <c r="X258" s="68">
        <f>'Расчет субсидий'!AD258-1</f>
        <v>-0.32435254803675861</v>
      </c>
      <c r="Y258" s="68">
        <f>X258*'Расчет субсидий'!AE258</f>
        <v>-1.6217627401837931</v>
      </c>
      <c r="Z258" s="69">
        <f t="shared" si="131"/>
        <v>-25.84002359421418</v>
      </c>
      <c r="AA258" s="31" t="s">
        <v>376</v>
      </c>
      <c r="AB258" s="31" t="s">
        <v>376</v>
      </c>
      <c r="AC258" s="31" t="s">
        <v>376</v>
      </c>
      <c r="AD258" s="68">
        <f>'Расчет субсидий'!AL258-1</f>
        <v>-6.2499999999999778E-3</v>
      </c>
      <c r="AE258" s="68">
        <f>AD258*'Расчет субсидий'!AM258</f>
        <v>-0.12499999999999956</v>
      </c>
      <c r="AF258" s="69">
        <f t="shared" si="139"/>
        <v>-1.9916618314407122</v>
      </c>
      <c r="AG258" s="31" t="s">
        <v>376</v>
      </c>
      <c r="AH258" s="31" t="s">
        <v>376</v>
      </c>
      <c r="AI258" s="31" t="s">
        <v>376</v>
      </c>
      <c r="AJ258" s="68">
        <f>'Расчет субсидий'!AT258-1</f>
        <v>-1</v>
      </c>
      <c r="AK258" s="68">
        <f>AJ258*'Расчет субсидий'!AU258</f>
        <v>0</v>
      </c>
      <c r="AL258" s="69">
        <f t="shared" si="132"/>
        <v>0</v>
      </c>
      <c r="AM258" s="31" t="s">
        <v>376</v>
      </c>
      <c r="AN258" s="31" t="s">
        <v>376</v>
      </c>
      <c r="AO258" s="31" t="s">
        <v>376</v>
      </c>
      <c r="AP258" s="31" t="s">
        <v>376</v>
      </c>
      <c r="AQ258" s="31" t="s">
        <v>376</v>
      </c>
      <c r="AR258" s="31" t="s">
        <v>376</v>
      </c>
      <c r="AS258" s="68">
        <f t="shared" si="133"/>
        <v>8.5355855756409298</v>
      </c>
      <c r="AT258" s="30" t="str">
        <f>IF('Расчет субсидий'!BW258="+",'Расчет субсидий'!BW258,"-")</f>
        <v>-</v>
      </c>
    </row>
    <row r="259" spans="1:46" ht="15" customHeight="1">
      <c r="A259" s="37" t="s">
        <v>256</v>
      </c>
      <c r="B259" s="65">
        <f>'Расчет субсидий'!BH259</f>
        <v>494</v>
      </c>
      <c r="C259" s="68">
        <f>'Расчет субсидий'!D259-1</f>
        <v>-1</v>
      </c>
      <c r="D259" s="68">
        <f>C259*'Расчет субсидий'!E259</f>
        <v>0</v>
      </c>
      <c r="E259" s="69">
        <f t="shared" si="134"/>
        <v>0</v>
      </c>
      <c r="F259" s="31" t="s">
        <v>376</v>
      </c>
      <c r="G259" s="31" t="s">
        <v>376</v>
      </c>
      <c r="H259" s="31" t="s">
        <v>376</v>
      </c>
      <c r="I259" s="31" t="s">
        <v>376</v>
      </c>
      <c r="J259" s="31" t="s">
        <v>376</v>
      </c>
      <c r="K259" s="31" t="s">
        <v>376</v>
      </c>
      <c r="L259" s="68">
        <f>'Расчет субсидий'!P259-1</f>
        <v>4.1085691078922348E-2</v>
      </c>
      <c r="M259" s="68">
        <f>L259*'Расчет субсидий'!Q259</f>
        <v>0.82171382157844697</v>
      </c>
      <c r="N259" s="69">
        <f t="shared" si="135"/>
        <v>5.0958909927248213</v>
      </c>
      <c r="O259" s="68">
        <f>'Расчет субсидий'!R259-1</f>
        <v>0</v>
      </c>
      <c r="P259" s="68">
        <f>O259*'Расчет субсидий'!S259</f>
        <v>0</v>
      </c>
      <c r="Q259" s="69">
        <f t="shared" si="136"/>
        <v>0</v>
      </c>
      <c r="R259" s="68">
        <f>'Расчет субсидий'!V259-1</f>
        <v>1.0111111111111111</v>
      </c>
      <c r="S259" s="68">
        <f>R259*'Расчет субсидий'!W259</f>
        <v>25.277777777777779</v>
      </c>
      <c r="T259" s="69">
        <f t="shared" si="137"/>
        <v>156.76114568261525</v>
      </c>
      <c r="U259" s="68">
        <f>'Расчет субсидий'!Z259-1</f>
        <v>2.1833333333333336</v>
      </c>
      <c r="V259" s="68">
        <f>U259*'Расчет субсидий'!AA259</f>
        <v>54.583333333333343</v>
      </c>
      <c r="W259" s="69">
        <f t="shared" si="138"/>
        <v>338.50071567729566</v>
      </c>
      <c r="X259" s="68">
        <f>'Расчет субсидий'!AD259-1</f>
        <v>-6.5373057988619698E-2</v>
      </c>
      <c r="Y259" s="68">
        <f>X259*'Расчет субсидий'!AE259</f>
        <v>-0.32686528994309849</v>
      </c>
      <c r="Z259" s="69">
        <f t="shared" si="131"/>
        <v>-2.0270681143659033</v>
      </c>
      <c r="AA259" s="31" t="s">
        <v>376</v>
      </c>
      <c r="AB259" s="31" t="s">
        <v>376</v>
      </c>
      <c r="AC259" s="31" t="s">
        <v>376</v>
      </c>
      <c r="AD259" s="68">
        <f>'Расчет субсидий'!AL259-1</f>
        <v>0</v>
      </c>
      <c r="AE259" s="68">
        <f>AD259*'Расчет субсидий'!AM259</f>
        <v>0</v>
      </c>
      <c r="AF259" s="69">
        <f t="shared" si="139"/>
        <v>0</v>
      </c>
      <c r="AG259" s="31" t="s">
        <v>376</v>
      </c>
      <c r="AH259" s="31" t="s">
        <v>376</v>
      </c>
      <c r="AI259" s="31" t="s">
        <v>376</v>
      </c>
      <c r="AJ259" s="68">
        <f>'Расчет субсидий'!AT259-1</f>
        <v>-6.9832402234636826E-2</v>
      </c>
      <c r="AK259" s="68">
        <f>AJ259*'Расчет субсидий'!AU259</f>
        <v>-0.69832402234636826</v>
      </c>
      <c r="AL259" s="69">
        <f t="shared" si="132"/>
        <v>-4.3306842382698028</v>
      </c>
      <c r="AM259" s="31" t="s">
        <v>376</v>
      </c>
      <c r="AN259" s="31" t="s">
        <v>376</v>
      </c>
      <c r="AO259" s="31" t="s">
        <v>376</v>
      </c>
      <c r="AP259" s="31" t="s">
        <v>376</v>
      </c>
      <c r="AQ259" s="31" t="s">
        <v>376</v>
      </c>
      <c r="AR259" s="31" t="s">
        <v>376</v>
      </c>
      <c r="AS259" s="68">
        <f t="shared" si="133"/>
        <v>79.6576356204001</v>
      </c>
      <c r="AT259" s="30" t="str">
        <f>IF('Расчет субсидий'!BW259="+",'Расчет субсидий'!BW259,"-")</f>
        <v>-</v>
      </c>
    </row>
    <row r="260" spans="1:46" ht="15" customHeight="1">
      <c r="A260" s="37" t="s">
        <v>257</v>
      </c>
      <c r="B260" s="65">
        <f>'Расчет субсидий'!BH260</f>
        <v>15.700000000000003</v>
      </c>
      <c r="C260" s="68">
        <f>'Расчет субсидий'!D260-1</f>
        <v>-0.11100256441567957</v>
      </c>
      <c r="D260" s="68">
        <f>C260*'Расчет субсидий'!E260</f>
        <v>-1.1100256441567957</v>
      </c>
      <c r="E260" s="69">
        <f t="shared" si="134"/>
        <v>-0.4480423511803171</v>
      </c>
      <c r="F260" s="31" t="s">
        <v>376</v>
      </c>
      <c r="G260" s="31" t="s">
        <v>376</v>
      </c>
      <c r="H260" s="31" t="s">
        <v>376</v>
      </c>
      <c r="I260" s="31" t="s">
        <v>376</v>
      </c>
      <c r="J260" s="31" t="s">
        <v>376</v>
      </c>
      <c r="K260" s="31" t="s">
        <v>376</v>
      </c>
      <c r="L260" s="68">
        <f>'Расчет субсидий'!P260-1</f>
        <v>-3.4843818741750909E-2</v>
      </c>
      <c r="M260" s="68">
        <f>L260*'Расчет субсидий'!Q260</f>
        <v>-0.69687637483501819</v>
      </c>
      <c r="N260" s="69">
        <f t="shared" si="135"/>
        <v>-0.28128190650971457</v>
      </c>
      <c r="O260" s="68">
        <f>'Расчет субсидий'!R260-1</f>
        <v>0</v>
      </c>
      <c r="P260" s="68">
        <f>O260*'Расчет субсидий'!S260</f>
        <v>0</v>
      </c>
      <c r="Q260" s="69">
        <f t="shared" si="136"/>
        <v>0</v>
      </c>
      <c r="R260" s="68">
        <f>'Расчет субсидий'!V260-1</f>
        <v>0.41197349739706568</v>
      </c>
      <c r="S260" s="68">
        <f>R260*'Расчет субсидий'!W260</f>
        <v>12.359204921911971</v>
      </c>
      <c r="T260" s="69">
        <f t="shared" si="137"/>
        <v>4.9885759496477</v>
      </c>
      <c r="U260" s="68">
        <f>'Расчет субсидий'!Z260-1</f>
        <v>0.32159999999999989</v>
      </c>
      <c r="V260" s="68">
        <f>U260*'Расчет субсидий'!AA260</f>
        <v>6.4319999999999977</v>
      </c>
      <c r="W260" s="69">
        <f t="shared" si="138"/>
        <v>2.5961638075315774</v>
      </c>
      <c r="X260" s="68">
        <f>'Расчет субсидий'!AD260-1</f>
        <v>0.18067627729489089</v>
      </c>
      <c r="Y260" s="68">
        <f>X260*'Расчет субсидий'!AE260</f>
        <v>0.90338138647445443</v>
      </c>
      <c r="Z260" s="69">
        <f t="shared" si="131"/>
        <v>0.36463402673549067</v>
      </c>
      <c r="AA260" s="31" t="s">
        <v>376</v>
      </c>
      <c r="AB260" s="31" t="s">
        <v>376</v>
      </c>
      <c r="AC260" s="31" t="s">
        <v>376</v>
      </c>
      <c r="AD260" s="68">
        <f>'Расчет субсидий'!AL260-1</f>
        <v>-0.11454545454545451</v>
      </c>
      <c r="AE260" s="68">
        <f>AD260*'Расчет субсидий'!AM260</f>
        <v>-2.2909090909090901</v>
      </c>
      <c r="AF260" s="69">
        <f t="shared" si="139"/>
        <v>-0.92468520960249534</v>
      </c>
      <c r="AG260" s="31" t="s">
        <v>376</v>
      </c>
      <c r="AH260" s="31" t="s">
        <v>376</v>
      </c>
      <c r="AI260" s="31" t="s">
        <v>376</v>
      </c>
      <c r="AJ260" s="68">
        <f>'Расчет субсидий'!AT260-1</f>
        <v>2.3299999999999996</v>
      </c>
      <c r="AK260" s="68">
        <f>AJ260*'Расчет субсидий'!AU260</f>
        <v>23.299999999999997</v>
      </c>
      <c r="AL260" s="69">
        <f t="shared" si="132"/>
        <v>9.4046356833777622</v>
      </c>
      <c r="AM260" s="31" t="s">
        <v>376</v>
      </c>
      <c r="AN260" s="31" t="s">
        <v>376</v>
      </c>
      <c r="AO260" s="31" t="s">
        <v>376</v>
      </c>
      <c r="AP260" s="31" t="s">
        <v>376</v>
      </c>
      <c r="AQ260" s="31" t="s">
        <v>376</v>
      </c>
      <c r="AR260" s="31" t="s">
        <v>376</v>
      </c>
      <c r="AS260" s="68">
        <f t="shared" si="133"/>
        <v>38.896775198485514</v>
      </c>
      <c r="AT260" s="30" t="str">
        <f>IF('Расчет субсидий'!BW260="+",'Расчет субсидий'!BW260,"-")</f>
        <v>-</v>
      </c>
    </row>
    <row r="261" spans="1:46" ht="15" customHeight="1">
      <c r="A261" s="36" t="s">
        <v>258</v>
      </c>
      <c r="B261" s="70"/>
      <c r="C261" s="71"/>
      <c r="D261" s="71"/>
      <c r="E261" s="72"/>
      <c r="F261" s="71"/>
      <c r="G261" s="71"/>
      <c r="H261" s="72"/>
      <c r="I261" s="72"/>
      <c r="J261" s="72"/>
      <c r="K261" s="72"/>
      <c r="L261" s="71"/>
      <c r="M261" s="71"/>
      <c r="N261" s="72"/>
      <c r="O261" s="71"/>
      <c r="P261" s="71"/>
      <c r="Q261" s="72"/>
      <c r="R261" s="71"/>
      <c r="S261" s="71"/>
      <c r="T261" s="72"/>
      <c r="U261" s="71"/>
      <c r="V261" s="71"/>
      <c r="W261" s="72"/>
      <c r="X261" s="72"/>
      <c r="Y261" s="72"/>
      <c r="Z261" s="72"/>
      <c r="AA261" s="72"/>
      <c r="AB261" s="72"/>
      <c r="AC261" s="72"/>
      <c r="AD261" s="71"/>
      <c r="AE261" s="71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  <c r="AP261" s="72"/>
      <c r="AQ261" s="72"/>
      <c r="AR261" s="72"/>
      <c r="AS261" s="72"/>
      <c r="AT261" s="73"/>
    </row>
    <row r="262" spans="1:46" ht="15" customHeight="1">
      <c r="A262" s="37" t="s">
        <v>259</v>
      </c>
      <c r="B262" s="65">
        <f>'Расчет субсидий'!BH262</f>
        <v>195.69999999999982</v>
      </c>
      <c r="C262" s="68">
        <f>'Расчет субсидий'!D262-1</f>
        <v>-1</v>
      </c>
      <c r="D262" s="68">
        <f>C262*'Расчет субсидий'!E262</f>
        <v>0</v>
      </c>
      <c r="E262" s="69">
        <f t="shared" ref="E262:E268" si="140">$B262*D262/$AS262</f>
        <v>0</v>
      </c>
      <c r="F262" s="31" t="s">
        <v>376</v>
      </c>
      <c r="G262" s="31" t="s">
        <v>376</v>
      </c>
      <c r="H262" s="31" t="s">
        <v>376</v>
      </c>
      <c r="I262" s="31" t="s">
        <v>376</v>
      </c>
      <c r="J262" s="31" t="s">
        <v>376</v>
      </c>
      <c r="K262" s="31" t="s">
        <v>376</v>
      </c>
      <c r="L262" s="68">
        <f>'Расчет субсидий'!P262-1</f>
        <v>0.23496762257169279</v>
      </c>
      <c r="M262" s="68">
        <f>L262*'Расчет субсидий'!Q262</f>
        <v>4.6993524514338558</v>
      </c>
      <c r="N262" s="69">
        <f t="shared" ref="N262:N268" si="141">$B262*M262/$AS262</f>
        <v>99.914779288565413</v>
      </c>
      <c r="O262" s="68">
        <f>'Расчет субсидий'!R262-1</f>
        <v>0</v>
      </c>
      <c r="P262" s="68">
        <f>O262*'Расчет субсидий'!S262</f>
        <v>0</v>
      </c>
      <c r="Q262" s="69">
        <f t="shared" ref="Q262:Q268" si="142">$B262*P262/$AS262</f>
        <v>0</v>
      </c>
      <c r="R262" s="68">
        <f>'Расчет субсидий'!V262-1</f>
        <v>9.4827586206896575E-2</v>
      </c>
      <c r="S262" s="68">
        <f>R262*'Расчет субсидий'!W262</f>
        <v>2.3706896551724146</v>
      </c>
      <c r="T262" s="69">
        <f t="shared" ref="T262:T268" si="143">$B262*S262/$AS262</f>
        <v>50.404164426093374</v>
      </c>
      <c r="U262" s="68">
        <f>'Расчет субсидий'!Z262-1</f>
        <v>3.6842105263157787E-2</v>
      </c>
      <c r="V262" s="68">
        <f>U262*'Расчет субсидий'!AA262</f>
        <v>0.92105263157894468</v>
      </c>
      <c r="W262" s="69">
        <f t="shared" ref="W262:W268" si="144">$B262*V262/$AS262</f>
        <v>19.582861968415159</v>
      </c>
      <c r="X262" s="68">
        <f>'Расчет субсидий'!AD262-1</f>
        <v>2.7043002807743521E-2</v>
      </c>
      <c r="Y262" s="68">
        <f>X262*'Расчет субсидий'!AE262</f>
        <v>0.13521501403871761</v>
      </c>
      <c r="Z262" s="69">
        <f t="shared" si="131"/>
        <v>2.8748595522041782</v>
      </c>
      <c r="AA262" s="31" t="s">
        <v>376</v>
      </c>
      <c r="AB262" s="31" t="s">
        <v>376</v>
      </c>
      <c r="AC262" s="31" t="s">
        <v>376</v>
      </c>
      <c r="AD262" s="68">
        <f>'Расчет субсидий'!AL262-1</f>
        <v>5.3908355795148299E-2</v>
      </c>
      <c r="AE262" s="68">
        <f>AD262*'Расчет субсидий'!AM262</f>
        <v>1.078167115902966</v>
      </c>
      <c r="AF262" s="69">
        <f t="shared" ref="AF262:AF268" si="145">$B262*AE262/$AS262</f>
        <v>22.923334764721723</v>
      </c>
      <c r="AG262" s="31" t="s">
        <v>376</v>
      </c>
      <c r="AH262" s="31" t="s">
        <v>376</v>
      </c>
      <c r="AI262" s="31" t="s">
        <v>376</v>
      </c>
      <c r="AJ262" s="68">
        <f>'Расчет субсидий'!AT262-1</f>
        <v>-1</v>
      </c>
      <c r="AK262" s="68">
        <f>AJ262*'Расчет субсидий'!AU262</f>
        <v>0</v>
      </c>
      <c r="AL262" s="69">
        <f t="shared" si="132"/>
        <v>0</v>
      </c>
      <c r="AM262" s="31" t="s">
        <v>376</v>
      </c>
      <c r="AN262" s="31" t="s">
        <v>376</v>
      </c>
      <c r="AO262" s="31" t="s">
        <v>376</v>
      </c>
      <c r="AP262" s="31" t="s">
        <v>376</v>
      </c>
      <c r="AQ262" s="31" t="s">
        <v>376</v>
      </c>
      <c r="AR262" s="31" t="s">
        <v>376</v>
      </c>
      <c r="AS262" s="68">
        <f t="shared" si="133"/>
        <v>9.204476868126898</v>
      </c>
      <c r="AT262" s="30" t="str">
        <f>IF('Расчет субсидий'!BW262="+",'Расчет субсидий'!BW262,"-")</f>
        <v>-</v>
      </c>
    </row>
    <row r="263" spans="1:46" ht="15" customHeight="1">
      <c r="A263" s="37" t="s">
        <v>260</v>
      </c>
      <c r="B263" s="65">
        <f>'Расчет субсидий'!BH263</f>
        <v>170.39999999999998</v>
      </c>
      <c r="C263" s="68">
        <f>'Расчет субсидий'!D263-1</f>
        <v>-1</v>
      </c>
      <c r="D263" s="68">
        <f>C263*'Расчет субсидий'!E263</f>
        <v>0</v>
      </c>
      <c r="E263" s="69">
        <f t="shared" si="140"/>
        <v>0</v>
      </c>
      <c r="F263" s="31" t="s">
        <v>376</v>
      </c>
      <c r="G263" s="31" t="s">
        <v>376</v>
      </c>
      <c r="H263" s="31" t="s">
        <v>376</v>
      </c>
      <c r="I263" s="31" t="s">
        <v>376</v>
      </c>
      <c r="J263" s="31" t="s">
        <v>376</v>
      </c>
      <c r="K263" s="31" t="s">
        <v>376</v>
      </c>
      <c r="L263" s="68">
        <f>'Расчет субсидий'!P263-1</f>
        <v>0.30286454584712819</v>
      </c>
      <c r="M263" s="68">
        <f>L263*'Расчет субсидий'!Q263</f>
        <v>6.0572909169425637</v>
      </c>
      <c r="N263" s="69">
        <f t="shared" si="141"/>
        <v>40.646216130999164</v>
      </c>
      <c r="O263" s="68">
        <f>'Расчет субсидий'!R263-1</f>
        <v>0</v>
      </c>
      <c r="P263" s="68">
        <f>O263*'Расчет субсидий'!S263</f>
        <v>0</v>
      </c>
      <c r="Q263" s="69">
        <f t="shared" si="142"/>
        <v>0</v>
      </c>
      <c r="R263" s="68">
        <f>'Расчет субсидий'!V263-1</f>
        <v>8.3333333333333259E-2</v>
      </c>
      <c r="S263" s="68">
        <f>R263*'Расчет субсидий'!W263</f>
        <v>1.2499999999999989</v>
      </c>
      <c r="T263" s="69">
        <f t="shared" si="143"/>
        <v>8.3878702311683409</v>
      </c>
      <c r="U263" s="68">
        <f>'Расчет субсидий'!Z263-1</f>
        <v>0.14285714285714279</v>
      </c>
      <c r="V263" s="68">
        <f>U263*'Расчет субсидий'!AA263</f>
        <v>4.9999999999999982</v>
      </c>
      <c r="W263" s="69">
        <f t="shared" si="144"/>
        <v>33.551480924673378</v>
      </c>
      <c r="X263" s="68">
        <f>'Расчет субсидий'!AD263-1</f>
        <v>1.9857252756645867</v>
      </c>
      <c r="Y263" s="68">
        <f>X263*'Расчет субсидий'!AE263</f>
        <v>9.9286263783229334</v>
      </c>
      <c r="Z263" s="69">
        <f t="shared" si="131"/>
        <v>66.6240237081022</v>
      </c>
      <c r="AA263" s="31" t="s">
        <v>376</v>
      </c>
      <c r="AB263" s="31" t="s">
        <v>376</v>
      </c>
      <c r="AC263" s="31" t="s">
        <v>376</v>
      </c>
      <c r="AD263" s="68">
        <f>'Расчет субсидий'!AL263-1</f>
        <v>0.15789473684210531</v>
      </c>
      <c r="AE263" s="68">
        <f>AD263*'Расчет субсидий'!AM263</f>
        <v>3.1578947368421062</v>
      </c>
      <c r="AF263" s="69">
        <f t="shared" si="145"/>
        <v>21.190409005056885</v>
      </c>
      <c r="AG263" s="31" t="s">
        <v>376</v>
      </c>
      <c r="AH263" s="31" t="s">
        <v>376</v>
      </c>
      <c r="AI263" s="31" t="s">
        <v>376</v>
      </c>
      <c r="AJ263" s="68">
        <f>'Расчет субсидий'!AT263-1</f>
        <v>-1</v>
      </c>
      <c r="AK263" s="68">
        <f>AJ263*'Расчет субсидий'!AU263</f>
        <v>0</v>
      </c>
      <c r="AL263" s="69">
        <f t="shared" si="132"/>
        <v>0</v>
      </c>
      <c r="AM263" s="31" t="s">
        <v>376</v>
      </c>
      <c r="AN263" s="31" t="s">
        <v>376</v>
      </c>
      <c r="AO263" s="31" t="s">
        <v>376</v>
      </c>
      <c r="AP263" s="31" t="s">
        <v>376</v>
      </c>
      <c r="AQ263" s="31" t="s">
        <v>376</v>
      </c>
      <c r="AR263" s="31" t="s">
        <v>376</v>
      </c>
      <c r="AS263" s="68">
        <f t="shared" si="133"/>
        <v>25.393812032107601</v>
      </c>
      <c r="AT263" s="30" t="str">
        <f>IF('Расчет субсидий'!BW263="+",'Расчет субсидий'!BW263,"-")</f>
        <v>-</v>
      </c>
    </row>
    <row r="264" spans="1:46" ht="15" customHeight="1">
      <c r="A264" s="37" t="s">
        <v>261</v>
      </c>
      <c r="B264" s="65">
        <f>'Расчет субсидий'!BH264</f>
        <v>333.09999999999991</v>
      </c>
      <c r="C264" s="68">
        <f>'Расчет субсидий'!D264-1</f>
        <v>-1</v>
      </c>
      <c r="D264" s="68">
        <f>C264*'Расчет субсидий'!E264</f>
        <v>0</v>
      </c>
      <c r="E264" s="69">
        <f t="shared" si="140"/>
        <v>0</v>
      </c>
      <c r="F264" s="31" t="s">
        <v>376</v>
      </c>
      <c r="G264" s="31" t="s">
        <v>376</v>
      </c>
      <c r="H264" s="31" t="s">
        <v>376</v>
      </c>
      <c r="I264" s="31" t="s">
        <v>376</v>
      </c>
      <c r="J264" s="31" t="s">
        <v>376</v>
      </c>
      <c r="K264" s="31" t="s">
        <v>376</v>
      </c>
      <c r="L264" s="68">
        <f>'Расчет субсидий'!P264-1</f>
        <v>0.27546281963965091</v>
      </c>
      <c r="M264" s="68">
        <f>L264*'Расчет субсидий'!Q264</f>
        <v>5.5092563927930183</v>
      </c>
      <c r="N264" s="69">
        <f t="shared" si="141"/>
        <v>153.52902426939784</v>
      </c>
      <c r="O264" s="68">
        <f>'Расчет субсидий'!R264-1</f>
        <v>0</v>
      </c>
      <c r="P264" s="68">
        <f>O264*'Расчет субсидий'!S264</f>
        <v>0</v>
      </c>
      <c r="Q264" s="69">
        <f t="shared" si="142"/>
        <v>0</v>
      </c>
      <c r="R264" s="68">
        <f>'Расчет субсидий'!V264-1</f>
        <v>1.8348623853210899E-2</v>
      </c>
      <c r="S264" s="68">
        <f>R264*'Расчет субсидий'!W264</f>
        <v>0.45871559633027248</v>
      </c>
      <c r="T264" s="69">
        <f t="shared" si="143"/>
        <v>12.783242038593503</v>
      </c>
      <c r="U264" s="68">
        <f>'Расчет субсидий'!Z264-1</f>
        <v>0.1444444444444446</v>
      </c>
      <c r="V264" s="68">
        <f>U264*'Расчет субсидий'!AA264</f>
        <v>3.6111111111111152</v>
      </c>
      <c r="W264" s="69">
        <f t="shared" si="144"/>
        <v>100.63252204826179</v>
      </c>
      <c r="X264" s="68">
        <f>'Расчет субсидий'!AD264-1</f>
        <v>2.2659087320385352E-2</v>
      </c>
      <c r="Y264" s="68">
        <f>X264*'Расчет субсидий'!AE264</f>
        <v>0.11329543660192676</v>
      </c>
      <c r="Z264" s="69">
        <f t="shared" si="131"/>
        <v>3.1572569137322288</v>
      </c>
      <c r="AA264" s="31" t="s">
        <v>376</v>
      </c>
      <c r="AB264" s="31" t="s">
        <v>376</v>
      </c>
      <c r="AC264" s="31" t="s">
        <v>376</v>
      </c>
      <c r="AD264" s="68">
        <f>'Расчет субсидий'!AL264-1</f>
        <v>0.1073170731707318</v>
      </c>
      <c r="AE264" s="68">
        <f>AD264*'Расчет субсидий'!AM264</f>
        <v>2.1463414634146361</v>
      </c>
      <c r="AF264" s="69">
        <f t="shared" si="145"/>
        <v>59.813101284970593</v>
      </c>
      <c r="AG264" s="31" t="s">
        <v>376</v>
      </c>
      <c r="AH264" s="31" t="s">
        <v>376</v>
      </c>
      <c r="AI264" s="31" t="s">
        <v>376</v>
      </c>
      <c r="AJ264" s="68">
        <f>'Расчет субсидий'!AT264-1</f>
        <v>1.1428571428571566E-2</v>
      </c>
      <c r="AK264" s="68">
        <f>AJ264*'Расчет субсидий'!AU264</f>
        <v>0.11428571428571566</v>
      </c>
      <c r="AL264" s="69">
        <f t="shared" si="132"/>
        <v>3.1848534450439239</v>
      </c>
      <c r="AM264" s="31" t="s">
        <v>376</v>
      </c>
      <c r="AN264" s="31" t="s">
        <v>376</v>
      </c>
      <c r="AO264" s="31" t="s">
        <v>376</v>
      </c>
      <c r="AP264" s="31" t="s">
        <v>376</v>
      </c>
      <c r="AQ264" s="31" t="s">
        <v>376</v>
      </c>
      <c r="AR264" s="31" t="s">
        <v>376</v>
      </c>
      <c r="AS264" s="68">
        <f t="shared" si="133"/>
        <v>11.953005714536685</v>
      </c>
      <c r="AT264" s="30" t="str">
        <f>IF('Расчет субсидий'!BW264="+",'Расчет субсидий'!BW264,"-")</f>
        <v>-</v>
      </c>
    </row>
    <row r="265" spans="1:46" ht="15" customHeight="1">
      <c r="A265" s="37" t="s">
        <v>262</v>
      </c>
      <c r="B265" s="65">
        <f>'Расчет субсидий'!BH265</f>
        <v>95.300000000000182</v>
      </c>
      <c r="C265" s="68">
        <f>'Расчет субсидий'!D265-1</f>
        <v>-3.9967791523314533E-2</v>
      </c>
      <c r="D265" s="68">
        <f>C265*'Расчет субсидий'!E265</f>
        <v>-0.39967791523314533</v>
      </c>
      <c r="E265" s="69">
        <f t="shared" si="140"/>
        <v>-18.032456824668643</v>
      </c>
      <c r="F265" s="31" t="s">
        <v>376</v>
      </c>
      <c r="G265" s="31" t="s">
        <v>376</v>
      </c>
      <c r="H265" s="31" t="s">
        <v>376</v>
      </c>
      <c r="I265" s="31" t="s">
        <v>376</v>
      </c>
      <c r="J265" s="31" t="s">
        <v>376</v>
      </c>
      <c r="K265" s="31" t="s">
        <v>376</v>
      </c>
      <c r="L265" s="68">
        <f>'Расчет субсидий'!P265-1</f>
        <v>2.8821904647531316E-3</v>
      </c>
      <c r="M265" s="68">
        <f>L265*'Расчет субсидий'!Q265</f>
        <v>5.7643809295062631E-2</v>
      </c>
      <c r="N265" s="69">
        <f t="shared" si="141"/>
        <v>2.6007429049871287</v>
      </c>
      <c r="O265" s="68">
        <f>'Расчет субсидий'!R265-1</f>
        <v>0</v>
      </c>
      <c r="P265" s="68">
        <f>O265*'Расчет субсидий'!S265</f>
        <v>0</v>
      </c>
      <c r="Q265" s="69">
        <f t="shared" si="142"/>
        <v>0</v>
      </c>
      <c r="R265" s="68">
        <f>'Расчет субсидий'!V265-1</f>
        <v>3.8257173219979901E-3</v>
      </c>
      <c r="S265" s="68">
        <f>R265*'Расчет субсидий'!W265</f>
        <v>3.8257173219979901E-2</v>
      </c>
      <c r="T265" s="69">
        <f t="shared" si="143"/>
        <v>1.726066910453965</v>
      </c>
      <c r="U265" s="68">
        <f>'Расчет субсидий'!Z265-1</f>
        <v>4.0799999999999947E-2</v>
      </c>
      <c r="V265" s="68">
        <f>U265*'Расчет субсидий'!AA265</f>
        <v>1.6319999999999979</v>
      </c>
      <c r="W265" s="69">
        <f t="shared" si="144"/>
        <v>73.631712977416569</v>
      </c>
      <c r="X265" s="68">
        <f>'Расчет субсидий'!AD265-1</f>
        <v>-4.1343955152319811E-2</v>
      </c>
      <c r="Y265" s="68">
        <f>X265*'Расчет субсидий'!AE265</f>
        <v>-0.20671977576159906</v>
      </c>
      <c r="Z265" s="69">
        <f t="shared" si="131"/>
        <v>-9.3266735267365171</v>
      </c>
      <c r="AA265" s="31" t="s">
        <v>376</v>
      </c>
      <c r="AB265" s="31" t="s">
        <v>376</v>
      </c>
      <c r="AC265" s="31" t="s">
        <v>376</v>
      </c>
      <c r="AD265" s="68">
        <f>'Расчет субсидий'!AL265-1</f>
        <v>4.4776119402984982E-2</v>
      </c>
      <c r="AE265" s="68">
        <f>AD265*'Расчет субсидий'!AM265</f>
        <v>0.89552238805969964</v>
      </c>
      <c r="AF265" s="69">
        <f t="shared" si="145"/>
        <v>40.403705540724594</v>
      </c>
      <c r="AG265" s="31" t="s">
        <v>376</v>
      </c>
      <c r="AH265" s="31" t="s">
        <v>376</v>
      </c>
      <c r="AI265" s="31" t="s">
        <v>376</v>
      </c>
      <c r="AJ265" s="68">
        <f>'Расчет субсидий'!AT265-1</f>
        <v>9.52380952380949E-3</v>
      </c>
      <c r="AK265" s="68">
        <f>AJ265*'Расчет субсидий'!AU265</f>
        <v>9.52380952380949E-2</v>
      </c>
      <c r="AL265" s="69">
        <f t="shared" si="132"/>
        <v>4.2969020178230855</v>
      </c>
      <c r="AM265" s="31" t="s">
        <v>376</v>
      </c>
      <c r="AN265" s="31" t="s">
        <v>376</v>
      </c>
      <c r="AO265" s="31" t="s">
        <v>376</v>
      </c>
      <c r="AP265" s="31" t="s">
        <v>376</v>
      </c>
      <c r="AQ265" s="31" t="s">
        <v>376</v>
      </c>
      <c r="AR265" s="31" t="s">
        <v>376</v>
      </c>
      <c r="AS265" s="68">
        <f t="shared" si="133"/>
        <v>2.1122637748180906</v>
      </c>
      <c r="AT265" s="30" t="str">
        <f>IF('Расчет субсидий'!BW265="+",'Расчет субсидий'!BW265,"-")</f>
        <v>-</v>
      </c>
    </row>
    <row r="266" spans="1:46" ht="15" customHeight="1">
      <c r="A266" s="37" t="s">
        <v>263</v>
      </c>
      <c r="B266" s="65">
        <f>'Расчет субсидий'!BH266</f>
        <v>88.800000000000182</v>
      </c>
      <c r="C266" s="68">
        <f>'Расчет субсидий'!D266-1</f>
        <v>0.10482384823848245</v>
      </c>
      <c r="D266" s="68">
        <f>C266*'Расчет субсидий'!E266</f>
        <v>1.0482384823848245</v>
      </c>
      <c r="E266" s="69">
        <f t="shared" si="140"/>
        <v>35.68962844181609</v>
      </c>
      <c r="F266" s="31" t="s">
        <v>376</v>
      </c>
      <c r="G266" s="31" t="s">
        <v>376</v>
      </c>
      <c r="H266" s="31" t="s">
        <v>376</v>
      </c>
      <c r="I266" s="31" t="s">
        <v>376</v>
      </c>
      <c r="J266" s="31" t="s">
        <v>376</v>
      </c>
      <c r="K266" s="31" t="s">
        <v>376</v>
      </c>
      <c r="L266" s="68">
        <f>'Расчет субсидий'!P266-1</f>
        <v>-0.75119261615044253</v>
      </c>
      <c r="M266" s="68">
        <f>L266*'Расчет субсидий'!Q266</f>
        <v>-15.02385232300885</v>
      </c>
      <c r="N266" s="69">
        <f t="shared" si="141"/>
        <v>-511.52072375077682</v>
      </c>
      <c r="O266" s="68">
        <f>'Расчет субсидий'!R266-1</f>
        <v>0</v>
      </c>
      <c r="P266" s="68">
        <f>O266*'Расчет субсидий'!S266</f>
        <v>0</v>
      </c>
      <c r="Q266" s="69">
        <f t="shared" si="142"/>
        <v>0</v>
      </c>
      <c r="R266" s="68">
        <f>'Расчет субсидий'!V266-1</f>
        <v>0.22478260869565214</v>
      </c>
      <c r="S266" s="68">
        <f>R266*'Расчет субсидий'!W266</f>
        <v>2.2478260869565214</v>
      </c>
      <c r="T266" s="69">
        <f t="shared" si="143"/>
        <v>76.532276951694797</v>
      </c>
      <c r="U266" s="68">
        <f>'Расчет субсидий'!Z266-1</f>
        <v>0.10559999999999992</v>
      </c>
      <c r="V266" s="68">
        <f>U266*'Расчет субсидий'!AA266</f>
        <v>4.2239999999999966</v>
      </c>
      <c r="W266" s="69">
        <f t="shared" si="144"/>
        <v>143.81554681646128</v>
      </c>
      <c r="X266" s="68">
        <f>'Расчет субсидий'!AD266-1</f>
        <v>-5.3804758957430754E-2</v>
      </c>
      <c r="Y266" s="68">
        <f>X266*'Расчет субсидий'!AE266</f>
        <v>-0.26902379478715377</v>
      </c>
      <c r="Z266" s="69">
        <f t="shared" si="131"/>
        <v>-9.1595180288716893</v>
      </c>
      <c r="AA266" s="31" t="s">
        <v>376</v>
      </c>
      <c r="AB266" s="31" t="s">
        <v>376</v>
      </c>
      <c r="AC266" s="31" t="s">
        <v>376</v>
      </c>
      <c r="AD266" s="68">
        <f>'Расчет субсидий'!AL266-1</f>
        <v>0.51809523809523816</v>
      </c>
      <c r="AE266" s="68">
        <f>AD266*'Расчет субсидий'!AM266</f>
        <v>10.361904761904764</v>
      </c>
      <c r="AF266" s="69">
        <f t="shared" si="145"/>
        <v>352.79427068973217</v>
      </c>
      <c r="AG266" s="31" t="s">
        <v>376</v>
      </c>
      <c r="AH266" s="31" t="s">
        <v>376</v>
      </c>
      <c r="AI266" s="31" t="s">
        <v>376</v>
      </c>
      <c r="AJ266" s="68">
        <f>'Расчет субсидий'!AT266-1</f>
        <v>1.9047619047618536E-3</v>
      </c>
      <c r="AK266" s="68">
        <f>AJ266*'Расчет субсидий'!AU266</f>
        <v>1.9047619047618536E-2</v>
      </c>
      <c r="AL266" s="69">
        <f t="shared" si="132"/>
        <v>0.6485188799443431</v>
      </c>
      <c r="AM266" s="31" t="s">
        <v>376</v>
      </c>
      <c r="AN266" s="31" t="s">
        <v>376</v>
      </c>
      <c r="AO266" s="31" t="s">
        <v>376</v>
      </c>
      <c r="AP266" s="31" t="s">
        <v>376</v>
      </c>
      <c r="AQ266" s="31" t="s">
        <v>376</v>
      </c>
      <c r="AR266" s="31" t="s">
        <v>376</v>
      </c>
      <c r="AS266" s="68">
        <f t="shared" si="133"/>
        <v>2.6081408324977224</v>
      </c>
      <c r="AT266" s="30" t="str">
        <f>IF('Расчет субсидий'!BW266="+",'Расчет субсидий'!BW266,"-")</f>
        <v>-</v>
      </c>
    </row>
    <row r="267" spans="1:46" ht="15" customHeight="1">
      <c r="A267" s="37" t="s">
        <v>264</v>
      </c>
      <c r="B267" s="65">
        <f>'Расчет субсидий'!BH267</f>
        <v>446.80000000000018</v>
      </c>
      <c r="C267" s="68">
        <f>'Расчет субсидий'!D267-1</f>
        <v>1.6752490619743821E-2</v>
      </c>
      <c r="D267" s="68">
        <f>C267*'Расчет субсидий'!E267</f>
        <v>0.16752490619743821</v>
      </c>
      <c r="E267" s="69">
        <f t="shared" si="140"/>
        <v>7.5310961735205764</v>
      </c>
      <c r="F267" s="31" t="s">
        <v>376</v>
      </c>
      <c r="G267" s="31" t="s">
        <v>376</v>
      </c>
      <c r="H267" s="31" t="s">
        <v>376</v>
      </c>
      <c r="I267" s="31" t="s">
        <v>376</v>
      </c>
      <c r="J267" s="31" t="s">
        <v>376</v>
      </c>
      <c r="K267" s="31" t="s">
        <v>376</v>
      </c>
      <c r="L267" s="68">
        <f>'Расчет субсидий'!P267-1</f>
        <v>0.26393474047411125</v>
      </c>
      <c r="M267" s="68">
        <f>L267*'Расчет субсидий'!Q267</f>
        <v>5.278694809482225</v>
      </c>
      <c r="N267" s="69">
        <f t="shared" si="141"/>
        <v>237.30416678473824</v>
      </c>
      <c r="O267" s="68">
        <f>'Расчет субсидий'!R267-1</f>
        <v>0</v>
      </c>
      <c r="P267" s="68">
        <f>O267*'Расчет субсидий'!S267</f>
        <v>0</v>
      </c>
      <c r="Q267" s="69">
        <f t="shared" si="142"/>
        <v>0</v>
      </c>
      <c r="R267" s="68">
        <f>'Расчет субсидий'!V267-1</f>
        <v>6.800000000000006E-2</v>
      </c>
      <c r="S267" s="68">
        <f>R267*'Расчет субсидий'!W267</f>
        <v>1.7000000000000015</v>
      </c>
      <c r="T267" s="69">
        <f t="shared" si="143"/>
        <v>76.423642224852486</v>
      </c>
      <c r="U267" s="68">
        <f>'Расчет субсидий'!Z267-1</f>
        <v>5.461538461538451E-2</v>
      </c>
      <c r="V267" s="68">
        <f>U267*'Расчет субсидий'!AA267</f>
        <v>1.3653846153846128</v>
      </c>
      <c r="W267" s="69">
        <f t="shared" si="144"/>
        <v>61.380979614983161</v>
      </c>
      <c r="X267" s="68">
        <f>'Расчет субсидий'!AD267-1</f>
        <v>0.25419290390481453</v>
      </c>
      <c r="Y267" s="68">
        <f>X267*'Расчет субсидий'!AE267</f>
        <v>1.2709645195240726</v>
      </c>
      <c r="Z267" s="69">
        <f t="shared" si="131"/>
        <v>57.136316306228935</v>
      </c>
      <c r="AA267" s="31" t="s">
        <v>376</v>
      </c>
      <c r="AB267" s="31" t="s">
        <v>376</v>
      </c>
      <c r="AC267" s="31" t="s">
        <v>376</v>
      </c>
      <c r="AD267" s="68">
        <f>'Расчет субсидий'!AL267-1</f>
        <v>5.0847457627118953E-3</v>
      </c>
      <c r="AE267" s="68">
        <f>AD267*'Расчет субсидий'!AM267</f>
        <v>0.10169491525423791</v>
      </c>
      <c r="AF267" s="69">
        <f t="shared" si="145"/>
        <v>4.5717034232215079</v>
      </c>
      <c r="AG267" s="31" t="s">
        <v>376</v>
      </c>
      <c r="AH267" s="31" t="s">
        <v>376</v>
      </c>
      <c r="AI267" s="31" t="s">
        <v>376</v>
      </c>
      <c r="AJ267" s="68">
        <f>'Расчет субсидий'!AT267-1</f>
        <v>5.4545454545453786E-3</v>
      </c>
      <c r="AK267" s="68">
        <f>AJ267*'Расчет субсидий'!AU267</f>
        <v>5.4545454545453786E-2</v>
      </c>
      <c r="AL267" s="69">
        <f t="shared" si="132"/>
        <v>2.4520954724551234</v>
      </c>
      <c r="AM267" s="31" t="s">
        <v>376</v>
      </c>
      <c r="AN267" s="31" t="s">
        <v>376</v>
      </c>
      <c r="AO267" s="31" t="s">
        <v>376</v>
      </c>
      <c r="AP267" s="31" t="s">
        <v>376</v>
      </c>
      <c r="AQ267" s="31" t="s">
        <v>376</v>
      </c>
      <c r="AR267" s="31" t="s">
        <v>376</v>
      </c>
      <c r="AS267" s="68">
        <f t="shared" si="133"/>
        <v>9.9388092203880447</v>
      </c>
      <c r="AT267" s="30" t="str">
        <f>IF('Расчет субсидий'!BW267="+",'Расчет субсидий'!BW267,"-")</f>
        <v>-</v>
      </c>
    </row>
    <row r="268" spans="1:46" ht="15" customHeight="1">
      <c r="A268" s="37" t="s">
        <v>265</v>
      </c>
      <c r="B268" s="65">
        <f>'Расчет субсидий'!BH268</f>
        <v>121.79999999999995</v>
      </c>
      <c r="C268" s="68">
        <f>'Расчет субсидий'!D268-1</f>
        <v>0.38888235294117646</v>
      </c>
      <c r="D268" s="68">
        <f>C268*'Расчет субсидий'!E268</f>
        <v>3.8888235294117646</v>
      </c>
      <c r="E268" s="69">
        <f t="shared" si="140"/>
        <v>26.737377766126453</v>
      </c>
      <c r="F268" s="31" t="s">
        <v>376</v>
      </c>
      <c r="G268" s="31" t="s">
        <v>376</v>
      </c>
      <c r="H268" s="31" t="s">
        <v>376</v>
      </c>
      <c r="I268" s="31" t="s">
        <v>376</v>
      </c>
      <c r="J268" s="31" t="s">
        <v>376</v>
      </c>
      <c r="K268" s="31" t="s">
        <v>376</v>
      </c>
      <c r="L268" s="68">
        <f>'Расчет субсидий'!P268-1</f>
        <v>0.20450689376842868</v>
      </c>
      <c r="M268" s="68">
        <f>L268*'Расчет субсидий'!Q268</f>
        <v>4.0901378753685735</v>
      </c>
      <c r="N268" s="69">
        <f t="shared" si="141"/>
        <v>28.121502727539156</v>
      </c>
      <c r="O268" s="68">
        <f>'Расчет субсидий'!R268-1</f>
        <v>0</v>
      </c>
      <c r="P268" s="68">
        <f>O268*'Расчет субсидий'!S268</f>
        <v>0</v>
      </c>
      <c r="Q268" s="69">
        <f t="shared" si="142"/>
        <v>0</v>
      </c>
      <c r="R268" s="68">
        <f>'Расчет субсидий'!V268-1</f>
        <v>8.2500000000000018E-2</v>
      </c>
      <c r="S268" s="68">
        <f>R268*'Расчет субсидий'!W268</f>
        <v>1.2375000000000003</v>
      </c>
      <c r="T268" s="69">
        <f t="shared" si="143"/>
        <v>8.5083585653439027</v>
      </c>
      <c r="U268" s="68">
        <f>'Расчет субсидий'!Z268-1</f>
        <v>5.0000000000000044E-2</v>
      </c>
      <c r="V268" s="68">
        <f>U268*'Расчет субсидий'!AA268</f>
        <v>1.7500000000000016</v>
      </c>
      <c r="W268" s="69">
        <f t="shared" si="144"/>
        <v>12.032022213617649</v>
      </c>
      <c r="X268" s="68">
        <f>'Расчет субсидий'!AD268-1</f>
        <v>0.58820631558204828</v>
      </c>
      <c r="Y268" s="68">
        <f>X268*'Расчет субсидий'!AE268</f>
        <v>2.9410315779102412</v>
      </c>
      <c r="Z268" s="69">
        <f t="shared" si="131"/>
        <v>20.220889872209689</v>
      </c>
      <c r="AA268" s="31" t="s">
        <v>376</v>
      </c>
      <c r="AB268" s="31" t="s">
        <v>376</v>
      </c>
      <c r="AC268" s="31" t="s">
        <v>376</v>
      </c>
      <c r="AD268" s="68">
        <f>'Расчет субсидий'!AL268-1</f>
        <v>5.2631578947368363E-2</v>
      </c>
      <c r="AE268" s="68">
        <f>AD268*'Расчет субсидий'!AM268</f>
        <v>1.0526315789473673</v>
      </c>
      <c r="AF268" s="69">
        <f t="shared" si="145"/>
        <v>7.2373065946572179</v>
      </c>
      <c r="AG268" s="31" t="s">
        <v>376</v>
      </c>
      <c r="AH268" s="31" t="s">
        <v>376</v>
      </c>
      <c r="AI268" s="31" t="s">
        <v>376</v>
      </c>
      <c r="AJ268" s="68">
        <f>'Расчет субсидий'!AT268-1</f>
        <v>0.27551020408163263</v>
      </c>
      <c r="AK268" s="68">
        <f>AJ268*'Расчет субсидий'!AU268</f>
        <v>2.7551020408163263</v>
      </c>
      <c r="AL268" s="69">
        <f t="shared" si="132"/>
        <v>18.942542260505899</v>
      </c>
      <c r="AM268" s="31" t="s">
        <v>376</v>
      </c>
      <c r="AN268" s="31" t="s">
        <v>376</v>
      </c>
      <c r="AO268" s="31" t="s">
        <v>376</v>
      </c>
      <c r="AP268" s="31" t="s">
        <v>376</v>
      </c>
      <c r="AQ268" s="31" t="s">
        <v>376</v>
      </c>
      <c r="AR268" s="31" t="s">
        <v>376</v>
      </c>
      <c r="AS268" s="68">
        <f t="shared" si="133"/>
        <v>17.715226602454273</v>
      </c>
      <c r="AT268" s="30" t="str">
        <f>IF('Расчет субсидий'!BW268="+",'Расчет субсидий'!BW268,"-")</f>
        <v>-</v>
      </c>
    </row>
    <row r="269" spans="1:46" ht="15" customHeight="1">
      <c r="A269" s="36" t="s">
        <v>266</v>
      </c>
      <c r="B269" s="70"/>
      <c r="C269" s="71"/>
      <c r="D269" s="71"/>
      <c r="E269" s="72"/>
      <c r="F269" s="71"/>
      <c r="G269" s="71"/>
      <c r="H269" s="72"/>
      <c r="I269" s="72"/>
      <c r="J269" s="72"/>
      <c r="K269" s="72"/>
      <c r="L269" s="71"/>
      <c r="M269" s="71"/>
      <c r="N269" s="72"/>
      <c r="O269" s="71"/>
      <c r="P269" s="71"/>
      <c r="Q269" s="72"/>
      <c r="R269" s="71"/>
      <c r="S269" s="71"/>
      <c r="T269" s="72"/>
      <c r="U269" s="71"/>
      <c r="V269" s="71"/>
      <c r="W269" s="72"/>
      <c r="X269" s="72"/>
      <c r="Y269" s="72"/>
      <c r="Z269" s="72"/>
      <c r="AA269" s="72"/>
      <c r="AB269" s="72"/>
      <c r="AC269" s="72"/>
      <c r="AD269" s="71"/>
      <c r="AE269" s="71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  <c r="AP269" s="72"/>
      <c r="AQ269" s="72"/>
      <c r="AR269" s="72"/>
      <c r="AS269" s="72"/>
      <c r="AT269" s="73"/>
    </row>
    <row r="270" spans="1:46" ht="15" customHeight="1">
      <c r="A270" s="37" t="s">
        <v>267</v>
      </c>
      <c r="B270" s="65">
        <f>'Расчет субсидий'!BH270</f>
        <v>100.5</v>
      </c>
      <c r="C270" s="68">
        <f>'Расчет субсидий'!D270-1</f>
        <v>-1</v>
      </c>
      <c r="D270" s="68">
        <f>C270*'Расчет субсидий'!E270</f>
        <v>0</v>
      </c>
      <c r="E270" s="69">
        <f t="shared" ref="E270:E286" si="146">$B270*D270/$AS270</f>
        <v>0</v>
      </c>
      <c r="F270" s="31" t="s">
        <v>376</v>
      </c>
      <c r="G270" s="31" t="s">
        <v>376</v>
      </c>
      <c r="H270" s="31" t="s">
        <v>376</v>
      </c>
      <c r="I270" s="31" t="s">
        <v>376</v>
      </c>
      <c r="J270" s="31" t="s">
        <v>376</v>
      </c>
      <c r="K270" s="31" t="s">
        <v>376</v>
      </c>
      <c r="L270" s="68">
        <f>'Расчет субсидий'!P270-1</f>
        <v>-6.9085429465631232E-2</v>
      </c>
      <c r="M270" s="68">
        <f>L270*'Расчет субсидий'!Q270</f>
        <v>-1.3817085893126246</v>
      </c>
      <c r="N270" s="69">
        <f t="shared" ref="N270:N286" si="147">$B270*M270/$AS270</f>
        <v>-6.6773057911800215</v>
      </c>
      <c r="O270" s="68">
        <f>'Расчет субсидий'!R270-1</f>
        <v>0</v>
      </c>
      <c r="P270" s="68">
        <f>O270*'Расчет субсидий'!S270</f>
        <v>0</v>
      </c>
      <c r="Q270" s="69">
        <f t="shared" ref="Q270:Q286" si="148">$B270*P270/$AS270</f>
        <v>0</v>
      </c>
      <c r="R270" s="68">
        <f>'Расчет субсидий'!V270-1</f>
        <v>0</v>
      </c>
      <c r="S270" s="68">
        <f>R270*'Расчет субсидий'!W270</f>
        <v>0</v>
      </c>
      <c r="T270" s="69">
        <f t="shared" ref="T270:T286" si="149">$B270*S270/$AS270</f>
        <v>0</v>
      </c>
      <c r="U270" s="68">
        <f>'Расчет субсидий'!Z270-1</f>
        <v>0.125</v>
      </c>
      <c r="V270" s="68">
        <f>U270*'Расчет субсидий'!AA270</f>
        <v>5</v>
      </c>
      <c r="W270" s="69">
        <f t="shared" ref="W270:W286" si="150">$B270*V270/$AS270</f>
        <v>24.163220243502508</v>
      </c>
      <c r="X270" s="68">
        <f>'Расчет субсидий'!AD270-1</f>
        <v>2.2355555555555555</v>
      </c>
      <c r="Y270" s="68">
        <f>X270*'Расчет субсидий'!AE270</f>
        <v>11.177777777777777</v>
      </c>
      <c r="Z270" s="69">
        <f t="shared" si="131"/>
        <v>54.018221255474494</v>
      </c>
      <c r="AA270" s="31" t="s">
        <v>376</v>
      </c>
      <c r="AB270" s="31" t="s">
        <v>376</v>
      </c>
      <c r="AC270" s="31" t="s">
        <v>376</v>
      </c>
      <c r="AD270" s="68">
        <f>'Расчет субсидий'!AL270-1</f>
        <v>0.8</v>
      </c>
      <c r="AE270" s="68">
        <f>AD270*'Расчет субсидий'!AM270</f>
        <v>16</v>
      </c>
      <c r="AF270" s="69">
        <f t="shared" ref="AF270:AF286" si="151">$B270*AE270/$AS270</f>
        <v>77.322304779208025</v>
      </c>
      <c r="AG270" s="31" t="s">
        <v>376</v>
      </c>
      <c r="AH270" s="31" t="s">
        <v>376</v>
      </c>
      <c r="AI270" s="31" t="s">
        <v>376</v>
      </c>
      <c r="AJ270" s="68">
        <f>'Расчет субсидий'!AT270-1</f>
        <v>-1</v>
      </c>
      <c r="AK270" s="68">
        <f>AJ270*'Расчет субсидий'!AU270</f>
        <v>-10</v>
      </c>
      <c r="AL270" s="69">
        <f t="shared" si="132"/>
        <v>-48.326440487005016</v>
      </c>
      <c r="AM270" s="31" t="s">
        <v>376</v>
      </c>
      <c r="AN270" s="31" t="s">
        <v>376</v>
      </c>
      <c r="AO270" s="31" t="s">
        <v>376</v>
      </c>
      <c r="AP270" s="31" t="s">
        <v>376</v>
      </c>
      <c r="AQ270" s="31" t="s">
        <v>376</v>
      </c>
      <c r="AR270" s="31" t="s">
        <v>376</v>
      </c>
      <c r="AS270" s="68">
        <f t="shared" si="133"/>
        <v>20.796069188465154</v>
      </c>
      <c r="AT270" s="30" t="str">
        <f>IF('Расчет субсидий'!BW270="+",'Расчет субсидий'!BW270,"-")</f>
        <v>-</v>
      </c>
    </row>
    <row r="271" spans="1:46" ht="15" customHeight="1">
      <c r="A271" s="37" t="s">
        <v>268</v>
      </c>
      <c r="B271" s="65">
        <f>'Расчет субсидий'!BH271</f>
        <v>-2.2999999999999972</v>
      </c>
      <c r="C271" s="68">
        <f>'Расчет субсидий'!D271-1</f>
        <v>-1</v>
      </c>
      <c r="D271" s="68">
        <f>C271*'Расчет субсидий'!E271</f>
        <v>0</v>
      </c>
      <c r="E271" s="69">
        <f t="shared" si="146"/>
        <v>0</v>
      </c>
      <c r="F271" s="31" t="s">
        <v>376</v>
      </c>
      <c r="G271" s="31" t="s">
        <v>376</v>
      </c>
      <c r="H271" s="31" t="s">
        <v>376</v>
      </c>
      <c r="I271" s="31" t="s">
        <v>376</v>
      </c>
      <c r="J271" s="31" t="s">
        <v>376</v>
      </c>
      <c r="K271" s="31" t="s">
        <v>376</v>
      </c>
      <c r="L271" s="68">
        <f>'Расчет субсидий'!P271-1</f>
        <v>-0.31368877138870532</v>
      </c>
      <c r="M271" s="68">
        <f>L271*'Расчет субсидий'!Q271</f>
        <v>-6.2737754277741065</v>
      </c>
      <c r="N271" s="69">
        <f t="shared" si="147"/>
        <v>-3.7354428547212746</v>
      </c>
      <c r="O271" s="68">
        <f>'Расчет субсидий'!R271-1</f>
        <v>0</v>
      </c>
      <c r="P271" s="68">
        <f>O271*'Расчет субсидий'!S271</f>
        <v>0</v>
      </c>
      <c r="Q271" s="69">
        <f t="shared" si="148"/>
        <v>0</v>
      </c>
      <c r="R271" s="68">
        <f>'Расчет субсидий'!V271-1</f>
        <v>0</v>
      </c>
      <c r="S271" s="68">
        <f>R271*'Расчет субсидий'!W271</f>
        <v>0</v>
      </c>
      <c r="T271" s="69">
        <f t="shared" si="149"/>
        <v>0</v>
      </c>
      <c r="U271" s="68">
        <f>'Расчет субсидий'!Z271-1</f>
        <v>0.10256410256410264</v>
      </c>
      <c r="V271" s="68">
        <f>U271*'Расчет субсидий'!AA271</f>
        <v>3.0769230769230793</v>
      </c>
      <c r="W271" s="69">
        <f t="shared" si="150"/>
        <v>1.8320181292012223</v>
      </c>
      <c r="X271" s="68">
        <f>'Расчет субсидий'!AD271-1</f>
        <v>-2.6601931927375699E-2</v>
      </c>
      <c r="Y271" s="68">
        <f>X271*'Расчет субсидий'!AE271</f>
        <v>-0.1330096596368785</v>
      </c>
      <c r="Z271" s="69">
        <f t="shared" si="131"/>
        <v>-7.9194735039434708E-2</v>
      </c>
      <c r="AA271" s="31" t="s">
        <v>376</v>
      </c>
      <c r="AB271" s="31" t="s">
        <v>376</v>
      </c>
      <c r="AC271" s="31" t="s">
        <v>376</v>
      </c>
      <c r="AD271" s="68">
        <f>'Расчет субсидий'!AL271-1</f>
        <v>0</v>
      </c>
      <c r="AE271" s="68">
        <f>AD271*'Расчет субсидий'!AM271</f>
        <v>0</v>
      </c>
      <c r="AF271" s="69">
        <f t="shared" si="151"/>
        <v>0</v>
      </c>
      <c r="AG271" s="31" t="s">
        <v>376</v>
      </c>
      <c r="AH271" s="31" t="s">
        <v>376</v>
      </c>
      <c r="AI271" s="31" t="s">
        <v>376</v>
      </c>
      <c r="AJ271" s="68">
        <f>'Расчет субсидий'!AT271-1</f>
        <v>-5.3304904051172719E-2</v>
      </c>
      <c r="AK271" s="68">
        <f>AJ271*'Расчет субсидий'!AU271</f>
        <v>-0.53304904051172719</v>
      </c>
      <c r="AL271" s="69">
        <f t="shared" si="132"/>
        <v>-0.31738053944051009</v>
      </c>
      <c r="AM271" s="31" t="s">
        <v>376</v>
      </c>
      <c r="AN271" s="31" t="s">
        <v>376</v>
      </c>
      <c r="AO271" s="31" t="s">
        <v>376</v>
      </c>
      <c r="AP271" s="31" t="s">
        <v>376</v>
      </c>
      <c r="AQ271" s="31" t="s">
        <v>376</v>
      </c>
      <c r="AR271" s="31" t="s">
        <v>376</v>
      </c>
      <c r="AS271" s="68">
        <f t="shared" si="133"/>
        <v>-3.8629110509996325</v>
      </c>
      <c r="AT271" s="30" t="str">
        <f>IF('Расчет субсидий'!BW271="+",'Расчет субсидий'!BW271,"-")</f>
        <v>-</v>
      </c>
    </row>
    <row r="272" spans="1:46" ht="15" customHeight="1">
      <c r="A272" s="37" t="s">
        <v>269</v>
      </c>
      <c r="B272" s="65">
        <f>'Расчет субсидий'!BH272</f>
        <v>6.3000000000000114</v>
      </c>
      <c r="C272" s="68">
        <f>'Расчет субсидий'!D272-1</f>
        <v>-1</v>
      </c>
      <c r="D272" s="68">
        <f>C272*'Расчет субсидий'!E272</f>
        <v>0</v>
      </c>
      <c r="E272" s="69">
        <f t="shared" si="146"/>
        <v>0</v>
      </c>
      <c r="F272" s="31" t="s">
        <v>376</v>
      </c>
      <c r="G272" s="31" t="s">
        <v>376</v>
      </c>
      <c r="H272" s="31" t="s">
        <v>376</v>
      </c>
      <c r="I272" s="31" t="s">
        <v>376</v>
      </c>
      <c r="J272" s="31" t="s">
        <v>376</v>
      </c>
      <c r="K272" s="31" t="s">
        <v>376</v>
      </c>
      <c r="L272" s="68">
        <f>'Расчет субсидий'!P272-1</f>
        <v>0.31816251415628538</v>
      </c>
      <c r="M272" s="68">
        <f>L272*'Расчет субсидий'!Q272</f>
        <v>6.3632502831257076</v>
      </c>
      <c r="N272" s="69">
        <f t="shared" si="147"/>
        <v>9.5139916477011415</v>
      </c>
      <c r="O272" s="68">
        <f>'Расчет субсидий'!R272-1</f>
        <v>0</v>
      </c>
      <c r="P272" s="68">
        <f>O272*'Расчет субсидий'!S272</f>
        <v>0</v>
      </c>
      <c r="Q272" s="69">
        <f t="shared" si="148"/>
        <v>0</v>
      </c>
      <c r="R272" s="68">
        <f>'Расчет субсидий'!V272-1</f>
        <v>0</v>
      </c>
      <c r="S272" s="68">
        <f>R272*'Расчет субсидий'!W272</f>
        <v>0</v>
      </c>
      <c r="T272" s="69">
        <f t="shared" si="149"/>
        <v>0</v>
      </c>
      <c r="U272" s="68">
        <f>'Расчет субсидий'!Z272-1</f>
        <v>1.2820512820512775E-2</v>
      </c>
      <c r="V272" s="68">
        <f>U272*'Расчет субсидий'!AA272</f>
        <v>0.512820512820511</v>
      </c>
      <c r="W272" s="69">
        <f t="shared" si="150"/>
        <v>0.7667418156853556</v>
      </c>
      <c r="X272" s="68">
        <f>'Расчет субсидий'!AD272-1</f>
        <v>0.18860103626943014</v>
      </c>
      <c r="Y272" s="68">
        <f>X272*'Расчет субсидий'!AE272</f>
        <v>0.94300518134715072</v>
      </c>
      <c r="Z272" s="69">
        <f t="shared" si="131"/>
        <v>1.4099309346462889</v>
      </c>
      <c r="AA272" s="31" t="s">
        <v>376</v>
      </c>
      <c r="AB272" s="31" t="s">
        <v>376</v>
      </c>
      <c r="AC272" s="31" t="s">
        <v>376</v>
      </c>
      <c r="AD272" s="68">
        <f>'Расчет субсидий'!AL272-1</f>
        <v>0.3197278911564625</v>
      </c>
      <c r="AE272" s="68">
        <f>AD272*'Расчет субсидий'!AM272</f>
        <v>6.3945578231292499</v>
      </c>
      <c r="AF272" s="69">
        <f t="shared" si="151"/>
        <v>9.5608010078317101</v>
      </c>
      <c r="AG272" s="31" t="s">
        <v>376</v>
      </c>
      <c r="AH272" s="31" t="s">
        <v>376</v>
      </c>
      <c r="AI272" s="31" t="s">
        <v>376</v>
      </c>
      <c r="AJ272" s="68">
        <f>'Расчет субсидий'!AT272-1</f>
        <v>-1</v>
      </c>
      <c r="AK272" s="68">
        <f>AJ272*'Расчет субсидий'!AU272</f>
        <v>-10</v>
      </c>
      <c r="AL272" s="69">
        <f t="shared" si="132"/>
        <v>-14.951465405864488</v>
      </c>
      <c r="AM272" s="31" t="s">
        <v>376</v>
      </c>
      <c r="AN272" s="31" t="s">
        <v>376</v>
      </c>
      <c r="AO272" s="31" t="s">
        <v>376</v>
      </c>
      <c r="AP272" s="31" t="s">
        <v>376</v>
      </c>
      <c r="AQ272" s="31" t="s">
        <v>376</v>
      </c>
      <c r="AR272" s="31" t="s">
        <v>376</v>
      </c>
      <c r="AS272" s="68">
        <f t="shared" si="133"/>
        <v>4.2136338004226204</v>
      </c>
      <c r="AT272" s="30" t="str">
        <f>IF('Расчет субсидий'!BW272="+",'Расчет субсидий'!BW272,"-")</f>
        <v>-</v>
      </c>
    </row>
    <row r="273" spans="1:46" ht="15" customHeight="1">
      <c r="A273" s="37" t="s">
        <v>270</v>
      </c>
      <c r="B273" s="65">
        <f>'Расчет субсидий'!BH273</f>
        <v>-45.699999999999818</v>
      </c>
      <c r="C273" s="68">
        <f>'Расчет субсидий'!D273-1</f>
        <v>-1</v>
      </c>
      <c r="D273" s="68">
        <f>C273*'Расчет субсидий'!E273</f>
        <v>0</v>
      </c>
      <c r="E273" s="69">
        <f t="shared" si="146"/>
        <v>0</v>
      </c>
      <c r="F273" s="31" t="s">
        <v>376</v>
      </c>
      <c r="G273" s="31" t="s">
        <v>376</v>
      </c>
      <c r="H273" s="31" t="s">
        <v>376</v>
      </c>
      <c r="I273" s="31" t="s">
        <v>376</v>
      </c>
      <c r="J273" s="31" t="s">
        <v>376</v>
      </c>
      <c r="K273" s="31" t="s">
        <v>376</v>
      </c>
      <c r="L273" s="68">
        <f>'Расчет субсидий'!P273-1</f>
        <v>-0.24698037242073478</v>
      </c>
      <c r="M273" s="68">
        <f>L273*'Расчет субсидий'!Q273</f>
        <v>-4.9396074484146961</v>
      </c>
      <c r="N273" s="69">
        <f t="shared" si="147"/>
        <v>-94.222132566785902</v>
      </c>
      <c r="O273" s="68">
        <f>'Расчет субсидий'!R273-1</f>
        <v>0</v>
      </c>
      <c r="P273" s="68">
        <f>O273*'Расчет субсидий'!S273</f>
        <v>0</v>
      </c>
      <c r="Q273" s="69">
        <f t="shared" si="148"/>
        <v>0</v>
      </c>
      <c r="R273" s="68">
        <f>'Расчет субсидий'!V273-1</f>
        <v>7.1428571428571175E-3</v>
      </c>
      <c r="S273" s="68">
        <f>R273*'Расчет субсидий'!W273</f>
        <v>0.14285714285714235</v>
      </c>
      <c r="T273" s="69">
        <f t="shared" si="149"/>
        <v>2.7249745638629346</v>
      </c>
      <c r="U273" s="68">
        <f>'Расчет субсидий'!Z273-1</f>
        <v>9.174311926605494E-2</v>
      </c>
      <c r="V273" s="68">
        <f>U273*'Расчет субсидий'!AA273</f>
        <v>2.7522935779816482</v>
      </c>
      <c r="W273" s="69">
        <f t="shared" si="150"/>
        <v>52.499509945983263</v>
      </c>
      <c r="X273" s="68">
        <f>'Расчет субсидий'!AD273-1</f>
        <v>-7.0274332957534713E-2</v>
      </c>
      <c r="Y273" s="68">
        <f>X273*'Расчет субсидий'!AE273</f>
        <v>-0.35137166478767357</v>
      </c>
      <c r="Z273" s="69">
        <f t="shared" si="131"/>
        <v>-6.7023519430601111</v>
      </c>
      <c r="AA273" s="31" t="s">
        <v>376</v>
      </c>
      <c r="AB273" s="31" t="s">
        <v>376</v>
      </c>
      <c r="AC273" s="31" t="s">
        <v>376</v>
      </c>
      <c r="AD273" s="68">
        <f>'Расчет субсидий'!AL273-1</f>
        <v>0</v>
      </c>
      <c r="AE273" s="68">
        <f>AD273*'Расчет субсидий'!AM273</f>
        <v>0</v>
      </c>
      <c r="AF273" s="69">
        <f t="shared" si="151"/>
        <v>0</v>
      </c>
      <c r="AG273" s="31" t="s">
        <v>376</v>
      </c>
      <c r="AH273" s="31" t="s">
        <v>376</v>
      </c>
      <c r="AI273" s="31" t="s">
        <v>376</v>
      </c>
      <c r="AJ273" s="68">
        <f>'Расчет субсидий'!AT273-1</f>
        <v>-1</v>
      </c>
      <c r="AK273" s="68">
        <f>AJ273*'Расчет субсидий'!AU273</f>
        <v>0</v>
      </c>
      <c r="AL273" s="69">
        <f t="shared" si="132"/>
        <v>0</v>
      </c>
      <c r="AM273" s="31" t="s">
        <v>376</v>
      </c>
      <c r="AN273" s="31" t="s">
        <v>376</v>
      </c>
      <c r="AO273" s="31" t="s">
        <v>376</v>
      </c>
      <c r="AP273" s="31" t="s">
        <v>376</v>
      </c>
      <c r="AQ273" s="31" t="s">
        <v>376</v>
      </c>
      <c r="AR273" s="31" t="s">
        <v>376</v>
      </c>
      <c r="AS273" s="68">
        <f t="shared" si="133"/>
        <v>-2.3958283923635793</v>
      </c>
      <c r="AT273" s="30" t="str">
        <f>IF('Расчет субсидий'!BW273="+",'Расчет субсидий'!BW273,"-")</f>
        <v>-</v>
      </c>
    </row>
    <row r="274" spans="1:46" ht="15" customHeight="1">
      <c r="A274" s="37" t="s">
        <v>271</v>
      </c>
      <c r="B274" s="65">
        <f>'Расчет субсидий'!BH274</f>
        <v>-2.2000000000000028</v>
      </c>
      <c r="C274" s="68">
        <f>'Расчет субсидий'!D274-1</f>
        <v>-0.19443197126178713</v>
      </c>
      <c r="D274" s="68">
        <f>C274*'Расчет субсидий'!E274</f>
        <v>-1.9443197126178713</v>
      </c>
      <c r="E274" s="69">
        <f t="shared" si="146"/>
        <v>-1.5352319404063646</v>
      </c>
      <c r="F274" s="31" t="s">
        <v>376</v>
      </c>
      <c r="G274" s="31" t="s">
        <v>376</v>
      </c>
      <c r="H274" s="31" t="s">
        <v>376</v>
      </c>
      <c r="I274" s="31" t="s">
        <v>376</v>
      </c>
      <c r="J274" s="31" t="s">
        <v>376</v>
      </c>
      <c r="K274" s="31" t="s">
        <v>376</v>
      </c>
      <c r="L274" s="68">
        <f>'Расчет субсидий'!P274-1</f>
        <v>0.56447242588460322</v>
      </c>
      <c r="M274" s="68">
        <f>L274*'Расчет субсидий'!Q274</f>
        <v>11.289448517692065</v>
      </c>
      <c r="N274" s="69">
        <f t="shared" si="147"/>
        <v>8.9141316839287192</v>
      </c>
      <c r="O274" s="68">
        <f>'Расчет субсидий'!R274-1</f>
        <v>0</v>
      </c>
      <c r="P274" s="68">
        <f>O274*'Расчет субсидий'!S274</f>
        <v>0</v>
      </c>
      <c r="Q274" s="69">
        <f t="shared" si="148"/>
        <v>0</v>
      </c>
      <c r="R274" s="68">
        <f>'Расчет субсидий'!V274-1</f>
        <v>0</v>
      </c>
      <c r="S274" s="68">
        <f>R274*'Расчет субсидий'!W274</f>
        <v>0</v>
      </c>
      <c r="T274" s="69">
        <f t="shared" si="149"/>
        <v>0</v>
      </c>
      <c r="U274" s="68">
        <f>'Расчет субсидий'!Z274-1</f>
        <v>-0.30434782608695654</v>
      </c>
      <c r="V274" s="68">
        <f>U274*'Расчет субсидий'!AA274</f>
        <v>-9.1304347826086953</v>
      </c>
      <c r="W274" s="69">
        <f t="shared" si="150"/>
        <v>-7.2093776641213445</v>
      </c>
      <c r="X274" s="68">
        <f>'Расчет субсидий'!AD274-1</f>
        <v>-0.54890198178896621</v>
      </c>
      <c r="Y274" s="68">
        <f>X274*'Расчет субсидий'!AE274</f>
        <v>-2.7445099089448313</v>
      </c>
      <c r="Z274" s="69">
        <f t="shared" si="131"/>
        <v>-2.1670609239983389</v>
      </c>
      <c r="AA274" s="31" t="s">
        <v>376</v>
      </c>
      <c r="AB274" s="31" t="s">
        <v>376</v>
      </c>
      <c r="AC274" s="31" t="s">
        <v>376</v>
      </c>
      <c r="AD274" s="68">
        <f>'Расчет субсидий'!AL274-1</f>
        <v>-1.2820512820512775E-2</v>
      </c>
      <c r="AE274" s="68">
        <f>AD274*'Расчет субсидий'!AM274</f>
        <v>-0.2564102564102555</v>
      </c>
      <c r="AF274" s="69">
        <f t="shared" si="151"/>
        <v>-0.20246115540267443</v>
      </c>
      <c r="AG274" s="31" t="s">
        <v>376</v>
      </c>
      <c r="AH274" s="31" t="s">
        <v>376</v>
      </c>
      <c r="AI274" s="31" t="s">
        <v>376</v>
      </c>
      <c r="AJ274" s="68">
        <f>'Расчет субсидий'!AT274-1</f>
        <v>-1</v>
      </c>
      <c r="AK274" s="68">
        <f>AJ274*'Расчет субсидий'!AU274</f>
        <v>0</v>
      </c>
      <c r="AL274" s="69">
        <f t="shared" si="132"/>
        <v>0</v>
      </c>
      <c r="AM274" s="31" t="s">
        <v>376</v>
      </c>
      <c r="AN274" s="31" t="s">
        <v>376</v>
      </c>
      <c r="AO274" s="31" t="s">
        <v>376</v>
      </c>
      <c r="AP274" s="31" t="s">
        <v>376</v>
      </c>
      <c r="AQ274" s="31" t="s">
        <v>376</v>
      </c>
      <c r="AR274" s="31" t="s">
        <v>376</v>
      </c>
      <c r="AS274" s="68">
        <f t="shared" si="133"/>
        <v>-2.7862261428895874</v>
      </c>
      <c r="AT274" s="30" t="str">
        <f>IF('Расчет субсидий'!BW274="+",'Расчет субсидий'!BW274,"-")</f>
        <v>-</v>
      </c>
    </row>
    <row r="275" spans="1:46" ht="15" customHeight="1">
      <c r="A275" s="37" t="s">
        <v>272</v>
      </c>
      <c r="B275" s="65">
        <f>'Расчет субсидий'!BH275</f>
        <v>-177.59999999999991</v>
      </c>
      <c r="C275" s="68">
        <f>'Расчет субсидий'!D275-1</f>
        <v>-1</v>
      </c>
      <c r="D275" s="68">
        <f>C275*'Расчет субсидий'!E275</f>
        <v>0</v>
      </c>
      <c r="E275" s="69">
        <f t="shared" si="146"/>
        <v>0</v>
      </c>
      <c r="F275" s="31" t="s">
        <v>376</v>
      </c>
      <c r="G275" s="31" t="s">
        <v>376</v>
      </c>
      <c r="H275" s="31" t="s">
        <v>376</v>
      </c>
      <c r="I275" s="31" t="s">
        <v>376</v>
      </c>
      <c r="J275" s="31" t="s">
        <v>376</v>
      </c>
      <c r="K275" s="31" t="s">
        <v>376</v>
      </c>
      <c r="L275" s="68">
        <f>'Расчет субсидий'!P275-1</f>
        <v>-0.26034924487594391</v>
      </c>
      <c r="M275" s="68">
        <f>L275*'Расчет субсидий'!Q275</f>
        <v>-5.2069848975188782</v>
      </c>
      <c r="N275" s="69">
        <f t="shared" si="147"/>
        <v>-71.254191696094907</v>
      </c>
      <c r="O275" s="68">
        <f>'Расчет субсидий'!R275-1</f>
        <v>0</v>
      </c>
      <c r="P275" s="68">
        <f>O275*'Расчет субсидий'!S275</f>
        <v>0</v>
      </c>
      <c r="Q275" s="69">
        <f t="shared" si="148"/>
        <v>0</v>
      </c>
      <c r="R275" s="68">
        <f>'Расчет субсидий'!V275-1</f>
        <v>-0.31529411764705884</v>
      </c>
      <c r="S275" s="68">
        <f>R275*'Расчет субсидий'!W275</f>
        <v>-4.7294117647058824</v>
      </c>
      <c r="T275" s="69">
        <f t="shared" si="149"/>
        <v>-64.718914904611097</v>
      </c>
      <c r="U275" s="68">
        <f>'Расчет субсидий'!Z275-1</f>
        <v>-0.12021857923497259</v>
      </c>
      <c r="V275" s="68">
        <f>U275*'Расчет субсидий'!AA275</f>
        <v>-4.2076502732240408</v>
      </c>
      <c r="W275" s="69">
        <f t="shared" si="150"/>
        <v>-57.578949249745712</v>
      </c>
      <c r="X275" s="68">
        <f>'Расчет субсидий'!AD275-1</f>
        <v>0.15906902086677377</v>
      </c>
      <c r="Y275" s="68">
        <f>X275*'Расчет субсидий'!AE275</f>
        <v>0.79534510433386885</v>
      </c>
      <c r="Z275" s="69">
        <f t="shared" si="131"/>
        <v>10.883778932364498</v>
      </c>
      <c r="AA275" s="31" t="s">
        <v>376</v>
      </c>
      <c r="AB275" s="31" t="s">
        <v>376</v>
      </c>
      <c r="AC275" s="31" t="s">
        <v>376</v>
      </c>
      <c r="AD275" s="68">
        <f>'Расчет субсидий'!AL275-1</f>
        <v>1.8518518518518601E-2</v>
      </c>
      <c r="AE275" s="68">
        <f>AD275*'Расчет субсидий'!AM275</f>
        <v>0.37037037037037202</v>
      </c>
      <c r="AF275" s="69">
        <f t="shared" si="151"/>
        <v>5.0682769180873111</v>
      </c>
      <c r="AG275" s="31" t="s">
        <v>376</v>
      </c>
      <c r="AH275" s="31" t="s">
        <v>376</v>
      </c>
      <c r="AI275" s="31" t="s">
        <v>376</v>
      </c>
      <c r="AJ275" s="68">
        <f>'Расчет субсидий'!AT275-1</f>
        <v>-1</v>
      </c>
      <c r="AK275" s="68">
        <f>AJ275*'Расчет субсидий'!AU275</f>
        <v>0</v>
      </c>
      <c r="AL275" s="69">
        <f t="shared" si="132"/>
        <v>0</v>
      </c>
      <c r="AM275" s="31" t="s">
        <v>376</v>
      </c>
      <c r="AN275" s="31" t="s">
        <v>376</v>
      </c>
      <c r="AO275" s="31" t="s">
        <v>376</v>
      </c>
      <c r="AP275" s="31" t="s">
        <v>376</v>
      </c>
      <c r="AQ275" s="31" t="s">
        <v>376</v>
      </c>
      <c r="AR275" s="31" t="s">
        <v>376</v>
      </c>
      <c r="AS275" s="68">
        <f t="shared" si="133"/>
        <v>-12.978331460744561</v>
      </c>
      <c r="AT275" s="30" t="str">
        <f>IF('Расчет субсидий'!BW275="+",'Расчет субсидий'!BW275,"-")</f>
        <v>+</v>
      </c>
    </row>
    <row r="276" spans="1:46" ht="15" customHeight="1">
      <c r="A276" s="37" t="s">
        <v>273</v>
      </c>
      <c r="B276" s="65">
        <f>'Расчет субсидий'!BH276</f>
        <v>261.90000000000009</v>
      </c>
      <c r="C276" s="68">
        <f>'Расчет субсидий'!D276-1</f>
        <v>-1</v>
      </c>
      <c r="D276" s="68">
        <f>C276*'Расчет субсидий'!E276</f>
        <v>0</v>
      </c>
      <c r="E276" s="69">
        <f t="shared" si="146"/>
        <v>0</v>
      </c>
      <c r="F276" s="31" t="s">
        <v>376</v>
      </c>
      <c r="G276" s="31" t="s">
        <v>376</v>
      </c>
      <c r="H276" s="31" t="s">
        <v>376</v>
      </c>
      <c r="I276" s="31" t="s">
        <v>376</v>
      </c>
      <c r="J276" s="31" t="s">
        <v>376</v>
      </c>
      <c r="K276" s="31" t="s">
        <v>376</v>
      </c>
      <c r="L276" s="68">
        <f>'Расчет субсидий'!P276-1</f>
        <v>0.90141643059490084</v>
      </c>
      <c r="M276" s="68">
        <f>L276*'Расчет субсидий'!Q276</f>
        <v>18.028328611898019</v>
      </c>
      <c r="N276" s="69">
        <f t="shared" si="147"/>
        <v>249.44729050722185</v>
      </c>
      <c r="O276" s="68">
        <f>'Расчет субсидий'!R276-1</f>
        <v>0</v>
      </c>
      <c r="P276" s="68">
        <f>O276*'Расчет субсидий'!S276</f>
        <v>0</v>
      </c>
      <c r="Q276" s="69">
        <f t="shared" si="148"/>
        <v>0</v>
      </c>
      <c r="R276" s="68">
        <f>'Расчет субсидий'!V276-1</f>
        <v>0.32195121951219519</v>
      </c>
      <c r="S276" s="68">
        <f>R276*'Расчет субсидий'!W276</f>
        <v>6.4390243902439037</v>
      </c>
      <c r="T276" s="69">
        <f t="shared" si="149"/>
        <v>89.092961540329838</v>
      </c>
      <c r="U276" s="68">
        <f>'Расчет субсидий'!Z276-1</f>
        <v>-0.1914893617021276</v>
      </c>
      <c r="V276" s="68">
        <f>U276*'Расчет субсидий'!AA276</f>
        <v>-5.7446808510638281</v>
      </c>
      <c r="W276" s="69">
        <f t="shared" si="150"/>
        <v>-79.485741799762309</v>
      </c>
      <c r="X276" s="68">
        <f>'Расчет субсидий'!AD276-1</f>
        <v>4.1130472261560191E-2</v>
      </c>
      <c r="Y276" s="68">
        <f>X276*'Расчет субсидий'!AE276</f>
        <v>0.20565236130780096</v>
      </c>
      <c r="Z276" s="69">
        <f t="shared" si="131"/>
        <v>2.8454897522107223</v>
      </c>
      <c r="AA276" s="31" t="s">
        <v>376</v>
      </c>
      <c r="AB276" s="31" t="s">
        <v>376</v>
      </c>
      <c r="AC276" s="31" t="s">
        <v>376</v>
      </c>
      <c r="AD276" s="68">
        <f>'Расчет субсидий'!AL276-1</f>
        <v>0</v>
      </c>
      <c r="AE276" s="68">
        <f>AD276*'Расчет субсидий'!AM276</f>
        <v>0</v>
      </c>
      <c r="AF276" s="69">
        <f t="shared" si="151"/>
        <v>0</v>
      </c>
      <c r="AG276" s="31" t="s">
        <v>376</v>
      </c>
      <c r="AH276" s="31" t="s">
        <v>376</v>
      </c>
      <c r="AI276" s="31" t="s">
        <v>376</v>
      </c>
      <c r="AJ276" s="68">
        <f>'Расчет субсидий'!AT276-1</f>
        <v>-1</v>
      </c>
      <c r="AK276" s="68">
        <f>AJ276*'Расчет субсидий'!AU276</f>
        <v>0</v>
      </c>
      <c r="AL276" s="69">
        <f t="shared" si="132"/>
        <v>0</v>
      </c>
      <c r="AM276" s="31" t="s">
        <v>376</v>
      </c>
      <c r="AN276" s="31" t="s">
        <v>376</v>
      </c>
      <c r="AO276" s="31" t="s">
        <v>376</v>
      </c>
      <c r="AP276" s="31" t="s">
        <v>376</v>
      </c>
      <c r="AQ276" s="31" t="s">
        <v>376</v>
      </c>
      <c r="AR276" s="31" t="s">
        <v>376</v>
      </c>
      <c r="AS276" s="68">
        <f t="shared" si="133"/>
        <v>18.928324512385895</v>
      </c>
      <c r="AT276" s="30" t="str">
        <f>IF('Расчет субсидий'!BW276="+",'Расчет субсидий'!BW276,"-")</f>
        <v>-</v>
      </c>
    </row>
    <row r="277" spans="1:46" ht="15" customHeight="1">
      <c r="A277" s="37" t="s">
        <v>274</v>
      </c>
      <c r="B277" s="65">
        <f>'Расчет субсидий'!BH277</f>
        <v>93.900000000000091</v>
      </c>
      <c r="C277" s="68">
        <f>'Расчет субсидий'!D277-1</f>
        <v>-1</v>
      </c>
      <c r="D277" s="68">
        <f>C277*'Расчет субсидий'!E277</f>
        <v>0</v>
      </c>
      <c r="E277" s="69">
        <f t="shared" si="146"/>
        <v>0</v>
      </c>
      <c r="F277" s="31" t="s">
        <v>376</v>
      </c>
      <c r="G277" s="31" t="s">
        <v>376</v>
      </c>
      <c r="H277" s="31" t="s">
        <v>376</v>
      </c>
      <c r="I277" s="31" t="s">
        <v>376</v>
      </c>
      <c r="J277" s="31" t="s">
        <v>376</v>
      </c>
      <c r="K277" s="31" t="s">
        <v>376</v>
      </c>
      <c r="L277" s="68">
        <f>'Расчет субсидий'!P277-1</f>
        <v>0.1227854330708662</v>
      </c>
      <c r="M277" s="68">
        <f>L277*'Расчет субсидий'!Q277</f>
        <v>2.455708661417324</v>
      </c>
      <c r="N277" s="69">
        <f t="shared" si="147"/>
        <v>37.009211623343177</v>
      </c>
      <c r="O277" s="68">
        <f>'Расчет субсидий'!R277-1</f>
        <v>0</v>
      </c>
      <c r="P277" s="68">
        <f>O277*'Расчет субсидий'!S277</f>
        <v>0</v>
      </c>
      <c r="Q277" s="69">
        <f t="shared" si="148"/>
        <v>0</v>
      </c>
      <c r="R277" s="68">
        <f>'Расчет субсидий'!V277-1</f>
        <v>0</v>
      </c>
      <c r="S277" s="68">
        <f>R277*'Расчет субсидий'!W277</f>
        <v>0</v>
      </c>
      <c r="T277" s="69">
        <f t="shared" si="149"/>
        <v>0</v>
      </c>
      <c r="U277" s="68">
        <f>'Расчет субсидий'!Z277-1</f>
        <v>0.17721518987341778</v>
      </c>
      <c r="V277" s="68">
        <f>U277*'Расчет субсидий'!AA277</f>
        <v>3.5443037974683556</v>
      </c>
      <c r="W277" s="69">
        <f t="shared" si="150"/>
        <v>53.415085982642061</v>
      </c>
      <c r="X277" s="68">
        <f>'Расчет субсидий'!AD277-1</f>
        <v>-2.457655264031855E-3</v>
      </c>
      <c r="Y277" s="68">
        <f>X277*'Расчет субсидий'!AE277</f>
        <v>-1.2288276320159275E-2</v>
      </c>
      <c r="Z277" s="69">
        <f t="shared" si="131"/>
        <v>-0.18519274129057853</v>
      </c>
      <c r="AA277" s="31" t="s">
        <v>376</v>
      </c>
      <c r="AB277" s="31" t="s">
        <v>376</v>
      </c>
      <c r="AC277" s="31" t="s">
        <v>376</v>
      </c>
      <c r="AD277" s="68">
        <f>'Расчет субсидий'!AL277-1</f>
        <v>1.2145748987854255E-2</v>
      </c>
      <c r="AE277" s="68">
        <f>AD277*'Расчет субсидий'!AM277</f>
        <v>0.24291497975708509</v>
      </c>
      <c r="AF277" s="69">
        <f t="shared" si="151"/>
        <v>3.6608951353054282</v>
      </c>
      <c r="AG277" s="31" t="s">
        <v>376</v>
      </c>
      <c r="AH277" s="31" t="s">
        <v>376</v>
      </c>
      <c r="AI277" s="31" t="s">
        <v>376</v>
      </c>
      <c r="AJ277" s="68">
        <f>'Расчет субсидий'!AT277-1</f>
        <v>-1</v>
      </c>
      <c r="AK277" s="68">
        <f>AJ277*'Расчет субсидий'!AU277</f>
        <v>0</v>
      </c>
      <c r="AL277" s="69">
        <f t="shared" si="132"/>
        <v>0</v>
      </c>
      <c r="AM277" s="31" t="s">
        <v>376</v>
      </c>
      <c r="AN277" s="31" t="s">
        <v>376</v>
      </c>
      <c r="AO277" s="31" t="s">
        <v>376</v>
      </c>
      <c r="AP277" s="31" t="s">
        <v>376</v>
      </c>
      <c r="AQ277" s="31" t="s">
        <v>376</v>
      </c>
      <c r="AR277" s="31" t="s">
        <v>376</v>
      </c>
      <c r="AS277" s="68">
        <f t="shared" si="133"/>
        <v>6.2306391623226052</v>
      </c>
      <c r="AT277" s="30" t="str">
        <f>IF('Расчет субсидий'!BW277="+",'Расчет субсидий'!BW277,"-")</f>
        <v>-</v>
      </c>
    </row>
    <row r="278" spans="1:46" ht="15" customHeight="1">
      <c r="A278" s="37" t="s">
        <v>275</v>
      </c>
      <c r="B278" s="65">
        <f>'Расчет субсидий'!BH278</f>
        <v>270.5</v>
      </c>
      <c r="C278" s="68">
        <f>'Расчет субсидий'!D278-1</f>
        <v>-1</v>
      </c>
      <c r="D278" s="68">
        <f>C278*'Расчет субсидий'!E278</f>
        <v>0</v>
      </c>
      <c r="E278" s="69">
        <f t="shared" si="146"/>
        <v>0</v>
      </c>
      <c r="F278" s="31" t="s">
        <v>376</v>
      </c>
      <c r="G278" s="31" t="s">
        <v>376</v>
      </c>
      <c r="H278" s="31" t="s">
        <v>376</v>
      </c>
      <c r="I278" s="31" t="s">
        <v>376</v>
      </c>
      <c r="J278" s="31" t="s">
        <v>376</v>
      </c>
      <c r="K278" s="31" t="s">
        <v>376</v>
      </c>
      <c r="L278" s="68">
        <f>'Расчет субсидий'!P278-1</f>
        <v>1.4585382591787717</v>
      </c>
      <c r="M278" s="68">
        <f>L278*'Расчет субсидий'!Q278</f>
        <v>29.170765183575433</v>
      </c>
      <c r="N278" s="69">
        <f t="shared" si="147"/>
        <v>167.10381690642632</v>
      </c>
      <c r="O278" s="68">
        <f>'Расчет субсидий'!R278-1</f>
        <v>0</v>
      </c>
      <c r="P278" s="68">
        <f>O278*'Расчет субсидий'!S278</f>
        <v>0</v>
      </c>
      <c r="Q278" s="69">
        <f t="shared" si="148"/>
        <v>0</v>
      </c>
      <c r="R278" s="68">
        <f>'Расчет субсидий'!V278-1</f>
        <v>0</v>
      </c>
      <c r="S278" s="68">
        <f>R278*'Расчет субсидий'!W278</f>
        <v>0</v>
      </c>
      <c r="T278" s="69">
        <f t="shared" si="149"/>
        <v>0</v>
      </c>
      <c r="U278" s="68">
        <f>'Расчет субсидий'!Z278-1</f>
        <v>0.2808988764044944</v>
      </c>
      <c r="V278" s="68">
        <f>U278*'Расчет субсидий'!AA278</f>
        <v>8.4269662921348321</v>
      </c>
      <c r="W278" s="69">
        <f t="shared" si="150"/>
        <v>48.2736131018736</v>
      </c>
      <c r="X278" s="68">
        <f>'Расчет субсидий'!AD278-1</f>
        <v>-7.5486753909990378E-2</v>
      </c>
      <c r="Y278" s="68">
        <f>X278*'Расчет субсидий'!AE278</f>
        <v>-0.37743376954995189</v>
      </c>
      <c r="Z278" s="69">
        <f t="shared" si="131"/>
        <v>-2.16211755585655</v>
      </c>
      <c r="AA278" s="31" t="s">
        <v>376</v>
      </c>
      <c r="AB278" s="31" t="s">
        <v>376</v>
      </c>
      <c r="AC278" s="31" t="s">
        <v>376</v>
      </c>
      <c r="AD278" s="68">
        <f>'Расчет субсидий'!AL278-1</f>
        <v>0</v>
      </c>
      <c r="AE278" s="68">
        <f>AD278*'Расчет субсидий'!AM278</f>
        <v>0</v>
      </c>
      <c r="AF278" s="69">
        <f t="shared" si="151"/>
        <v>0</v>
      </c>
      <c r="AG278" s="31" t="s">
        <v>376</v>
      </c>
      <c r="AH278" s="31" t="s">
        <v>376</v>
      </c>
      <c r="AI278" s="31" t="s">
        <v>376</v>
      </c>
      <c r="AJ278" s="68">
        <f>'Расчет субсидий'!AT278-1</f>
        <v>1</v>
      </c>
      <c r="AK278" s="68">
        <f>AJ278*'Расчет субсидий'!AU278</f>
        <v>10</v>
      </c>
      <c r="AL278" s="69">
        <f t="shared" si="132"/>
        <v>57.284687547556665</v>
      </c>
      <c r="AM278" s="31" t="s">
        <v>376</v>
      </c>
      <c r="AN278" s="31" t="s">
        <v>376</v>
      </c>
      <c r="AO278" s="31" t="s">
        <v>376</v>
      </c>
      <c r="AP278" s="31" t="s">
        <v>376</v>
      </c>
      <c r="AQ278" s="31" t="s">
        <v>376</v>
      </c>
      <c r="AR278" s="31" t="s">
        <v>376</v>
      </c>
      <c r="AS278" s="68">
        <f t="shared" si="133"/>
        <v>47.220297706160309</v>
      </c>
      <c r="AT278" s="30" t="str">
        <f>IF('Расчет субсидий'!BW278="+",'Расчет субсидий'!BW278,"-")</f>
        <v>-</v>
      </c>
    </row>
    <row r="279" spans="1:46" ht="15" customHeight="1">
      <c r="A279" s="37" t="s">
        <v>276</v>
      </c>
      <c r="B279" s="65">
        <f>'Расчет субсидий'!BH279</f>
        <v>27</v>
      </c>
      <c r="C279" s="68">
        <f>'Расчет субсидий'!D279-1</f>
        <v>-1</v>
      </c>
      <c r="D279" s="68">
        <f>C279*'Расчет субсидий'!E279</f>
        <v>0</v>
      </c>
      <c r="E279" s="69">
        <f t="shared" si="146"/>
        <v>0</v>
      </c>
      <c r="F279" s="31" t="s">
        <v>376</v>
      </c>
      <c r="G279" s="31" t="s">
        <v>376</v>
      </c>
      <c r="H279" s="31" t="s">
        <v>376</v>
      </c>
      <c r="I279" s="31" t="s">
        <v>376</v>
      </c>
      <c r="J279" s="31" t="s">
        <v>376</v>
      </c>
      <c r="K279" s="31" t="s">
        <v>376</v>
      </c>
      <c r="L279" s="68">
        <f>'Расчет субсидий'!P279-1</f>
        <v>-0.27333203319681898</v>
      </c>
      <c r="M279" s="68">
        <f>L279*'Расчет субсидий'!Q279</f>
        <v>-5.4666406639363796</v>
      </c>
      <c r="N279" s="69">
        <f t="shared" si="147"/>
        <v>-30.891831934533904</v>
      </c>
      <c r="O279" s="68">
        <f>'Расчет субсидий'!R279-1</f>
        <v>0</v>
      </c>
      <c r="P279" s="68">
        <f>O279*'Расчет субсидий'!S279</f>
        <v>0</v>
      </c>
      <c r="Q279" s="69">
        <f t="shared" si="148"/>
        <v>0</v>
      </c>
      <c r="R279" s="68">
        <f>'Расчет субсидий'!V279-1</f>
        <v>-0.13874999999999993</v>
      </c>
      <c r="S279" s="68">
        <f>R279*'Расчет субсидий'!W279</f>
        <v>-2.0812499999999989</v>
      </c>
      <c r="T279" s="69">
        <f t="shared" si="149"/>
        <v>-11.76108494525641</v>
      </c>
      <c r="U279" s="68">
        <f>'Расчет субсидий'!Z279-1</f>
        <v>9.5238095238095344E-2</v>
      </c>
      <c r="V279" s="68">
        <f>U279*'Расчет субсидий'!AA279</f>
        <v>3.333333333333337</v>
      </c>
      <c r="W279" s="69">
        <f t="shared" si="150"/>
        <v>18.836572484895179</v>
      </c>
      <c r="X279" s="68">
        <f>'Расчет субсидий'!AD279-1</f>
        <v>-0.2015006733790804</v>
      </c>
      <c r="Y279" s="68">
        <f>X279*'Расчет субсидий'!AE279</f>
        <v>-1.0075033668954019</v>
      </c>
      <c r="Z279" s="69">
        <f t="shared" si="131"/>
        <v>-5.693373059790348</v>
      </c>
      <c r="AA279" s="31" t="s">
        <v>376</v>
      </c>
      <c r="AB279" s="31" t="s">
        <v>376</v>
      </c>
      <c r="AC279" s="31" t="s">
        <v>376</v>
      </c>
      <c r="AD279" s="68">
        <f>'Расчет субсидий'!AL279-1</f>
        <v>0</v>
      </c>
      <c r="AE279" s="68">
        <f>AD279*'Расчет субсидий'!AM279</f>
        <v>0</v>
      </c>
      <c r="AF279" s="69">
        <f t="shared" si="151"/>
        <v>0</v>
      </c>
      <c r="AG279" s="31" t="s">
        <v>376</v>
      </c>
      <c r="AH279" s="31" t="s">
        <v>376</v>
      </c>
      <c r="AI279" s="31" t="s">
        <v>376</v>
      </c>
      <c r="AJ279" s="68">
        <f>'Расчет субсидий'!AT279-1</f>
        <v>1</v>
      </c>
      <c r="AK279" s="68">
        <f>AJ279*'Расчет субсидий'!AU279</f>
        <v>10</v>
      </c>
      <c r="AL279" s="69">
        <f t="shared" si="132"/>
        <v>56.509717454685479</v>
      </c>
      <c r="AM279" s="31" t="s">
        <v>376</v>
      </c>
      <c r="AN279" s="31" t="s">
        <v>376</v>
      </c>
      <c r="AO279" s="31" t="s">
        <v>376</v>
      </c>
      <c r="AP279" s="31" t="s">
        <v>376</v>
      </c>
      <c r="AQ279" s="31" t="s">
        <v>376</v>
      </c>
      <c r="AR279" s="31" t="s">
        <v>376</v>
      </c>
      <c r="AS279" s="68">
        <f t="shared" si="133"/>
        <v>4.7779393025015571</v>
      </c>
      <c r="AT279" s="30" t="str">
        <f>IF('Расчет субсидий'!BW279="+",'Расчет субсидий'!BW279,"-")</f>
        <v>-</v>
      </c>
    </row>
    <row r="280" spans="1:46" ht="15" customHeight="1">
      <c r="A280" s="37" t="s">
        <v>277</v>
      </c>
      <c r="B280" s="65">
        <f>'Расчет субсидий'!BH280</f>
        <v>229.09999999999991</v>
      </c>
      <c r="C280" s="68">
        <f>'Расчет субсидий'!D280-1</f>
        <v>-1</v>
      </c>
      <c r="D280" s="68">
        <f>C280*'Расчет субсидий'!E280</f>
        <v>0</v>
      </c>
      <c r="E280" s="69">
        <f t="shared" si="146"/>
        <v>0</v>
      </c>
      <c r="F280" s="31" t="s">
        <v>376</v>
      </c>
      <c r="G280" s="31" t="s">
        <v>376</v>
      </c>
      <c r="H280" s="31" t="s">
        <v>376</v>
      </c>
      <c r="I280" s="31" t="s">
        <v>376</v>
      </c>
      <c r="J280" s="31" t="s">
        <v>376</v>
      </c>
      <c r="K280" s="31" t="s">
        <v>376</v>
      </c>
      <c r="L280" s="68">
        <f>'Расчет субсидий'!P280-1</f>
        <v>2.1681263953288683</v>
      </c>
      <c r="M280" s="68">
        <f>L280*'Расчет субсидий'!Q280</f>
        <v>43.36252790657737</v>
      </c>
      <c r="N280" s="69">
        <f t="shared" si="147"/>
        <v>169.40458599931162</v>
      </c>
      <c r="O280" s="68">
        <f>'Расчет субсидий'!R280-1</f>
        <v>0</v>
      </c>
      <c r="P280" s="68">
        <f>O280*'Расчет субсидий'!S280</f>
        <v>0</v>
      </c>
      <c r="Q280" s="69">
        <f t="shared" si="148"/>
        <v>0</v>
      </c>
      <c r="R280" s="68">
        <f>'Расчет субсидий'!V280-1</f>
        <v>0.10382775119617227</v>
      </c>
      <c r="S280" s="68">
        <f>R280*'Расчет субсидий'!W280</f>
        <v>2.5956937799043067</v>
      </c>
      <c r="T280" s="69">
        <f t="shared" si="149"/>
        <v>10.140608755860354</v>
      </c>
      <c r="U280" s="68">
        <f>'Расчет субсидий'!Z280-1</f>
        <v>0.50847457627118642</v>
      </c>
      <c r="V280" s="68">
        <f>U280*'Расчет субсидий'!AA280</f>
        <v>12.711864406779661</v>
      </c>
      <c r="W280" s="69">
        <f t="shared" si="150"/>
        <v>49.661498788756077</v>
      </c>
      <c r="X280" s="68">
        <f>'Расчет субсидий'!AD280-1</f>
        <v>-5.4620738260946489E-3</v>
      </c>
      <c r="Y280" s="68">
        <f>X280*'Расчет субсидий'!AE280</f>
        <v>-2.7310369130473244E-2</v>
      </c>
      <c r="Z280" s="69">
        <f t="shared" si="131"/>
        <v>-0.10669354392815363</v>
      </c>
      <c r="AA280" s="31" t="s">
        <v>376</v>
      </c>
      <c r="AB280" s="31" t="s">
        <v>376</v>
      </c>
      <c r="AC280" s="31" t="s">
        <v>376</v>
      </c>
      <c r="AD280" s="68">
        <f>'Расчет субсидий'!AL280-1</f>
        <v>0</v>
      </c>
      <c r="AE280" s="68">
        <f>AD280*'Расчет субсидий'!AM280</f>
        <v>0</v>
      </c>
      <c r="AF280" s="69">
        <f t="shared" si="151"/>
        <v>0</v>
      </c>
      <c r="AG280" s="31" t="s">
        <v>376</v>
      </c>
      <c r="AH280" s="31" t="s">
        <v>376</v>
      </c>
      <c r="AI280" s="31" t="s">
        <v>376</v>
      </c>
      <c r="AJ280" s="68">
        <f>'Расчет субсидий'!AT280-1</f>
        <v>-1</v>
      </c>
      <c r="AK280" s="68">
        <f>AJ280*'Расчет субсидий'!AU280</f>
        <v>0</v>
      </c>
      <c r="AL280" s="69">
        <f t="shared" si="132"/>
        <v>0</v>
      </c>
      <c r="AM280" s="31" t="s">
        <v>376</v>
      </c>
      <c r="AN280" s="31" t="s">
        <v>376</v>
      </c>
      <c r="AO280" s="31" t="s">
        <v>376</v>
      </c>
      <c r="AP280" s="31" t="s">
        <v>376</v>
      </c>
      <c r="AQ280" s="31" t="s">
        <v>376</v>
      </c>
      <c r="AR280" s="31" t="s">
        <v>376</v>
      </c>
      <c r="AS280" s="68">
        <f t="shared" si="133"/>
        <v>58.642775724130864</v>
      </c>
      <c r="AT280" s="30" t="str">
        <f>IF('Расчет субсидий'!BW280="+",'Расчет субсидий'!BW280,"-")</f>
        <v>-</v>
      </c>
    </row>
    <row r="281" spans="1:46" ht="15" customHeight="1">
      <c r="A281" s="37" t="s">
        <v>278</v>
      </c>
      <c r="B281" s="65">
        <f>'Расчет субсидий'!BH281</f>
        <v>108.20000000000005</v>
      </c>
      <c r="C281" s="68">
        <f>'Расчет субсидий'!D281-1</f>
        <v>-1</v>
      </c>
      <c r="D281" s="68">
        <f>C281*'Расчет субсидий'!E281</f>
        <v>0</v>
      </c>
      <c r="E281" s="69">
        <f t="shared" si="146"/>
        <v>0</v>
      </c>
      <c r="F281" s="31" t="s">
        <v>376</v>
      </c>
      <c r="G281" s="31" t="s">
        <v>376</v>
      </c>
      <c r="H281" s="31" t="s">
        <v>376</v>
      </c>
      <c r="I281" s="31" t="s">
        <v>376</v>
      </c>
      <c r="J281" s="31" t="s">
        <v>376</v>
      </c>
      <c r="K281" s="31" t="s">
        <v>376</v>
      </c>
      <c r="L281" s="68">
        <f>'Расчет субсидий'!P281-1</f>
        <v>2.0334777260816086</v>
      </c>
      <c r="M281" s="68">
        <f>L281*'Расчет субсидий'!Q281</f>
        <v>40.669554521632172</v>
      </c>
      <c r="N281" s="69">
        <f t="shared" si="147"/>
        <v>58.152541203567338</v>
      </c>
      <c r="O281" s="68">
        <f>'Расчет субсидий'!R281-1</f>
        <v>0</v>
      </c>
      <c r="P281" s="68">
        <f>O281*'Расчет субсидий'!S281</f>
        <v>0</v>
      </c>
      <c r="Q281" s="69">
        <f t="shared" si="148"/>
        <v>0</v>
      </c>
      <c r="R281" s="68">
        <f>'Расчет субсидий'!V281-1</f>
        <v>-3.6842105263157898E-2</v>
      </c>
      <c r="S281" s="68">
        <f>R281*'Расчет субсидий'!W281</f>
        <v>-0.73684210526315796</v>
      </c>
      <c r="T281" s="69">
        <f t="shared" si="149"/>
        <v>-1.0535950391108302</v>
      </c>
      <c r="U281" s="68">
        <f>'Расчет субсидий'!Z281-1</f>
        <v>6.9230769230769207E-2</v>
      </c>
      <c r="V281" s="68">
        <f>U281*'Расчет субсидий'!AA281</f>
        <v>2.0769230769230762</v>
      </c>
      <c r="W281" s="69">
        <f t="shared" si="150"/>
        <v>2.9697486541970091</v>
      </c>
      <c r="X281" s="68">
        <f>'Расчет субсидий'!AD281-1</f>
        <v>-5.5366269165246784E-3</v>
      </c>
      <c r="Y281" s="68">
        <f>X281*'Расчет субсидий'!AE281</f>
        <v>-2.7683134582623392E-2</v>
      </c>
      <c r="Z281" s="69">
        <f t="shared" si="131"/>
        <v>-3.9583532285892849E-2</v>
      </c>
      <c r="AA281" s="31" t="s">
        <v>376</v>
      </c>
      <c r="AB281" s="31" t="s">
        <v>376</v>
      </c>
      <c r="AC281" s="31" t="s">
        <v>376</v>
      </c>
      <c r="AD281" s="68">
        <f>'Расчет субсидий'!AL281-1</f>
        <v>1.0526315789473717E-2</v>
      </c>
      <c r="AE281" s="68">
        <f>AD281*'Расчет субсидий'!AM281</f>
        <v>0.21052631578947434</v>
      </c>
      <c r="AF281" s="69">
        <f t="shared" si="151"/>
        <v>0.30102715403166669</v>
      </c>
      <c r="AG281" s="31" t="s">
        <v>376</v>
      </c>
      <c r="AH281" s="31" t="s">
        <v>376</v>
      </c>
      <c r="AI281" s="31" t="s">
        <v>376</v>
      </c>
      <c r="AJ281" s="68">
        <f>'Расчет субсидий'!AT281-1</f>
        <v>3.3478260869565215</v>
      </c>
      <c r="AK281" s="68">
        <f>AJ281*'Расчет субсидий'!AU281</f>
        <v>33.478260869565219</v>
      </c>
      <c r="AL281" s="69">
        <f t="shared" si="132"/>
        <v>47.869861559600764</v>
      </c>
      <c r="AM281" s="31" t="s">
        <v>376</v>
      </c>
      <c r="AN281" s="31" t="s">
        <v>376</v>
      </c>
      <c r="AO281" s="31" t="s">
        <v>376</v>
      </c>
      <c r="AP281" s="31" t="s">
        <v>376</v>
      </c>
      <c r="AQ281" s="31" t="s">
        <v>376</v>
      </c>
      <c r="AR281" s="31" t="s">
        <v>376</v>
      </c>
      <c r="AS281" s="68">
        <f t="shared" si="133"/>
        <v>75.670739544064162</v>
      </c>
      <c r="AT281" s="30" t="str">
        <f>IF('Расчет субсидий'!BW281="+",'Расчет субсидий'!BW281,"-")</f>
        <v>-</v>
      </c>
    </row>
    <row r="282" spans="1:46" ht="15" customHeight="1">
      <c r="A282" s="37" t="s">
        <v>279</v>
      </c>
      <c r="B282" s="65">
        <f>'Расчет субсидий'!BH282</f>
        <v>112.90000000000009</v>
      </c>
      <c r="C282" s="68">
        <f>'Расчет субсидий'!D282-1</f>
        <v>5.2161364636450713E-2</v>
      </c>
      <c r="D282" s="68">
        <f>C282*'Расчет субсидий'!E282</f>
        <v>0.52161364636450713</v>
      </c>
      <c r="E282" s="69">
        <f t="shared" si="146"/>
        <v>8.4012848164364922</v>
      </c>
      <c r="F282" s="31" t="s">
        <v>376</v>
      </c>
      <c r="G282" s="31" t="s">
        <v>376</v>
      </c>
      <c r="H282" s="31" t="s">
        <v>376</v>
      </c>
      <c r="I282" s="31" t="s">
        <v>376</v>
      </c>
      <c r="J282" s="31" t="s">
        <v>376</v>
      </c>
      <c r="K282" s="31" t="s">
        <v>376</v>
      </c>
      <c r="L282" s="68">
        <f>'Расчет субсидий'!P282-1</f>
        <v>-7.6082880588815072E-2</v>
      </c>
      <c r="M282" s="68">
        <f>L282*'Расчет субсидий'!Q282</f>
        <v>-1.5216576117763014</v>
      </c>
      <c r="N282" s="69">
        <f t="shared" si="147"/>
        <v>-24.508329256205453</v>
      </c>
      <c r="O282" s="68">
        <f>'Расчет субсидий'!R282-1</f>
        <v>0</v>
      </c>
      <c r="P282" s="68">
        <f>O282*'Расчет субсидий'!S282</f>
        <v>0</v>
      </c>
      <c r="Q282" s="69">
        <f t="shared" si="148"/>
        <v>0</v>
      </c>
      <c r="R282" s="68">
        <f>'Расчет субсидий'!V282-1</f>
        <v>0</v>
      </c>
      <c r="S282" s="68">
        <f>R282*'Расчет субсидий'!W282</f>
        <v>0</v>
      </c>
      <c r="T282" s="69">
        <f t="shared" si="149"/>
        <v>0</v>
      </c>
      <c r="U282" s="68">
        <f>'Расчет субсидий'!Z282-1</f>
        <v>6.7415730337078594E-2</v>
      </c>
      <c r="V282" s="68">
        <f>U282*'Расчет субсидий'!AA282</f>
        <v>2.359550561797751</v>
      </c>
      <c r="W282" s="69">
        <f t="shared" si="150"/>
        <v>38.003714907782559</v>
      </c>
      <c r="X282" s="68">
        <f>'Расчет субсидий'!AD282-1</f>
        <v>-0.28925148211895202</v>
      </c>
      <c r="Y282" s="68">
        <f>X282*'Расчет субсидий'!AE282</f>
        <v>-1.4462574105947601</v>
      </c>
      <c r="Z282" s="69">
        <f t="shared" si="131"/>
        <v>-23.293908257526144</v>
      </c>
      <c r="AA282" s="31" t="s">
        <v>376</v>
      </c>
      <c r="AB282" s="31" t="s">
        <v>376</v>
      </c>
      <c r="AC282" s="31" t="s">
        <v>376</v>
      </c>
      <c r="AD282" s="68">
        <f>'Расчет субсидий'!AL282-1</f>
        <v>3.937007874015741E-2</v>
      </c>
      <c r="AE282" s="68">
        <f>AD282*'Расчет субсидий'!AM282</f>
        <v>0.78740157480314821</v>
      </c>
      <c r="AF282" s="69">
        <f t="shared" si="151"/>
        <v>12.682154581149772</v>
      </c>
      <c r="AG282" s="31" t="s">
        <v>376</v>
      </c>
      <c r="AH282" s="31" t="s">
        <v>376</v>
      </c>
      <c r="AI282" s="31" t="s">
        <v>376</v>
      </c>
      <c r="AJ282" s="68">
        <f>'Расчет субсидий'!AT282-1</f>
        <v>0.63090128755364794</v>
      </c>
      <c r="AK282" s="68">
        <f>AJ282*'Расчет субсидий'!AU282</f>
        <v>6.3090128755364798</v>
      </c>
      <c r="AL282" s="69">
        <f t="shared" si="132"/>
        <v>101.61508320836286</v>
      </c>
      <c r="AM282" s="31" t="s">
        <v>376</v>
      </c>
      <c r="AN282" s="31" t="s">
        <v>376</v>
      </c>
      <c r="AO282" s="31" t="s">
        <v>376</v>
      </c>
      <c r="AP282" s="31" t="s">
        <v>376</v>
      </c>
      <c r="AQ282" s="31" t="s">
        <v>376</v>
      </c>
      <c r="AR282" s="31" t="s">
        <v>376</v>
      </c>
      <c r="AS282" s="68">
        <f t="shared" si="133"/>
        <v>7.0096636361308242</v>
      </c>
      <c r="AT282" s="30" t="str">
        <f>IF('Расчет субсидий'!BW282="+",'Расчет субсидий'!BW282,"-")</f>
        <v>-</v>
      </c>
    </row>
    <row r="283" spans="1:46" ht="15" customHeight="1">
      <c r="A283" s="37" t="s">
        <v>280</v>
      </c>
      <c r="B283" s="65">
        <f>'Расчет субсидий'!BH283</f>
        <v>3.9000000000000909</v>
      </c>
      <c r="C283" s="68">
        <f>'Расчет субсидий'!D283-1</f>
        <v>2.1896192624038204</v>
      </c>
      <c r="D283" s="68">
        <f>C283*'Расчет субсидий'!E283</f>
        <v>21.896192624038203</v>
      </c>
      <c r="E283" s="69">
        <f t="shared" si="146"/>
        <v>290.30721605628645</v>
      </c>
      <c r="F283" s="31" t="s">
        <v>376</v>
      </c>
      <c r="G283" s="31" t="s">
        <v>376</v>
      </c>
      <c r="H283" s="31" t="s">
        <v>376</v>
      </c>
      <c r="I283" s="31" t="s">
        <v>376</v>
      </c>
      <c r="J283" s="31" t="s">
        <v>376</v>
      </c>
      <c r="K283" s="31" t="s">
        <v>376</v>
      </c>
      <c r="L283" s="68">
        <f>'Расчет субсидий'!P283-1</f>
        <v>-0.32091781513817741</v>
      </c>
      <c r="M283" s="68">
        <f>L283*'Расчет субсидий'!Q283</f>
        <v>-6.4183563027635486</v>
      </c>
      <c r="N283" s="69">
        <f t="shared" si="147"/>
        <v>-85.096764625053211</v>
      </c>
      <c r="O283" s="68">
        <f>'Расчет субсидий'!R283-1</f>
        <v>0</v>
      </c>
      <c r="P283" s="68">
        <f>O283*'Расчет субсидий'!S283</f>
        <v>0</v>
      </c>
      <c r="Q283" s="69">
        <f t="shared" si="148"/>
        <v>0</v>
      </c>
      <c r="R283" s="68">
        <f>'Расчет субсидий'!V283-1</f>
        <v>0</v>
      </c>
      <c r="S283" s="68">
        <f>R283*'Расчет субсидий'!W283</f>
        <v>0</v>
      </c>
      <c r="T283" s="69">
        <f t="shared" si="149"/>
        <v>0</v>
      </c>
      <c r="U283" s="68">
        <f>'Расчет субсидий'!Z283-1</f>
        <v>-0.23809523809523814</v>
      </c>
      <c r="V283" s="68">
        <f>U283*'Расчет субсидий'!AA283</f>
        <v>-5.9523809523809534</v>
      </c>
      <c r="W283" s="69">
        <f t="shared" si="150"/>
        <v>-78.918703943767724</v>
      </c>
      <c r="X283" s="68">
        <f>'Расчет субсидий'!AD283-1</f>
        <v>0.15373981054705199</v>
      </c>
      <c r="Y283" s="68">
        <f>X283*'Расчет субсидий'!AE283</f>
        <v>0.76869905273525996</v>
      </c>
      <c r="Z283" s="69">
        <f t="shared" si="131"/>
        <v>10.191675138064335</v>
      </c>
      <c r="AA283" s="31" t="s">
        <v>376</v>
      </c>
      <c r="AB283" s="31" t="s">
        <v>376</v>
      </c>
      <c r="AC283" s="31" t="s">
        <v>376</v>
      </c>
      <c r="AD283" s="68">
        <f>'Расчет субсидий'!AL283-1</f>
        <v>0</v>
      </c>
      <c r="AE283" s="68">
        <f>AD283*'Расчет субсидий'!AM283</f>
        <v>0</v>
      </c>
      <c r="AF283" s="69">
        <f t="shared" si="151"/>
        <v>0</v>
      </c>
      <c r="AG283" s="31" t="s">
        <v>376</v>
      </c>
      <c r="AH283" s="31" t="s">
        <v>376</v>
      </c>
      <c r="AI283" s="31" t="s">
        <v>376</v>
      </c>
      <c r="AJ283" s="68">
        <f>'Расчет субсидий'!AT283-1</f>
        <v>-1</v>
      </c>
      <c r="AK283" s="68">
        <f>AJ283*'Расчет субсидий'!AU283</f>
        <v>-10</v>
      </c>
      <c r="AL283" s="69">
        <f t="shared" si="132"/>
        <v>-132.58342262552975</v>
      </c>
      <c r="AM283" s="31" t="s">
        <v>376</v>
      </c>
      <c r="AN283" s="31" t="s">
        <v>376</v>
      </c>
      <c r="AO283" s="31" t="s">
        <v>376</v>
      </c>
      <c r="AP283" s="31" t="s">
        <v>376</v>
      </c>
      <c r="AQ283" s="31" t="s">
        <v>376</v>
      </c>
      <c r="AR283" s="31" t="s">
        <v>376</v>
      </c>
      <c r="AS283" s="68">
        <f t="shared" si="133"/>
        <v>0.29415442162896177</v>
      </c>
      <c r="AT283" s="30" t="str">
        <f>IF('Расчет субсидий'!BW283="+",'Расчет субсидий'!BW283,"-")</f>
        <v>-</v>
      </c>
    </row>
    <row r="284" spans="1:46" ht="15" customHeight="1">
      <c r="A284" s="37" t="s">
        <v>281</v>
      </c>
      <c r="B284" s="65">
        <f>'Расчет субсидий'!BH284</f>
        <v>-163.69999999999982</v>
      </c>
      <c r="C284" s="68">
        <f>'Расчет субсидий'!D284-1</f>
        <v>-6.1462158791931509E-2</v>
      </c>
      <c r="D284" s="68">
        <f>C284*'Расчет субсидий'!E284</f>
        <v>-0.61462158791931509</v>
      </c>
      <c r="E284" s="69">
        <f t="shared" si="146"/>
        <v>-13.223013212433688</v>
      </c>
      <c r="F284" s="31" t="s">
        <v>376</v>
      </c>
      <c r="G284" s="31" t="s">
        <v>376</v>
      </c>
      <c r="H284" s="31" t="s">
        <v>376</v>
      </c>
      <c r="I284" s="31" t="s">
        <v>376</v>
      </c>
      <c r="J284" s="31" t="s">
        <v>376</v>
      </c>
      <c r="K284" s="31" t="s">
        <v>376</v>
      </c>
      <c r="L284" s="68">
        <f>'Расчет субсидий'!P284-1</f>
        <v>-0.14281244221934597</v>
      </c>
      <c r="M284" s="68">
        <f>L284*'Расчет субсидий'!Q284</f>
        <v>-2.8562488443869194</v>
      </c>
      <c r="N284" s="69">
        <f t="shared" si="147"/>
        <v>-61.449543832626873</v>
      </c>
      <c r="O284" s="68">
        <f>'Расчет субсидий'!R284-1</f>
        <v>0</v>
      </c>
      <c r="P284" s="68">
        <f>O284*'Расчет субсидий'!S284</f>
        <v>0</v>
      </c>
      <c r="Q284" s="69">
        <f t="shared" si="148"/>
        <v>0</v>
      </c>
      <c r="R284" s="68">
        <f>'Расчет субсидий'!V284-1</f>
        <v>6.1363636363636509E-2</v>
      </c>
      <c r="S284" s="68">
        <f>R284*'Расчет субсидий'!W284</f>
        <v>0.30681818181818254</v>
      </c>
      <c r="T284" s="69">
        <f t="shared" si="149"/>
        <v>6.6009085130431551</v>
      </c>
      <c r="U284" s="68">
        <f>'Расчет субсидий'!Z284-1</f>
        <v>-0.23750000000000004</v>
      </c>
      <c r="V284" s="68">
        <f>U284*'Расчет субсидий'!AA284</f>
        <v>-10.687500000000002</v>
      </c>
      <c r="W284" s="69">
        <f t="shared" si="150"/>
        <v>-229.93164653766939</v>
      </c>
      <c r="X284" s="68">
        <f>'Расчет субсидий'!AD284-1</f>
        <v>-2.4471214773803207E-2</v>
      </c>
      <c r="Y284" s="68">
        <f>X284*'Расчет субсидий'!AE284</f>
        <v>-0.12235607386901604</v>
      </c>
      <c r="Z284" s="69">
        <f t="shared" si="131"/>
        <v>-2.6323774061836311</v>
      </c>
      <c r="AA284" s="31" t="s">
        <v>376</v>
      </c>
      <c r="AB284" s="31" t="s">
        <v>376</v>
      </c>
      <c r="AC284" s="31" t="s">
        <v>376</v>
      </c>
      <c r="AD284" s="68">
        <f>'Расчет субсидий'!AL284-1</f>
        <v>0.38181818181818183</v>
      </c>
      <c r="AE284" s="68">
        <f>AD284*'Расчет субсидий'!AM284</f>
        <v>7.6363636363636367</v>
      </c>
      <c r="AF284" s="69">
        <f t="shared" si="151"/>
        <v>164.28927854685148</v>
      </c>
      <c r="AG284" s="31" t="s">
        <v>376</v>
      </c>
      <c r="AH284" s="31" t="s">
        <v>376</v>
      </c>
      <c r="AI284" s="31" t="s">
        <v>376</v>
      </c>
      <c r="AJ284" s="68">
        <f>'Расчет субсидий'!AT284-1</f>
        <v>-0.12714285714285711</v>
      </c>
      <c r="AK284" s="68">
        <f>AJ284*'Расчет субсидий'!AU284</f>
        <v>-1.2714285714285711</v>
      </c>
      <c r="AL284" s="69">
        <f t="shared" si="132"/>
        <v>-27.353606070980877</v>
      </c>
      <c r="AM284" s="31" t="s">
        <v>376</v>
      </c>
      <c r="AN284" s="31" t="s">
        <v>376</v>
      </c>
      <c r="AO284" s="31" t="s">
        <v>376</v>
      </c>
      <c r="AP284" s="31" t="s">
        <v>376</v>
      </c>
      <c r="AQ284" s="31" t="s">
        <v>376</v>
      </c>
      <c r="AR284" s="31" t="s">
        <v>376</v>
      </c>
      <c r="AS284" s="68">
        <f t="shared" si="133"/>
        <v>-7.6089732594220036</v>
      </c>
      <c r="AT284" s="30" t="str">
        <f>IF('Расчет субсидий'!BW284="+",'Расчет субсидий'!BW284,"-")</f>
        <v>-</v>
      </c>
    </row>
    <row r="285" spans="1:46" ht="15" customHeight="1">
      <c r="A285" s="37" t="s">
        <v>282</v>
      </c>
      <c r="B285" s="65">
        <f>'Расчет субсидий'!BH285</f>
        <v>0</v>
      </c>
      <c r="C285" s="68">
        <f>'Расчет субсидий'!D285-1</f>
        <v>-5.0261336583693583E-2</v>
      </c>
      <c r="D285" s="68">
        <f>C285*'Расчет субсидий'!E285</f>
        <v>-0.50261336583693583</v>
      </c>
      <c r="E285" s="69">
        <f t="shared" si="146"/>
        <v>0</v>
      </c>
      <c r="F285" s="31" t="s">
        <v>376</v>
      </c>
      <c r="G285" s="31" t="s">
        <v>376</v>
      </c>
      <c r="H285" s="31" t="s">
        <v>376</v>
      </c>
      <c r="I285" s="31" t="s">
        <v>376</v>
      </c>
      <c r="J285" s="31" t="s">
        <v>376</v>
      </c>
      <c r="K285" s="31" t="s">
        <v>376</v>
      </c>
      <c r="L285" s="68">
        <f>'Расчет субсидий'!P285-1</f>
        <v>-0.13349077877299242</v>
      </c>
      <c r="M285" s="68">
        <f>L285*'Расчет субсидий'!Q285</f>
        <v>-2.6698155754598485</v>
      </c>
      <c r="N285" s="69">
        <f t="shared" si="147"/>
        <v>0</v>
      </c>
      <c r="O285" s="68">
        <f>'Расчет субсидий'!R285-1</f>
        <v>0</v>
      </c>
      <c r="P285" s="68">
        <f>O285*'Расчет субсидий'!S285</f>
        <v>0</v>
      </c>
      <c r="Q285" s="69">
        <f t="shared" si="148"/>
        <v>0</v>
      </c>
      <c r="R285" s="68">
        <f>'Расчет субсидий'!V285-1</f>
        <v>0</v>
      </c>
      <c r="S285" s="68">
        <f>R285*'Расчет субсидий'!W285</f>
        <v>0</v>
      </c>
      <c r="T285" s="69">
        <f t="shared" si="149"/>
        <v>0</v>
      </c>
      <c r="U285" s="68">
        <f>'Расчет субсидий'!Z285-1</f>
        <v>0.88235294117647078</v>
      </c>
      <c r="V285" s="68">
        <f>U285*'Расчет субсидий'!AA285</f>
        <v>35.294117647058833</v>
      </c>
      <c r="W285" s="69">
        <f t="shared" si="150"/>
        <v>0</v>
      </c>
      <c r="X285" s="68">
        <f>'Расчет субсидий'!AD285-1</f>
        <v>0.17184884371433085</v>
      </c>
      <c r="Y285" s="68">
        <f>X285*'Расчет субсидий'!AE285</f>
        <v>0.85924421857165423</v>
      </c>
      <c r="Z285" s="69">
        <f t="shared" si="131"/>
        <v>0</v>
      </c>
      <c r="AA285" s="31" t="s">
        <v>376</v>
      </c>
      <c r="AB285" s="31" t="s">
        <v>376</v>
      </c>
      <c r="AC285" s="31" t="s">
        <v>376</v>
      </c>
      <c r="AD285" s="68">
        <f>'Расчет субсидий'!AL285-1</f>
        <v>0.24</v>
      </c>
      <c r="AE285" s="68">
        <f>AD285*'Расчет субсидий'!AM285</f>
        <v>4.8</v>
      </c>
      <c r="AF285" s="69">
        <f t="shared" si="151"/>
        <v>0</v>
      </c>
      <c r="AG285" s="31" t="s">
        <v>376</v>
      </c>
      <c r="AH285" s="31" t="s">
        <v>376</v>
      </c>
      <c r="AI285" s="31" t="s">
        <v>376</v>
      </c>
      <c r="AJ285" s="68">
        <f>'Расчет субсидий'!AT285-1</f>
        <v>0.52149532710280377</v>
      </c>
      <c r="AK285" s="68">
        <f>AJ285*'Расчет субсидий'!AU285</f>
        <v>5.2149532710280377</v>
      </c>
      <c r="AL285" s="69">
        <f t="shared" si="132"/>
        <v>0</v>
      </c>
      <c r="AM285" s="31" t="s">
        <v>376</v>
      </c>
      <c r="AN285" s="31" t="s">
        <v>376</v>
      </c>
      <c r="AO285" s="31" t="s">
        <v>376</v>
      </c>
      <c r="AP285" s="31" t="s">
        <v>376</v>
      </c>
      <c r="AQ285" s="31" t="s">
        <v>376</v>
      </c>
      <c r="AR285" s="31" t="s">
        <v>376</v>
      </c>
      <c r="AS285" s="68">
        <f t="shared" si="133"/>
        <v>42.995886195361734</v>
      </c>
      <c r="AT285" s="30" t="str">
        <f>IF('Расчет субсидий'!BW285="+",'Расчет субсидий'!BW285,"-")</f>
        <v>-</v>
      </c>
    </row>
    <row r="286" spans="1:46" ht="15" customHeight="1">
      <c r="A286" s="37" t="s">
        <v>170</v>
      </c>
      <c r="B286" s="65">
        <f>'Расчет субсидий'!BH286</f>
        <v>42.899999999999977</v>
      </c>
      <c r="C286" s="68">
        <f>'Расчет субсидий'!D286-1</f>
        <v>-1</v>
      </c>
      <c r="D286" s="68">
        <f>C286*'Расчет субсидий'!E286</f>
        <v>0</v>
      </c>
      <c r="E286" s="69">
        <f t="shared" si="146"/>
        <v>0</v>
      </c>
      <c r="F286" s="31" t="s">
        <v>376</v>
      </c>
      <c r="G286" s="31" t="s">
        <v>376</v>
      </c>
      <c r="H286" s="31" t="s">
        <v>376</v>
      </c>
      <c r="I286" s="31" t="s">
        <v>376</v>
      </c>
      <c r="J286" s="31" t="s">
        <v>376</v>
      </c>
      <c r="K286" s="31" t="s">
        <v>376</v>
      </c>
      <c r="L286" s="68">
        <f>'Расчет субсидий'!P286-1</f>
        <v>-7.1347476681284938E-2</v>
      </c>
      <c r="M286" s="68">
        <f>L286*'Расчет субсидий'!Q286</f>
        <v>-1.4269495336256988</v>
      </c>
      <c r="N286" s="69">
        <f t="shared" si="147"/>
        <v>-3.374084074249621</v>
      </c>
      <c r="O286" s="68">
        <f>'Расчет субсидий'!R286-1</f>
        <v>0</v>
      </c>
      <c r="P286" s="68">
        <f>O286*'Расчет субсидий'!S286</f>
        <v>0</v>
      </c>
      <c r="Q286" s="69">
        <f t="shared" si="148"/>
        <v>0</v>
      </c>
      <c r="R286" s="68">
        <f>'Расчет субсидий'!V286-1</f>
        <v>5.474137931034484E-2</v>
      </c>
      <c r="S286" s="68">
        <f>R286*'Расчет субсидий'!W286</f>
        <v>1.368534482758621</v>
      </c>
      <c r="T286" s="69">
        <f t="shared" si="149"/>
        <v>3.2359591523918105</v>
      </c>
      <c r="U286" s="68">
        <f>'Расчет субсидий'!Z286-1</f>
        <v>1.4251781472684133E-2</v>
      </c>
      <c r="V286" s="68">
        <f>U286*'Расчет субсидий'!AA286</f>
        <v>0.35629453681710332</v>
      </c>
      <c r="W286" s="69">
        <f t="shared" si="150"/>
        <v>0.84247388859098404</v>
      </c>
      <c r="X286" s="68">
        <f>'Расчет субсидий'!AD286-1</f>
        <v>5.0712607674236576E-2</v>
      </c>
      <c r="Y286" s="68">
        <f>X286*'Расчет субсидий'!AE286</f>
        <v>0.25356303837118288</v>
      </c>
      <c r="Z286" s="69">
        <f t="shared" si="131"/>
        <v>0.59956080395690436</v>
      </c>
      <c r="AA286" s="31" t="s">
        <v>376</v>
      </c>
      <c r="AB286" s="31" t="s">
        <v>376</v>
      </c>
      <c r="AC286" s="31" t="s">
        <v>376</v>
      </c>
      <c r="AD286" s="68">
        <f>'Расчет субсидий'!AL286-1</f>
        <v>4.9792531120331995E-2</v>
      </c>
      <c r="AE286" s="68">
        <f>AD286*'Расчет субсидий'!AM286</f>
        <v>0.99585062240663991</v>
      </c>
      <c r="AF286" s="69">
        <f t="shared" si="151"/>
        <v>2.3547319973231762</v>
      </c>
      <c r="AG286" s="31" t="s">
        <v>376</v>
      </c>
      <c r="AH286" s="31" t="s">
        <v>376</v>
      </c>
      <c r="AI286" s="31" t="s">
        <v>376</v>
      </c>
      <c r="AJ286" s="68">
        <f>'Расчет субсидий'!AT286-1</f>
        <v>1.6595744680851063</v>
      </c>
      <c r="AK286" s="68">
        <f>AJ286*'Расчет субсидий'!AU286</f>
        <v>16.595744680851062</v>
      </c>
      <c r="AL286" s="69">
        <f t="shared" si="132"/>
        <v>39.241358231986723</v>
      </c>
      <c r="AM286" s="31" t="s">
        <v>376</v>
      </c>
      <c r="AN286" s="31" t="s">
        <v>376</v>
      </c>
      <c r="AO286" s="31" t="s">
        <v>376</v>
      </c>
      <c r="AP286" s="31" t="s">
        <v>376</v>
      </c>
      <c r="AQ286" s="31" t="s">
        <v>376</v>
      </c>
      <c r="AR286" s="31" t="s">
        <v>376</v>
      </c>
      <c r="AS286" s="68">
        <f t="shared" si="133"/>
        <v>18.143037827578912</v>
      </c>
      <c r="AT286" s="30" t="str">
        <f>IF('Расчет субсидий'!BW286="+",'Расчет субсидий'!BW286,"-")</f>
        <v>-</v>
      </c>
    </row>
    <row r="287" spans="1:46" ht="15" customHeight="1">
      <c r="A287" s="36" t="s">
        <v>283</v>
      </c>
      <c r="B287" s="70"/>
      <c r="C287" s="71"/>
      <c r="D287" s="71"/>
      <c r="E287" s="72"/>
      <c r="F287" s="71"/>
      <c r="G287" s="71"/>
      <c r="H287" s="72"/>
      <c r="I287" s="72"/>
      <c r="J287" s="72"/>
      <c r="K287" s="72"/>
      <c r="L287" s="71"/>
      <c r="M287" s="71"/>
      <c r="N287" s="72"/>
      <c r="O287" s="71"/>
      <c r="P287" s="71"/>
      <c r="Q287" s="72"/>
      <c r="R287" s="71"/>
      <c r="S287" s="71"/>
      <c r="T287" s="72"/>
      <c r="U287" s="71"/>
      <c r="V287" s="71"/>
      <c r="W287" s="72"/>
      <c r="X287" s="72"/>
      <c r="Y287" s="72"/>
      <c r="Z287" s="72"/>
      <c r="AA287" s="72"/>
      <c r="AB287" s="72"/>
      <c r="AC287" s="72"/>
      <c r="AD287" s="71"/>
      <c r="AE287" s="71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  <c r="AP287" s="72"/>
      <c r="AQ287" s="72"/>
      <c r="AR287" s="72"/>
      <c r="AS287" s="72"/>
      <c r="AT287" s="73"/>
    </row>
    <row r="288" spans="1:46" ht="15" customHeight="1">
      <c r="A288" s="37" t="s">
        <v>73</v>
      </c>
      <c r="B288" s="65">
        <f>'Расчет субсидий'!BH288</f>
        <v>-8.7000000000000455</v>
      </c>
      <c r="C288" s="68">
        <f>'Расчет субсидий'!D288-1</f>
        <v>0.15864599737058804</v>
      </c>
      <c r="D288" s="68">
        <f>C288*'Расчет субсидий'!E288</f>
        <v>1.5864599737058804</v>
      </c>
      <c r="E288" s="69">
        <f t="shared" ref="E288:E311" si="152">$B288*D288/$AS288</f>
        <v>6.5044476324559968</v>
      </c>
      <c r="F288" s="31" t="s">
        <v>376</v>
      </c>
      <c r="G288" s="31" t="s">
        <v>376</v>
      </c>
      <c r="H288" s="31" t="s">
        <v>376</v>
      </c>
      <c r="I288" s="31" t="s">
        <v>376</v>
      </c>
      <c r="J288" s="31" t="s">
        <v>376</v>
      </c>
      <c r="K288" s="31" t="s">
        <v>376</v>
      </c>
      <c r="L288" s="68">
        <f>'Расчет субсидий'!P288-1</f>
        <v>-0.38917706610534752</v>
      </c>
      <c r="M288" s="68">
        <f>L288*'Расчет субсидий'!Q288</f>
        <v>-7.7835413221069505</v>
      </c>
      <c r="N288" s="69">
        <f t="shared" ref="N288:N311" si="153">$B288*M288/$AS288</f>
        <v>-31.912331709471808</v>
      </c>
      <c r="O288" s="68">
        <f>'Расчет субсидий'!R288-1</f>
        <v>0</v>
      </c>
      <c r="P288" s="68">
        <f>O288*'Расчет субсидий'!S288</f>
        <v>0</v>
      </c>
      <c r="Q288" s="69">
        <f t="shared" ref="Q288:Q311" si="154">$B288*P288/$AS288</f>
        <v>0</v>
      </c>
      <c r="R288" s="68">
        <f>'Расчет субсидий'!V288-1</f>
        <v>0</v>
      </c>
      <c r="S288" s="68">
        <f>R288*'Расчет субсидий'!W288</f>
        <v>0</v>
      </c>
      <c r="T288" s="69">
        <f t="shared" ref="T288:T311" si="155">$B288*S288/$AS288</f>
        <v>0</v>
      </c>
      <c r="U288" s="68">
        <f>'Расчет субсидий'!Z288-1</f>
        <v>6.5285895806861616E-2</v>
      </c>
      <c r="V288" s="68">
        <f>U288*'Расчет субсидий'!AA288</f>
        <v>2.9378653113087729</v>
      </c>
      <c r="W288" s="69">
        <f t="shared" ref="W288:W311" si="156">$B288*V288/$AS288</f>
        <v>12.045176925566526</v>
      </c>
      <c r="X288" s="68">
        <f>'Расчет субсидий'!AD288-1</f>
        <v>0.15129748794273401</v>
      </c>
      <c r="Y288" s="68">
        <f>X288*'Расчет субсидий'!AE288</f>
        <v>1.5129748794273401</v>
      </c>
      <c r="Z288" s="69">
        <f t="shared" si="131"/>
        <v>6.2031605181115221</v>
      </c>
      <c r="AA288" s="31" t="s">
        <v>376</v>
      </c>
      <c r="AB288" s="31" t="s">
        <v>376</v>
      </c>
      <c r="AC288" s="31" t="s">
        <v>376</v>
      </c>
      <c r="AD288" s="68">
        <f>'Расчет субсидий'!AL288-1</f>
        <v>0</v>
      </c>
      <c r="AE288" s="68">
        <f>AD288*'Расчет субсидий'!AM288</f>
        <v>0</v>
      </c>
      <c r="AF288" s="69">
        <f t="shared" ref="AF288:AF311" si="157">$B288*AE288/$AS288</f>
        <v>0</v>
      </c>
      <c r="AG288" s="31" t="s">
        <v>376</v>
      </c>
      <c r="AH288" s="31" t="s">
        <v>376</v>
      </c>
      <c r="AI288" s="31" t="s">
        <v>376</v>
      </c>
      <c r="AJ288" s="68">
        <f>'Расчет субсидий'!AT288-1</f>
        <v>-3.7572254335260236E-2</v>
      </c>
      <c r="AK288" s="68">
        <f>AJ288*'Расчет субсидий'!AU288</f>
        <v>-0.37572254335260236</v>
      </c>
      <c r="AL288" s="69">
        <f t="shared" si="132"/>
        <v>-1.5404533666622831</v>
      </c>
      <c r="AM288" s="31" t="s">
        <v>376</v>
      </c>
      <c r="AN288" s="31" t="s">
        <v>376</v>
      </c>
      <c r="AO288" s="31" t="s">
        <v>376</v>
      </c>
      <c r="AP288" s="31" t="s">
        <v>376</v>
      </c>
      <c r="AQ288" s="31" t="s">
        <v>376</v>
      </c>
      <c r="AR288" s="31" t="s">
        <v>376</v>
      </c>
      <c r="AS288" s="68">
        <f t="shared" si="133"/>
        <v>-2.1219637010175596</v>
      </c>
      <c r="AT288" s="30" t="str">
        <f>IF('Расчет субсидий'!BW288="+",'Расчет субсидий'!BW288,"-")</f>
        <v>-</v>
      </c>
    </row>
    <row r="289" spans="1:46" ht="15" customHeight="1">
      <c r="A289" s="37" t="s">
        <v>284</v>
      </c>
      <c r="B289" s="65">
        <f>'Расчет субсидий'!BH289</f>
        <v>-7</v>
      </c>
      <c r="C289" s="68">
        <f>'Расчет субсидий'!D289-1</f>
        <v>-0.26400000000000001</v>
      </c>
      <c r="D289" s="68">
        <f>C289*'Расчет субсидий'!E289</f>
        <v>-2.64</v>
      </c>
      <c r="E289" s="69">
        <f t="shared" si="152"/>
        <v>-1.0392558769588265</v>
      </c>
      <c r="F289" s="31" t="s">
        <v>376</v>
      </c>
      <c r="G289" s="31" t="s">
        <v>376</v>
      </c>
      <c r="H289" s="31" t="s">
        <v>376</v>
      </c>
      <c r="I289" s="31" t="s">
        <v>376</v>
      </c>
      <c r="J289" s="31" t="s">
        <v>376</v>
      </c>
      <c r="K289" s="31" t="s">
        <v>376</v>
      </c>
      <c r="L289" s="68">
        <f>'Расчет субсидий'!P289-1</f>
        <v>-0.6841198017668606</v>
      </c>
      <c r="M289" s="68">
        <f>L289*'Расчет субсидий'!Q289</f>
        <v>-13.682396035337213</v>
      </c>
      <c r="N289" s="69">
        <f t="shared" si="153"/>
        <v>-5.3861782161372522</v>
      </c>
      <c r="O289" s="68">
        <f>'Расчет субсидий'!R289-1</f>
        <v>0</v>
      </c>
      <c r="P289" s="68">
        <f>O289*'Расчет субсидий'!S289</f>
        <v>0</v>
      </c>
      <c r="Q289" s="69">
        <f t="shared" si="154"/>
        <v>0</v>
      </c>
      <c r="R289" s="68">
        <f>'Расчет субсидий'!V289-1</f>
        <v>0</v>
      </c>
      <c r="S289" s="68">
        <f>R289*'Расчет субсидий'!W289</f>
        <v>0</v>
      </c>
      <c r="T289" s="69">
        <f t="shared" si="155"/>
        <v>0</v>
      </c>
      <c r="U289" s="68">
        <f>'Расчет субсидий'!Z289-1</f>
        <v>0</v>
      </c>
      <c r="V289" s="68">
        <f>U289*'Расчет субсидий'!AA289</f>
        <v>0</v>
      </c>
      <c r="W289" s="69">
        <f t="shared" si="156"/>
        <v>0</v>
      </c>
      <c r="X289" s="68">
        <f>'Расчет субсидий'!AD289-1</f>
        <v>-0.39462244405087743</v>
      </c>
      <c r="Y289" s="68">
        <f>X289*'Расчет субсидий'!AE289</f>
        <v>-3.9462244405087743</v>
      </c>
      <c r="Z289" s="69">
        <f t="shared" si="131"/>
        <v>-1.5534609627262501</v>
      </c>
      <c r="AA289" s="31" t="s">
        <v>376</v>
      </c>
      <c r="AB289" s="31" t="s">
        <v>376</v>
      </c>
      <c r="AC289" s="31" t="s">
        <v>376</v>
      </c>
      <c r="AD289" s="68">
        <f>'Расчет субсидий'!AL289-1</f>
        <v>-4.166666666666663E-2</v>
      </c>
      <c r="AE289" s="68">
        <f>AD289*'Расчет субсидий'!AM289</f>
        <v>-0.83333333333333259</v>
      </c>
      <c r="AF289" s="69">
        <f t="shared" si="157"/>
        <v>-0.32804794095922529</v>
      </c>
      <c r="AG289" s="31" t="s">
        <v>376</v>
      </c>
      <c r="AH289" s="31" t="s">
        <v>376</v>
      </c>
      <c r="AI289" s="31" t="s">
        <v>376</v>
      </c>
      <c r="AJ289" s="68">
        <f>'Расчет субсидий'!AT289-1</f>
        <v>0.33199999999999985</v>
      </c>
      <c r="AK289" s="68">
        <f>AJ289*'Расчет субсидий'!AU289</f>
        <v>3.3199999999999985</v>
      </c>
      <c r="AL289" s="69">
        <f t="shared" si="132"/>
        <v>1.3069429967815538</v>
      </c>
      <c r="AM289" s="31" t="s">
        <v>376</v>
      </c>
      <c r="AN289" s="31" t="s">
        <v>376</v>
      </c>
      <c r="AO289" s="31" t="s">
        <v>376</v>
      </c>
      <c r="AP289" s="31" t="s">
        <v>376</v>
      </c>
      <c r="AQ289" s="31" t="s">
        <v>376</v>
      </c>
      <c r="AR289" s="31" t="s">
        <v>376</v>
      </c>
      <c r="AS289" s="68">
        <f t="shared" si="133"/>
        <v>-17.781953809179321</v>
      </c>
      <c r="AT289" s="30" t="str">
        <f>IF('Расчет субсидий'!BW289="+",'Расчет субсидий'!BW289,"-")</f>
        <v>-</v>
      </c>
    </row>
    <row r="290" spans="1:46" ht="15" customHeight="1">
      <c r="A290" s="37" t="s">
        <v>285</v>
      </c>
      <c r="B290" s="65">
        <f>'Расчет субсидий'!BH290</f>
        <v>-12.900000000000006</v>
      </c>
      <c r="C290" s="68">
        <f>'Расчет субсидий'!D290-1</f>
        <v>3.7250884708406318E-5</v>
      </c>
      <c r="D290" s="68">
        <f>C290*'Расчет субсидий'!E290</f>
        <v>3.7250884708406318E-4</v>
      </c>
      <c r="E290" s="69">
        <f t="shared" si="152"/>
        <v>3.9486278130487806E-4</v>
      </c>
      <c r="F290" s="31" t="s">
        <v>376</v>
      </c>
      <c r="G290" s="31" t="s">
        <v>376</v>
      </c>
      <c r="H290" s="31" t="s">
        <v>376</v>
      </c>
      <c r="I290" s="31" t="s">
        <v>376</v>
      </c>
      <c r="J290" s="31" t="s">
        <v>376</v>
      </c>
      <c r="K290" s="31" t="s">
        <v>376</v>
      </c>
      <c r="L290" s="68">
        <f>'Расчет субсидий'!P290-1</f>
        <v>-0.52443148127373829</v>
      </c>
      <c r="M290" s="68">
        <f>L290*'Расчет субсидий'!Q290</f>
        <v>-10.488629625474765</v>
      </c>
      <c r="N290" s="69">
        <f t="shared" si="153"/>
        <v>-11.118043231486229</v>
      </c>
      <c r="O290" s="68">
        <f>'Расчет субсидий'!R290-1</f>
        <v>0</v>
      </c>
      <c r="P290" s="68">
        <f>O290*'Расчет субсидий'!S290</f>
        <v>0</v>
      </c>
      <c r="Q290" s="69">
        <f t="shared" si="154"/>
        <v>0</v>
      </c>
      <c r="R290" s="68">
        <f>'Расчет субсидий'!V290-1</f>
        <v>0</v>
      </c>
      <c r="S290" s="68">
        <f>R290*'Расчет субсидий'!W290</f>
        <v>0</v>
      </c>
      <c r="T290" s="69">
        <f t="shared" si="155"/>
        <v>0</v>
      </c>
      <c r="U290" s="68">
        <f>'Расчет субсидий'!Z290-1</f>
        <v>0</v>
      </c>
      <c r="V290" s="68">
        <f>U290*'Расчет субсидий'!AA290</f>
        <v>0</v>
      </c>
      <c r="W290" s="69">
        <f t="shared" si="156"/>
        <v>0</v>
      </c>
      <c r="X290" s="68">
        <f>'Расчет субсидий'!AD290-1</f>
        <v>8.7494166718437683E-2</v>
      </c>
      <c r="Y290" s="68">
        <f>X290*'Расчет субсидий'!AE290</f>
        <v>0.87494166718437683</v>
      </c>
      <c r="Z290" s="69">
        <f t="shared" si="131"/>
        <v>0.92744616104644073</v>
      </c>
      <c r="AA290" s="31" t="s">
        <v>376</v>
      </c>
      <c r="AB290" s="31" t="s">
        <v>376</v>
      </c>
      <c r="AC290" s="31" t="s">
        <v>376</v>
      </c>
      <c r="AD290" s="68">
        <f>'Расчет субсидий'!AL290-1</f>
        <v>-0.1278195488721805</v>
      </c>
      <c r="AE290" s="68">
        <f>AD290*'Расчет субсидий'!AM290</f>
        <v>-2.55639097744361</v>
      </c>
      <c r="AF290" s="69">
        <f t="shared" si="157"/>
        <v>-2.7097977923415213</v>
      </c>
      <c r="AG290" s="31" t="s">
        <v>376</v>
      </c>
      <c r="AH290" s="31" t="s">
        <v>376</v>
      </c>
      <c r="AI290" s="31" t="s">
        <v>376</v>
      </c>
      <c r="AJ290" s="68">
        <f>'Расчет субсидий'!AT290-1</f>
        <v>-1</v>
      </c>
      <c r="AK290" s="68">
        <f>AJ290*'Расчет субсидий'!AU290</f>
        <v>0</v>
      </c>
      <c r="AL290" s="69">
        <f t="shared" si="132"/>
        <v>0</v>
      </c>
      <c r="AM290" s="31" t="s">
        <v>376</v>
      </c>
      <c r="AN290" s="31" t="s">
        <v>376</v>
      </c>
      <c r="AO290" s="31" t="s">
        <v>376</v>
      </c>
      <c r="AP290" s="31" t="s">
        <v>376</v>
      </c>
      <c r="AQ290" s="31" t="s">
        <v>376</v>
      </c>
      <c r="AR290" s="31" t="s">
        <v>376</v>
      </c>
      <c r="AS290" s="68">
        <f t="shared" si="133"/>
        <v>-12.169706426886915</v>
      </c>
      <c r="AT290" s="30" t="str">
        <f>IF('Расчет субсидий'!BW290="+",'Расчет субсидий'!BW290,"-")</f>
        <v>-</v>
      </c>
    </row>
    <row r="291" spans="1:46" ht="15" customHeight="1">
      <c r="A291" s="37" t="s">
        <v>54</v>
      </c>
      <c r="B291" s="65">
        <f>'Расчет субсидий'!BH291</f>
        <v>-2.6000000000000014</v>
      </c>
      <c r="C291" s="68">
        <f>'Расчет субсидий'!D291-1</f>
        <v>7.3374652390373551E-2</v>
      </c>
      <c r="D291" s="68">
        <f>C291*'Расчет субсидий'!E291</f>
        <v>0.73374652390373551</v>
      </c>
      <c r="E291" s="69">
        <f t="shared" si="152"/>
        <v>0.3381743323592164</v>
      </c>
      <c r="F291" s="31" t="s">
        <v>376</v>
      </c>
      <c r="G291" s="31" t="s">
        <v>376</v>
      </c>
      <c r="H291" s="31" t="s">
        <v>376</v>
      </c>
      <c r="I291" s="31" t="s">
        <v>376</v>
      </c>
      <c r="J291" s="31" t="s">
        <v>376</v>
      </c>
      <c r="K291" s="31" t="s">
        <v>376</v>
      </c>
      <c r="L291" s="68">
        <f>'Расчет субсидий'!P291-1</f>
        <v>-0.20421703260049529</v>
      </c>
      <c r="M291" s="68">
        <f>L291*'Расчет субсидий'!Q291</f>
        <v>-4.0843406520099057</v>
      </c>
      <c r="N291" s="69">
        <f t="shared" si="153"/>
        <v>-1.8824200566874054</v>
      </c>
      <c r="O291" s="68">
        <f>'Расчет субсидий'!R291-1</f>
        <v>0</v>
      </c>
      <c r="P291" s="68">
        <f>O291*'Расчет субсидий'!S291</f>
        <v>0</v>
      </c>
      <c r="Q291" s="69">
        <f t="shared" si="154"/>
        <v>0</v>
      </c>
      <c r="R291" s="68">
        <f>'Расчет субсидий'!V291-1</f>
        <v>-6.3551871389098125E-3</v>
      </c>
      <c r="S291" s="68">
        <f>R291*'Расчет субсидий'!W291</f>
        <v>-0.22243154986184344</v>
      </c>
      <c r="T291" s="69">
        <f t="shared" si="155"/>
        <v>-0.10251583948903763</v>
      </c>
      <c r="U291" s="68">
        <f>'Расчет субсидий'!Z291-1</f>
        <v>0</v>
      </c>
      <c r="V291" s="68">
        <f>U291*'Расчет субсидий'!AA291</f>
        <v>0</v>
      </c>
      <c r="W291" s="69">
        <f t="shared" si="156"/>
        <v>0</v>
      </c>
      <c r="X291" s="68">
        <f>'Расчет субсидий'!AD291-1</f>
        <v>9.0305059223705575E-2</v>
      </c>
      <c r="Y291" s="68">
        <f>X291*'Расчет субсидий'!AE291</f>
        <v>0.90305059223705575</v>
      </c>
      <c r="Z291" s="69">
        <f t="shared" si="131"/>
        <v>0.41620439915900304</v>
      </c>
      <c r="AA291" s="31" t="s">
        <v>376</v>
      </c>
      <c r="AB291" s="31" t="s">
        <v>376</v>
      </c>
      <c r="AC291" s="31" t="s">
        <v>376</v>
      </c>
      <c r="AD291" s="68">
        <f>'Расчет субсидий'!AL291-1</f>
        <v>-0.12977983777520274</v>
      </c>
      <c r="AE291" s="68">
        <f>AD291*'Расчет субсидий'!AM291</f>
        <v>-2.5955967555040549</v>
      </c>
      <c r="AF291" s="69">
        <f t="shared" si="157"/>
        <v>-1.1962771492209359</v>
      </c>
      <c r="AG291" s="31" t="s">
        <v>376</v>
      </c>
      <c r="AH291" s="31" t="s">
        <v>376</v>
      </c>
      <c r="AI291" s="31" t="s">
        <v>376</v>
      </c>
      <c r="AJ291" s="68">
        <f>'Расчет субсидий'!AT291-1</f>
        <v>-3.7572254335260236E-2</v>
      </c>
      <c r="AK291" s="68">
        <f>AJ291*'Расчет субсидий'!AU291</f>
        <v>-0.37572254335260236</v>
      </c>
      <c r="AL291" s="69">
        <f t="shared" si="132"/>
        <v>-0.17316568612084185</v>
      </c>
      <c r="AM291" s="31" t="s">
        <v>376</v>
      </c>
      <c r="AN291" s="31" t="s">
        <v>376</v>
      </c>
      <c r="AO291" s="31" t="s">
        <v>376</v>
      </c>
      <c r="AP291" s="31" t="s">
        <v>376</v>
      </c>
      <c r="AQ291" s="31" t="s">
        <v>376</v>
      </c>
      <c r="AR291" s="31" t="s">
        <v>376</v>
      </c>
      <c r="AS291" s="68">
        <f t="shared" si="133"/>
        <v>-5.6412943845876153</v>
      </c>
      <c r="AT291" s="30" t="str">
        <f>IF('Расчет субсидий'!BW291="+",'Расчет субсидий'!BW291,"-")</f>
        <v>-</v>
      </c>
    </row>
    <row r="292" spans="1:46" ht="15" customHeight="1">
      <c r="A292" s="37" t="s">
        <v>286</v>
      </c>
      <c r="B292" s="65">
        <f>'Расчет субсидий'!BH292</f>
        <v>-82.100000000000023</v>
      </c>
      <c r="C292" s="68">
        <f>'Расчет субсидий'!D292-1</f>
        <v>5.0967147681915126E-3</v>
      </c>
      <c r="D292" s="68">
        <f>C292*'Расчет субсидий'!E292</f>
        <v>5.0967147681915126E-2</v>
      </c>
      <c r="E292" s="69">
        <f t="shared" si="152"/>
        <v>0.16342726672233365</v>
      </c>
      <c r="F292" s="31" t="s">
        <v>376</v>
      </c>
      <c r="G292" s="31" t="s">
        <v>376</v>
      </c>
      <c r="H292" s="31" t="s">
        <v>376</v>
      </c>
      <c r="I292" s="31" t="s">
        <v>376</v>
      </c>
      <c r="J292" s="31" t="s">
        <v>376</v>
      </c>
      <c r="K292" s="31" t="s">
        <v>376</v>
      </c>
      <c r="L292" s="68">
        <f>'Расчет субсидий'!P292-1</f>
        <v>-0.5592643381463257</v>
      </c>
      <c r="M292" s="68">
        <f>L292*'Расчет субсидий'!Q292</f>
        <v>-11.185286762926514</v>
      </c>
      <c r="N292" s="69">
        <f t="shared" si="153"/>
        <v>-35.865865097630511</v>
      </c>
      <c r="O292" s="68">
        <f>'Расчет субсидий'!R292-1</f>
        <v>0</v>
      </c>
      <c r="P292" s="68">
        <f>O292*'Расчет субсидий'!S292</f>
        <v>0</v>
      </c>
      <c r="Q292" s="69">
        <f t="shared" si="154"/>
        <v>0</v>
      </c>
      <c r="R292" s="68">
        <f>'Расчет субсидий'!V292-1</f>
        <v>-0.42545454545454542</v>
      </c>
      <c r="S292" s="68">
        <f>R292*'Расчет субсидий'!W292</f>
        <v>-14.890909090909089</v>
      </c>
      <c r="T292" s="69">
        <f t="shared" si="155"/>
        <v>-47.748023627414796</v>
      </c>
      <c r="U292" s="68">
        <f>'Расчет субсидий'!Z292-1</f>
        <v>0</v>
      </c>
      <c r="V292" s="68">
        <f>U292*'Расчет субсидий'!AA292</f>
        <v>0</v>
      </c>
      <c r="W292" s="69">
        <f t="shared" si="156"/>
        <v>0</v>
      </c>
      <c r="X292" s="68">
        <f>'Расчет субсидий'!AD292-1</f>
        <v>-0.33432835820895523</v>
      </c>
      <c r="Y292" s="68">
        <f>X292*'Расчет субсидий'!AE292</f>
        <v>-3.3432835820895521</v>
      </c>
      <c r="Z292" s="69">
        <f t="shared" si="131"/>
        <v>-10.720311466290349</v>
      </c>
      <c r="AA292" s="31" t="s">
        <v>376</v>
      </c>
      <c r="AB292" s="31" t="s">
        <v>376</v>
      </c>
      <c r="AC292" s="31" t="s">
        <v>376</v>
      </c>
      <c r="AD292" s="68">
        <f>'Расчет субсидий'!AL292-1</f>
        <v>2.2222222222222143E-2</v>
      </c>
      <c r="AE292" s="68">
        <f>AD292*'Расчет субсидий'!AM292</f>
        <v>0.44444444444444287</v>
      </c>
      <c r="AF292" s="69">
        <f t="shared" si="157"/>
        <v>1.4251207703203388</v>
      </c>
      <c r="AG292" s="31" t="s">
        <v>376</v>
      </c>
      <c r="AH292" s="31" t="s">
        <v>376</v>
      </c>
      <c r="AI292" s="31" t="s">
        <v>376</v>
      </c>
      <c r="AJ292" s="68">
        <f>'Расчет субсидий'!AT292-1</f>
        <v>0.33199999999999985</v>
      </c>
      <c r="AK292" s="68">
        <f>AJ292*'Расчет субсидий'!AU292</f>
        <v>3.3199999999999985</v>
      </c>
      <c r="AL292" s="69">
        <f t="shared" si="132"/>
        <v>10.645652154292964</v>
      </c>
      <c r="AM292" s="31" t="s">
        <v>376</v>
      </c>
      <c r="AN292" s="31" t="s">
        <v>376</v>
      </c>
      <c r="AO292" s="31" t="s">
        <v>376</v>
      </c>
      <c r="AP292" s="31" t="s">
        <v>376</v>
      </c>
      <c r="AQ292" s="31" t="s">
        <v>376</v>
      </c>
      <c r="AR292" s="31" t="s">
        <v>376</v>
      </c>
      <c r="AS292" s="68">
        <f t="shared" si="133"/>
        <v>-25.604067843798802</v>
      </c>
      <c r="AT292" s="30" t="str">
        <f>IF('Расчет субсидий'!BW292="+",'Расчет субсидий'!BW292,"-")</f>
        <v>-</v>
      </c>
    </row>
    <row r="293" spans="1:46" ht="15" customHeight="1">
      <c r="A293" s="37" t="s">
        <v>287</v>
      </c>
      <c r="B293" s="65">
        <f>'Расчет субсидий'!BH293</f>
        <v>3</v>
      </c>
      <c r="C293" s="68">
        <f>'Расчет субсидий'!D293-1</f>
        <v>-1</v>
      </c>
      <c r="D293" s="68">
        <f>C293*'Расчет субсидий'!E293</f>
        <v>0</v>
      </c>
      <c r="E293" s="69">
        <f t="shared" si="152"/>
        <v>0</v>
      </c>
      <c r="F293" s="31" t="s">
        <v>376</v>
      </c>
      <c r="G293" s="31" t="s">
        <v>376</v>
      </c>
      <c r="H293" s="31" t="s">
        <v>376</v>
      </c>
      <c r="I293" s="31" t="s">
        <v>376</v>
      </c>
      <c r="J293" s="31" t="s">
        <v>376</v>
      </c>
      <c r="K293" s="31" t="s">
        <v>376</v>
      </c>
      <c r="L293" s="68">
        <f>'Расчет субсидий'!P293-1</f>
        <v>-0.58169945901243925</v>
      </c>
      <c r="M293" s="68">
        <f>L293*'Расчет субсидий'!Q293</f>
        <v>-11.633989180248784</v>
      </c>
      <c r="N293" s="69">
        <f t="shared" si="153"/>
        <v>-6.4049752445984218</v>
      </c>
      <c r="O293" s="68">
        <f>'Расчет субсидий'!R293-1</f>
        <v>0</v>
      </c>
      <c r="P293" s="68">
        <f>O293*'Расчет субсидий'!S293</f>
        <v>0</v>
      </c>
      <c r="Q293" s="69">
        <f t="shared" si="154"/>
        <v>0</v>
      </c>
      <c r="R293" s="68">
        <f>'Расчет субсидий'!V293-1</f>
        <v>0.58556016597510374</v>
      </c>
      <c r="S293" s="68">
        <f>R293*'Расчет субсидий'!W293</f>
        <v>17.566804979253114</v>
      </c>
      <c r="T293" s="69">
        <f t="shared" si="155"/>
        <v>9.671227063699094</v>
      </c>
      <c r="U293" s="68">
        <f>'Расчет субсидий'!Z293-1</f>
        <v>0</v>
      </c>
      <c r="V293" s="68">
        <f>U293*'Расчет субсидий'!AA293</f>
        <v>0</v>
      </c>
      <c r="W293" s="69">
        <f t="shared" si="156"/>
        <v>0</v>
      </c>
      <c r="X293" s="68">
        <f>'Расчет субсидий'!AD293-1</f>
        <v>-9.1015976208589811E-2</v>
      </c>
      <c r="Y293" s="68">
        <f>X293*'Расчет субсидий'!AE293</f>
        <v>-0.91015976208589811</v>
      </c>
      <c r="Z293" s="69">
        <f t="shared" si="131"/>
        <v>-0.50107926477073661</v>
      </c>
      <c r="AA293" s="31" t="s">
        <v>376</v>
      </c>
      <c r="AB293" s="31" t="s">
        <v>376</v>
      </c>
      <c r="AC293" s="31" t="s">
        <v>376</v>
      </c>
      <c r="AD293" s="68">
        <f>'Расчет субсидий'!AL293-1</f>
        <v>2.1327014218009532E-2</v>
      </c>
      <c r="AE293" s="68">
        <f>AD293*'Расчет субсидий'!AM293</f>
        <v>0.42654028436019065</v>
      </c>
      <c r="AF293" s="69">
        <f t="shared" si="157"/>
        <v>0.23482744567006472</v>
      </c>
      <c r="AG293" s="31" t="s">
        <v>376</v>
      </c>
      <c r="AH293" s="31" t="s">
        <v>376</v>
      </c>
      <c r="AI293" s="31" t="s">
        <v>376</v>
      </c>
      <c r="AJ293" s="68">
        <f>'Расчет субсидий'!AT293-1</f>
        <v>0</v>
      </c>
      <c r="AK293" s="68">
        <f>AJ293*'Расчет субсидий'!AU293</f>
        <v>0</v>
      </c>
      <c r="AL293" s="69">
        <f t="shared" si="132"/>
        <v>0</v>
      </c>
      <c r="AM293" s="31" t="s">
        <v>376</v>
      </c>
      <c r="AN293" s="31" t="s">
        <v>376</v>
      </c>
      <c r="AO293" s="31" t="s">
        <v>376</v>
      </c>
      <c r="AP293" s="31" t="s">
        <v>376</v>
      </c>
      <c r="AQ293" s="31" t="s">
        <v>376</v>
      </c>
      <c r="AR293" s="31" t="s">
        <v>376</v>
      </c>
      <c r="AS293" s="68">
        <f t="shared" si="133"/>
        <v>5.4491963212786212</v>
      </c>
      <c r="AT293" s="30" t="str">
        <f>IF('Расчет субсидий'!BW293="+",'Расчет субсидий'!BW293,"-")</f>
        <v>-</v>
      </c>
    </row>
    <row r="294" spans="1:46" ht="15" customHeight="1">
      <c r="A294" s="37" t="s">
        <v>288</v>
      </c>
      <c r="B294" s="65">
        <f>'Расчет субсидий'!BH294</f>
        <v>2.7000000000000028</v>
      </c>
      <c r="C294" s="68">
        <f>'Расчет субсидий'!D294-1</f>
        <v>-1</v>
      </c>
      <c r="D294" s="68">
        <f>C294*'Расчет субсидий'!E294</f>
        <v>0</v>
      </c>
      <c r="E294" s="69">
        <f t="shared" si="152"/>
        <v>0</v>
      </c>
      <c r="F294" s="31" t="s">
        <v>376</v>
      </c>
      <c r="G294" s="31" t="s">
        <v>376</v>
      </c>
      <c r="H294" s="31" t="s">
        <v>376</v>
      </c>
      <c r="I294" s="31" t="s">
        <v>376</v>
      </c>
      <c r="J294" s="31" t="s">
        <v>376</v>
      </c>
      <c r="K294" s="31" t="s">
        <v>376</v>
      </c>
      <c r="L294" s="68">
        <f>'Расчет субсидий'!P294-1</f>
        <v>-0.43401694280581982</v>
      </c>
      <c r="M294" s="68">
        <f>L294*'Расчет субсидий'!Q294</f>
        <v>-8.6803388561163963</v>
      </c>
      <c r="N294" s="69">
        <f t="shared" si="153"/>
        <v>-8.3965569679149024</v>
      </c>
      <c r="O294" s="68">
        <f>'Расчет субсидий'!R294-1</f>
        <v>0</v>
      </c>
      <c r="P294" s="68">
        <f>O294*'Расчет субсидий'!S294</f>
        <v>0</v>
      </c>
      <c r="Q294" s="69">
        <f t="shared" si="154"/>
        <v>0</v>
      </c>
      <c r="R294" s="68">
        <f>'Расчет субсидий'!V294-1</f>
        <v>0</v>
      </c>
      <c r="S294" s="68">
        <f>R294*'Расчет субсидий'!W294</f>
        <v>0</v>
      </c>
      <c r="T294" s="69">
        <f t="shared" si="155"/>
        <v>0</v>
      </c>
      <c r="U294" s="68">
        <f>'Расчет субсидий'!Z294-1</f>
        <v>0</v>
      </c>
      <c r="V294" s="68">
        <f>U294*'Расчет субсидий'!AA294</f>
        <v>0</v>
      </c>
      <c r="W294" s="69">
        <f t="shared" si="156"/>
        <v>0</v>
      </c>
      <c r="X294" s="68">
        <f>'Расчет субсидий'!AD294-1</f>
        <v>0.81515918662575682</v>
      </c>
      <c r="Y294" s="68">
        <f>X294*'Расчет субсидий'!AE294</f>
        <v>8.1515918662575686</v>
      </c>
      <c r="Z294" s="69">
        <f t="shared" si="131"/>
        <v>7.8850960335488587</v>
      </c>
      <c r="AA294" s="31" t="s">
        <v>376</v>
      </c>
      <c r="AB294" s="31" t="s">
        <v>376</v>
      </c>
      <c r="AC294" s="31" t="s">
        <v>376</v>
      </c>
      <c r="AD294" s="68">
        <f>'Расчет субсидий'!AL294-1</f>
        <v>0</v>
      </c>
      <c r="AE294" s="68">
        <f>AD294*'Расчет субсидий'!AM294</f>
        <v>0</v>
      </c>
      <c r="AF294" s="69">
        <f t="shared" si="157"/>
        <v>0</v>
      </c>
      <c r="AG294" s="31" t="s">
        <v>376</v>
      </c>
      <c r="AH294" s="31" t="s">
        <v>376</v>
      </c>
      <c r="AI294" s="31" t="s">
        <v>376</v>
      </c>
      <c r="AJ294" s="68">
        <f>'Расчет субсидий'!AT294-1</f>
        <v>0.33199999999999985</v>
      </c>
      <c r="AK294" s="68">
        <f>AJ294*'Расчет субсидий'!AU294</f>
        <v>3.3199999999999985</v>
      </c>
      <c r="AL294" s="69">
        <f t="shared" si="132"/>
        <v>3.211460934366047</v>
      </c>
      <c r="AM294" s="31" t="s">
        <v>376</v>
      </c>
      <c r="AN294" s="31" t="s">
        <v>376</v>
      </c>
      <c r="AO294" s="31" t="s">
        <v>376</v>
      </c>
      <c r="AP294" s="31" t="s">
        <v>376</v>
      </c>
      <c r="AQ294" s="31" t="s">
        <v>376</v>
      </c>
      <c r="AR294" s="31" t="s">
        <v>376</v>
      </c>
      <c r="AS294" s="68">
        <f t="shared" si="133"/>
        <v>2.7912530101411708</v>
      </c>
      <c r="AT294" s="30" t="str">
        <f>IF('Расчет субсидий'!BW294="+",'Расчет субсидий'!BW294,"-")</f>
        <v>-</v>
      </c>
    </row>
    <row r="295" spans="1:46" ht="15" customHeight="1">
      <c r="A295" s="37" t="s">
        <v>289</v>
      </c>
      <c r="B295" s="65">
        <f>'Расчет субсидий'!BH295</f>
        <v>17.900000000000006</v>
      </c>
      <c r="C295" s="68">
        <f>'Расчет субсидий'!D295-1</f>
        <v>-1</v>
      </c>
      <c r="D295" s="68">
        <f>C295*'Расчет субсидий'!E295</f>
        <v>0</v>
      </c>
      <c r="E295" s="69">
        <f t="shared" si="152"/>
        <v>0</v>
      </c>
      <c r="F295" s="31" t="s">
        <v>376</v>
      </c>
      <c r="G295" s="31" t="s">
        <v>376</v>
      </c>
      <c r="H295" s="31" t="s">
        <v>376</v>
      </c>
      <c r="I295" s="31" t="s">
        <v>376</v>
      </c>
      <c r="J295" s="31" t="s">
        <v>376</v>
      </c>
      <c r="K295" s="31" t="s">
        <v>376</v>
      </c>
      <c r="L295" s="68">
        <f>'Расчет субсидий'!P295-1</f>
        <v>-0.63356895556837856</v>
      </c>
      <c r="M295" s="68">
        <f>L295*'Расчет субсидий'!Q295</f>
        <v>-12.671379111367571</v>
      </c>
      <c r="N295" s="69">
        <f t="shared" si="153"/>
        <v>-14.834815792653574</v>
      </c>
      <c r="O295" s="68">
        <f>'Расчет субсидий'!R295-1</f>
        <v>0</v>
      </c>
      <c r="P295" s="68">
        <f>O295*'Расчет субсидий'!S295</f>
        <v>0</v>
      </c>
      <c r="Q295" s="69">
        <f t="shared" si="154"/>
        <v>0</v>
      </c>
      <c r="R295" s="68">
        <f>'Расчет субсидий'!V295-1</f>
        <v>0.13555713271823988</v>
      </c>
      <c r="S295" s="68">
        <f>R295*'Расчет субсидий'!W295</f>
        <v>5.4222853087295952</v>
      </c>
      <c r="T295" s="69">
        <f t="shared" si="155"/>
        <v>6.3480543848659137</v>
      </c>
      <c r="U295" s="68">
        <f>'Расчет субсидий'!Z295-1</f>
        <v>0</v>
      </c>
      <c r="V295" s="68">
        <f>U295*'Расчет субсидий'!AA295</f>
        <v>0</v>
      </c>
      <c r="W295" s="69">
        <f t="shared" si="156"/>
        <v>0</v>
      </c>
      <c r="X295" s="68">
        <f>'Расчет субсидий'!AD295-1</f>
        <v>1.4001254405352128</v>
      </c>
      <c r="Y295" s="68">
        <f>X295*'Расчет субсидий'!AE295</f>
        <v>14.001254405352128</v>
      </c>
      <c r="Z295" s="69">
        <f t="shared" si="131"/>
        <v>16.391746166219889</v>
      </c>
      <c r="AA295" s="31" t="s">
        <v>376</v>
      </c>
      <c r="AB295" s="31" t="s">
        <v>376</v>
      </c>
      <c r="AC295" s="31" t="s">
        <v>376</v>
      </c>
      <c r="AD295" s="68">
        <f>'Расчет субсидий'!AL295-1</f>
        <v>0.26086956521739135</v>
      </c>
      <c r="AE295" s="68">
        <f>AD295*'Расчет субсидий'!AM295</f>
        <v>5.2173913043478271</v>
      </c>
      <c r="AF295" s="69">
        <f t="shared" si="157"/>
        <v>6.1081779842540911</v>
      </c>
      <c r="AG295" s="31" t="s">
        <v>376</v>
      </c>
      <c r="AH295" s="31" t="s">
        <v>376</v>
      </c>
      <c r="AI295" s="31" t="s">
        <v>376</v>
      </c>
      <c r="AJ295" s="68">
        <f>'Расчет субсидий'!AT295-1</f>
        <v>0.33199999999999985</v>
      </c>
      <c r="AK295" s="68">
        <f>AJ295*'Расчет субсидий'!AU295</f>
        <v>3.3199999999999985</v>
      </c>
      <c r="AL295" s="69">
        <f t="shared" si="132"/>
        <v>3.886837257313684</v>
      </c>
      <c r="AM295" s="31" t="s">
        <v>376</v>
      </c>
      <c r="AN295" s="31" t="s">
        <v>376</v>
      </c>
      <c r="AO295" s="31" t="s">
        <v>376</v>
      </c>
      <c r="AP295" s="31" t="s">
        <v>376</v>
      </c>
      <c r="AQ295" s="31" t="s">
        <v>376</v>
      </c>
      <c r="AR295" s="31" t="s">
        <v>376</v>
      </c>
      <c r="AS295" s="68">
        <f t="shared" si="133"/>
        <v>15.289551907061979</v>
      </c>
      <c r="AT295" s="30" t="str">
        <f>IF('Расчет субсидий'!BW295="+",'Расчет субсидий'!BW295,"-")</f>
        <v>-</v>
      </c>
    </row>
    <row r="296" spans="1:46" ht="15" customHeight="1">
      <c r="A296" s="37" t="s">
        <v>290</v>
      </c>
      <c r="B296" s="65">
        <f>'Расчет субсидий'!BH296</f>
        <v>2.6999999999999886</v>
      </c>
      <c r="C296" s="68">
        <f>'Расчет субсидий'!D296-1</f>
        <v>-1</v>
      </c>
      <c r="D296" s="68">
        <f>C296*'Расчет субсидий'!E296</f>
        <v>0</v>
      </c>
      <c r="E296" s="69">
        <f t="shared" si="152"/>
        <v>0</v>
      </c>
      <c r="F296" s="31" t="s">
        <v>376</v>
      </c>
      <c r="G296" s="31" t="s">
        <v>376</v>
      </c>
      <c r="H296" s="31" t="s">
        <v>376</v>
      </c>
      <c r="I296" s="31" t="s">
        <v>376</v>
      </c>
      <c r="J296" s="31" t="s">
        <v>376</v>
      </c>
      <c r="K296" s="31" t="s">
        <v>376</v>
      </c>
      <c r="L296" s="68">
        <f>'Расчет субсидий'!P296-1</f>
        <v>-0.48469764920408065</v>
      </c>
      <c r="M296" s="68">
        <f>L296*'Расчет субсидий'!Q296</f>
        <v>-9.6939529840816121</v>
      </c>
      <c r="N296" s="69">
        <f t="shared" si="153"/>
        <v>-10.972604445982308</v>
      </c>
      <c r="O296" s="68">
        <f>'Расчет субсидий'!R296-1</f>
        <v>0</v>
      </c>
      <c r="P296" s="68">
        <f>O296*'Расчет субсидий'!S296</f>
        <v>0</v>
      </c>
      <c r="Q296" s="69">
        <f t="shared" si="154"/>
        <v>0</v>
      </c>
      <c r="R296" s="68">
        <f>'Расчет субсидий'!V296-1</f>
        <v>0</v>
      </c>
      <c r="S296" s="68">
        <f>R296*'Расчет субсидий'!W296</f>
        <v>0</v>
      </c>
      <c r="T296" s="69">
        <f t="shared" si="155"/>
        <v>0</v>
      </c>
      <c r="U296" s="68">
        <f>'Расчет субсидий'!Z296-1</f>
        <v>0</v>
      </c>
      <c r="V296" s="68">
        <f>U296*'Расчет субсидий'!AA296</f>
        <v>0</v>
      </c>
      <c r="W296" s="69">
        <f t="shared" si="156"/>
        <v>0</v>
      </c>
      <c r="X296" s="68">
        <f>'Расчет субсидий'!AD296-1</f>
        <v>0.70538922155688621</v>
      </c>
      <c r="Y296" s="68">
        <f>X296*'Расчет субсидий'!AE296</f>
        <v>7.0538922155688617</v>
      </c>
      <c r="Z296" s="69">
        <f t="shared" si="131"/>
        <v>7.9843144703846098</v>
      </c>
      <c r="AA296" s="31" t="s">
        <v>376</v>
      </c>
      <c r="AB296" s="31" t="s">
        <v>376</v>
      </c>
      <c r="AC296" s="31" t="s">
        <v>376</v>
      </c>
      <c r="AD296" s="68">
        <f>'Расчет субсидий'!AL296-1</f>
        <v>8.5271317829457294E-2</v>
      </c>
      <c r="AE296" s="68">
        <f>AD296*'Расчет субсидий'!AM296</f>
        <v>1.7054263565891459</v>
      </c>
      <c r="AF296" s="69">
        <f t="shared" si="157"/>
        <v>1.9303754467691288</v>
      </c>
      <c r="AG296" s="31" t="s">
        <v>376</v>
      </c>
      <c r="AH296" s="31" t="s">
        <v>376</v>
      </c>
      <c r="AI296" s="31" t="s">
        <v>376</v>
      </c>
      <c r="AJ296" s="68">
        <f>'Расчет субсидий'!AT296-1</f>
        <v>0.33199999999999985</v>
      </c>
      <c r="AK296" s="68">
        <f>AJ296*'Расчет субсидий'!AU296</f>
        <v>3.3199999999999985</v>
      </c>
      <c r="AL296" s="69">
        <f t="shared" si="132"/>
        <v>3.7579145288285578</v>
      </c>
      <c r="AM296" s="31" t="s">
        <v>376</v>
      </c>
      <c r="AN296" s="31" t="s">
        <v>376</v>
      </c>
      <c r="AO296" s="31" t="s">
        <v>376</v>
      </c>
      <c r="AP296" s="31" t="s">
        <v>376</v>
      </c>
      <c r="AQ296" s="31" t="s">
        <v>376</v>
      </c>
      <c r="AR296" s="31" t="s">
        <v>376</v>
      </c>
      <c r="AS296" s="68">
        <f t="shared" si="133"/>
        <v>2.385365588076394</v>
      </c>
      <c r="AT296" s="30" t="str">
        <f>IF('Расчет субсидий'!BW296="+",'Расчет субсидий'!BW296,"-")</f>
        <v>-</v>
      </c>
    </row>
    <row r="297" spans="1:46" ht="15" customHeight="1">
      <c r="A297" s="37" t="s">
        <v>291</v>
      </c>
      <c r="B297" s="65">
        <f>'Расчет субсидий'!BH297</f>
        <v>-103.60000000000002</v>
      </c>
      <c r="C297" s="68">
        <f>'Расчет субсидий'!D297-1</f>
        <v>-1.2678396133806502E-2</v>
      </c>
      <c r="D297" s="68">
        <f>C297*'Расчет субсидий'!E297</f>
        <v>-0.12678396133806502</v>
      </c>
      <c r="E297" s="69">
        <f t="shared" si="152"/>
        <v>-0.6123197346243886</v>
      </c>
      <c r="F297" s="31" t="s">
        <v>376</v>
      </c>
      <c r="G297" s="31" t="s">
        <v>376</v>
      </c>
      <c r="H297" s="31" t="s">
        <v>376</v>
      </c>
      <c r="I297" s="31" t="s">
        <v>376</v>
      </c>
      <c r="J297" s="31" t="s">
        <v>376</v>
      </c>
      <c r="K297" s="31" t="s">
        <v>376</v>
      </c>
      <c r="L297" s="68">
        <f>'Расчет субсидий'!P297-1</f>
        <v>-0.64837389066463957</v>
      </c>
      <c r="M297" s="68">
        <f>L297*'Расчет субсидий'!Q297</f>
        <v>-12.967477813292792</v>
      </c>
      <c r="N297" s="69">
        <f t="shared" si="153"/>
        <v>-62.628131268202836</v>
      </c>
      <c r="O297" s="68">
        <f>'Расчет субсидий'!R297-1</f>
        <v>0</v>
      </c>
      <c r="P297" s="68">
        <f>O297*'Расчет субсидий'!S297</f>
        <v>0</v>
      </c>
      <c r="Q297" s="69">
        <f t="shared" si="154"/>
        <v>0</v>
      </c>
      <c r="R297" s="68">
        <f>'Расчет субсидий'!V297-1</f>
        <v>-4.9773169151004493E-2</v>
      </c>
      <c r="S297" s="68">
        <f>R297*'Расчет субсидий'!W297</f>
        <v>-1.7420609202851574</v>
      </c>
      <c r="T297" s="69">
        <f t="shared" si="155"/>
        <v>-8.4135112134902599</v>
      </c>
      <c r="U297" s="68">
        <f>'Расчет субсидий'!Z297-1</f>
        <v>0</v>
      </c>
      <c r="V297" s="68">
        <f>U297*'Расчет субсидий'!AA297</f>
        <v>0</v>
      </c>
      <c r="W297" s="69">
        <f t="shared" si="156"/>
        <v>0</v>
      </c>
      <c r="X297" s="68">
        <f>'Расчет субсидий'!AD297-1</f>
        <v>-0.28174491447877803</v>
      </c>
      <c r="Y297" s="68">
        <f>X297*'Расчет субсидий'!AE297</f>
        <v>-2.8174491447877803</v>
      </c>
      <c r="Z297" s="69">
        <f t="shared" si="131"/>
        <v>-13.607239389326482</v>
      </c>
      <c r="AA297" s="31" t="s">
        <v>376</v>
      </c>
      <c r="AB297" s="31" t="s">
        <v>376</v>
      </c>
      <c r="AC297" s="31" t="s">
        <v>376</v>
      </c>
      <c r="AD297" s="68">
        <f>'Расчет субсидий'!AL297-1</f>
        <v>-2.2857142857142909E-2</v>
      </c>
      <c r="AE297" s="68">
        <f>AD297*'Расчет субсидий'!AM297</f>
        <v>-0.45714285714285818</v>
      </c>
      <c r="AF297" s="69">
        <f t="shared" si="157"/>
        <v>-2.2078312589142026</v>
      </c>
      <c r="AG297" s="31" t="s">
        <v>376</v>
      </c>
      <c r="AH297" s="31" t="s">
        <v>376</v>
      </c>
      <c r="AI297" s="31" t="s">
        <v>376</v>
      </c>
      <c r="AJ297" s="68">
        <f>'Расчет субсидий'!AT297-1</f>
        <v>-0.33400000000000007</v>
      </c>
      <c r="AK297" s="68">
        <f>AJ297*'Расчет субсидий'!AU297</f>
        <v>-3.3400000000000007</v>
      </c>
      <c r="AL297" s="69">
        <f t="shared" si="132"/>
        <v>-16.13096713544186</v>
      </c>
      <c r="AM297" s="31" t="s">
        <v>376</v>
      </c>
      <c r="AN297" s="31" t="s">
        <v>376</v>
      </c>
      <c r="AO297" s="31" t="s">
        <v>376</v>
      </c>
      <c r="AP297" s="31" t="s">
        <v>376</v>
      </c>
      <c r="AQ297" s="31" t="s">
        <v>376</v>
      </c>
      <c r="AR297" s="31" t="s">
        <v>376</v>
      </c>
      <c r="AS297" s="68">
        <f t="shared" si="133"/>
        <v>-21.450914696846652</v>
      </c>
      <c r="AT297" s="30" t="str">
        <f>IF('Расчет субсидий'!BW297="+",'Расчет субсидий'!BW297,"-")</f>
        <v>-</v>
      </c>
    </row>
    <row r="298" spans="1:46" ht="15" customHeight="1">
      <c r="A298" s="37" t="s">
        <v>292</v>
      </c>
      <c r="B298" s="65">
        <f>'Расчет субсидий'!BH298</f>
        <v>7.1999999999999886</v>
      </c>
      <c r="C298" s="68">
        <f>'Расчет субсидий'!D298-1</f>
        <v>-1</v>
      </c>
      <c r="D298" s="68">
        <f>C298*'Расчет субсидий'!E298</f>
        <v>0</v>
      </c>
      <c r="E298" s="69">
        <f t="shared" si="152"/>
        <v>0</v>
      </c>
      <c r="F298" s="31" t="s">
        <v>376</v>
      </c>
      <c r="G298" s="31" t="s">
        <v>376</v>
      </c>
      <c r="H298" s="31" t="s">
        <v>376</v>
      </c>
      <c r="I298" s="31" t="s">
        <v>376</v>
      </c>
      <c r="J298" s="31" t="s">
        <v>376</v>
      </c>
      <c r="K298" s="31" t="s">
        <v>376</v>
      </c>
      <c r="L298" s="68">
        <f>'Расчет субсидий'!P298-1</f>
        <v>-0.58812778603268945</v>
      </c>
      <c r="M298" s="68">
        <f>L298*'Расчет субсидий'!Q298</f>
        <v>-11.76255572065379</v>
      </c>
      <c r="N298" s="69">
        <f t="shared" si="153"/>
        <v>-15.915799332494169</v>
      </c>
      <c r="O298" s="68">
        <f>'Расчет субсидий'!R298-1</f>
        <v>0</v>
      </c>
      <c r="P298" s="68">
        <f>O298*'Расчет субсидий'!S298</f>
        <v>0</v>
      </c>
      <c r="Q298" s="69">
        <f t="shared" si="154"/>
        <v>0</v>
      </c>
      <c r="R298" s="68">
        <f>'Расчет субсидий'!V298-1</f>
        <v>0</v>
      </c>
      <c r="S298" s="68">
        <f>R298*'Расчет субсидий'!W298</f>
        <v>0</v>
      </c>
      <c r="T298" s="69">
        <f t="shared" si="155"/>
        <v>0</v>
      </c>
      <c r="U298" s="68">
        <f>'Расчет субсидий'!Z298-1</f>
        <v>0</v>
      </c>
      <c r="V298" s="68">
        <f>U298*'Расчет субсидий'!AA298</f>
        <v>0</v>
      </c>
      <c r="W298" s="69">
        <f t="shared" si="156"/>
        <v>0</v>
      </c>
      <c r="X298" s="68">
        <f>'Расчет субсидий'!AD298-1</f>
        <v>-0.47793377737313714</v>
      </c>
      <c r="Y298" s="68">
        <f>X298*'Расчет субсидий'!AE298</f>
        <v>-4.7793377737313714</v>
      </c>
      <c r="Z298" s="69">
        <f t="shared" si="131"/>
        <v>-6.4668752910009548</v>
      </c>
      <c r="AA298" s="31" t="s">
        <v>376</v>
      </c>
      <c r="AB298" s="31" t="s">
        <v>376</v>
      </c>
      <c r="AC298" s="31" t="s">
        <v>376</v>
      </c>
      <c r="AD298" s="68">
        <f>'Расчет субсидий'!AL298-1</f>
        <v>0.92715231788079477</v>
      </c>
      <c r="AE298" s="68">
        <f>AD298*'Расчет субсидий'!AM298</f>
        <v>18.543046357615896</v>
      </c>
      <c r="AF298" s="69">
        <f t="shared" si="157"/>
        <v>25.090415029680951</v>
      </c>
      <c r="AG298" s="31" t="s">
        <v>376</v>
      </c>
      <c r="AH298" s="31" t="s">
        <v>376</v>
      </c>
      <c r="AI298" s="31" t="s">
        <v>376</v>
      </c>
      <c r="AJ298" s="68">
        <f>'Расчет субсидий'!AT298-1</f>
        <v>0.33199999999999985</v>
      </c>
      <c r="AK298" s="68">
        <f>AJ298*'Расчет субсидий'!AU298</f>
        <v>3.3199999999999985</v>
      </c>
      <c r="AL298" s="69">
        <f t="shared" si="132"/>
        <v>4.4922595938141594</v>
      </c>
      <c r="AM298" s="31" t="s">
        <v>376</v>
      </c>
      <c r="AN298" s="31" t="s">
        <v>376</v>
      </c>
      <c r="AO298" s="31" t="s">
        <v>376</v>
      </c>
      <c r="AP298" s="31" t="s">
        <v>376</v>
      </c>
      <c r="AQ298" s="31" t="s">
        <v>376</v>
      </c>
      <c r="AR298" s="31" t="s">
        <v>376</v>
      </c>
      <c r="AS298" s="68">
        <f t="shared" si="133"/>
        <v>5.3211528632307346</v>
      </c>
      <c r="AT298" s="30" t="str">
        <f>IF('Расчет субсидий'!BW298="+",'Расчет субсидий'!BW298,"-")</f>
        <v>-</v>
      </c>
    </row>
    <row r="299" spans="1:46" ht="15" customHeight="1">
      <c r="A299" s="37" t="s">
        <v>293</v>
      </c>
      <c r="B299" s="65">
        <f>'Расчет субсидий'!BH299</f>
        <v>18.5</v>
      </c>
      <c r="C299" s="68">
        <f>'Расчет субсидий'!D299-1</f>
        <v>-5.5666696436545426E-2</v>
      </c>
      <c r="D299" s="68">
        <f>C299*'Расчет субсидий'!E299</f>
        <v>-0.55666696436545426</v>
      </c>
      <c r="E299" s="69">
        <f t="shared" si="152"/>
        <v>-0.10836095426610204</v>
      </c>
      <c r="F299" s="31" t="s">
        <v>376</v>
      </c>
      <c r="G299" s="31" t="s">
        <v>376</v>
      </c>
      <c r="H299" s="31" t="s">
        <v>376</v>
      </c>
      <c r="I299" s="31" t="s">
        <v>376</v>
      </c>
      <c r="J299" s="31" t="s">
        <v>376</v>
      </c>
      <c r="K299" s="31" t="s">
        <v>376</v>
      </c>
      <c r="L299" s="68">
        <f>'Расчет субсидий'!P299-1</f>
        <v>-0.35295060508107812</v>
      </c>
      <c r="M299" s="68">
        <f>L299*'Расчет субсидий'!Q299</f>
        <v>-7.0590121016215619</v>
      </c>
      <c r="N299" s="69">
        <f t="shared" si="153"/>
        <v>-1.3741093624616472</v>
      </c>
      <c r="O299" s="68">
        <f>'Расчет субсидий'!R299-1</f>
        <v>0</v>
      </c>
      <c r="P299" s="68">
        <f>O299*'Расчет субсидий'!S299</f>
        <v>0</v>
      </c>
      <c r="Q299" s="69">
        <f t="shared" si="154"/>
        <v>0</v>
      </c>
      <c r="R299" s="68">
        <f>'Расчет субсидий'!V299-1</f>
        <v>0</v>
      </c>
      <c r="S299" s="68">
        <f>R299*'Расчет субсидий'!W299</f>
        <v>0</v>
      </c>
      <c r="T299" s="69">
        <f t="shared" si="155"/>
        <v>0</v>
      </c>
      <c r="U299" s="68">
        <f>'Расчет субсидий'!Z299-1</f>
        <v>0</v>
      </c>
      <c r="V299" s="68">
        <f>U299*'Расчет субсидий'!AA299</f>
        <v>0</v>
      </c>
      <c r="W299" s="69">
        <f t="shared" si="156"/>
        <v>0</v>
      </c>
      <c r="X299" s="68">
        <f>'Расчет субсидий'!AD299-1</f>
        <v>-4.0722233326670687E-2</v>
      </c>
      <c r="Y299" s="68">
        <f>X299*'Расчет субсидий'!AE299</f>
        <v>-0.40722233326670687</v>
      </c>
      <c r="Z299" s="69">
        <f t="shared" si="131"/>
        <v>-7.9270018621545896E-2</v>
      </c>
      <c r="AA299" s="31" t="s">
        <v>376</v>
      </c>
      <c r="AB299" s="31" t="s">
        <v>376</v>
      </c>
      <c r="AC299" s="31" t="s">
        <v>376</v>
      </c>
      <c r="AD299" s="68">
        <f>'Расчет субсидий'!AL299-1</f>
        <v>4.9870129870129869</v>
      </c>
      <c r="AE299" s="68">
        <f>AD299*'Расчет субсидий'!AM299</f>
        <v>99.740259740259745</v>
      </c>
      <c r="AF299" s="69">
        <f t="shared" si="157"/>
        <v>19.415468163309146</v>
      </c>
      <c r="AG299" s="31" t="s">
        <v>376</v>
      </c>
      <c r="AH299" s="31" t="s">
        <v>376</v>
      </c>
      <c r="AI299" s="31" t="s">
        <v>376</v>
      </c>
      <c r="AJ299" s="68">
        <f>'Расчет субсидий'!AT299-1</f>
        <v>0.33199999999999985</v>
      </c>
      <c r="AK299" s="68">
        <f>AJ299*'Расчет субсидий'!AU299</f>
        <v>3.3199999999999985</v>
      </c>
      <c r="AL299" s="69">
        <f t="shared" si="132"/>
        <v>0.64627217204014953</v>
      </c>
      <c r="AM299" s="31" t="s">
        <v>376</v>
      </c>
      <c r="AN299" s="31" t="s">
        <v>376</v>
      </c>
      <c r="AO299" s="31" t="s">
        <v>376</v>
      </c>
      <c r="AP299" s="31" t="s">
        <v>376</v>
      </c>
      <c r="AQ299" s="31" t="s">
        <v>376</v>
      </c>
      <c r="AR299" s="31" t="s">
        <v>376</v>
      </c>
      <c r="AS299" s="68">
        <f t="shared" si="133"/>
        <v>95.037358341006012</v>
      </c>
      <c r="AT299" s="30" t="str">
        <f>IF('Расчет субсидий'!BW299="+",'Расчет субсидий'!BW299,"-")</f>
        <v>-</v>
      </c>
    </row>
    <row r="300" spans="1:46" ht="15" customHeight="1">
      <c r="A300" s="37" t="s">
        <v>294</v>
      </c>
      <c r="B300" s="65">
        <f>'Расчет субсидий'!BH300</f>
        <v>12.800000000000011</v>
      </c>
      <c r="C300" s="68">
        <f>'Расчет субсидий'!D300-1</f>
        <v>0.19002890173410414</v>
      </c>
      <c r="D300" s="68">
        <f>C300*'Расчет субсидий'!E300</f>
        <v>1.9002890173410414</v>
      </c>
      <c r="E300" s="69">
        <f t="shared" si="152"/>
        <v>2.7488215671100389</v>
      </c>
      <c r="F300" s="31" t="s">
        <v>376</v>
      </c>
      <c r="G300" s="31" t="s">
        <v>376</v>
      </c>
      <c r="H300" s="31" t="s">
        <v>376</v>
      </c>
      <c r="I300" s="31" t="s">
        <v>376</v>
      </c>
      <c r="J300" s="31" t="s">
        <v>376</v>
      </c>
      <c r="K300" s="31" t="s">
        <v>376</v>
      </c>
      <c r="L300" s="68">
        <f>'Расчет субсидий'!P300-1</f>
        <v>-0.48680206907043966</v>
      </c>
      <c r="M300" s="68">
        <f>L300*'Расчет субсидий'!Q300</f>
        <v>-9.7360413814087927</v>
      </c>
      <c r="N300" s="69">
        <f t="shared" si="153"/>
        <v>-14.083457981007351</v>
      </c>
      <c r="O300" s="68">
        <f>'Расчет субсидий'!R300-1</f>
        <v>0</v>
      </c>
      <c r="P300" s="68">
        <f>O300*'Расчет субсидий'!S300</f>
        <v>0</v>
      </c>
      <c r="Q300" s="69">
        <f t="shared" si="154"/>
        <v>0</v>
      </c>
      <c r="R300" s="68">
        <f>'Расчет субсидий'!V300-1</f>
        <v>0</v>
      </c>
      <c r="S300" s="68">
        <f>R300*'Расчет субсидий'!W300</f>
        <v>0</v>
      </c>
      <c r="T300" s="69">
        <f t="shared" si="155"/>
        <v>0</v>
      </c>
      <c r="U300" s="68">
        <f>'Расчет субсидий'!Z300-1</f>
        <v>0</v>
      </c>
      <c r="V300" s="68">
        <f>U300*'Расчет субсидий'!AA300</f>
        <v>0</v>
      </c>
      <c r="W300" s="69">
        <f t="shared" si="156"/>
        <v>0</v>
      </c>
      <c r="X300" s="68">
        <f>'Расчет субсидий'!AD300-1</f>
        <v>-0.21833986705300834</v>
      </c>
      <c r="Y300" s="68">
        <f>X300*'Расчет субсидий'!AE300</f>
        <v>-2.1833986705300834</v>
      </c>
      <c r="Z300" s="69">
        <f t="shared" si="131"/>
        <v>-3.1583476515327105</v>
      </c>
      <c r="AA300" s="31" t="s">
        <v>376</v>
      </c>
      <c r="AB300" s="31" t="s">
        <v>376</v>
      </c>
      <c r="AC300" s="31" t="s">
        <v>376</v>
      </c>
      <c r="AD300" s="68">
        <f>'Расчет субсидий'!AL300-1</f>
        <v>0.94339622641509435</v>
      </c>
      <c r="AE300" s="68">
        <f>AD300*'Расчет субсидий'!AM300</f>
        <v>18.867924528301888</v>
      </c>
      <c r="AF300" s="69">
        <f t="shared" si="157"/>
        <v>27.292984065430034</v>
      </c>
      <c r="AG300" s="31" t="s">
        <v>376</v>
      </c>
      <c r="AH300" s="31" t="s">
        <v>376</v>
      </c>
      <c r="AI300" s="31" t="s">
        <v>376</v>
      </c>
      <c r="AJ300" s="68">
        <f>'Расчет субсидий'!AT300-1</f>
        <v>-1</v>
      </c>
      <c r="AK300" s="68">
        <f>AJ300*'Расчет субсидий'!AU300</f>
        <v>0</v>
      </c>
      <c r="AL300" s="69">
        <f t="shared" si="132"/>
        <v>0</v>
      </c>
      <c r="AM300" s="31" t="s">
        <v>376</v>
      </c>
      <c r="AN300" s="31" t="s">
        <v>376</v>
      </c>
      <c r="AO300" s="31" t="s">
        <v>376</v>
      </c>
      <c r="AP300" s="31" t="s">
        <v>376</v>
      </c>
      <c r="AQ300" s="31" t="s">
        <v>376</v>
      </c>
      <c r="AR300" s="31" t="s">
        <v>376</v>
      </c>
      <c r="AS300" s="68">
        <f t="shared" si="133"/>
        <v>8.8487734937040532</v>
      </c>
      <c r="AT300" s="30" t="str">
        <f>IF('Расчет субсидий'!BW300="+",'Расчет субсидий'!BW300,"-")</f>
        <v>-</v>
      </c>
    </row>
    <row r="301" spans="1:46" ht="15" customHeight="1">
      <c r="A301" s="37" t="s">
        <v>295</v>
      </c>
      <c r="B301" s="65">
        <f>'Расчет субсидий'!BH301</f>
        <v>-4</v>
      </c>
      <c r="C301" s="68">
        <f>'Расчет субсидий'!D301-1</f>
        <v>-1</v>
      </c>
      <c r="D301" s="68">
        <f>C301*'Расчет субсидий'!E301</f>
        <v>0</v>
      </c>
      <c r="E301" s="69">
        <f t="shared" si="152"/>
        <v>0</v>
      </c>
      <c r="F301" s="31" t="s">
        <v>376</v>
      </c>
      <c r="G301" s="31" t="s">
        <v>376</v>
      </c>
      <c r="H301" s="31" t="s">
        <v>376</v>
      </c>
      <c r="I301" s="31" t="s">
        <v>376</v>
      </c>
      <c r="J301" s="31" t="s">
        <v>376</v>
      </c>
      <c r="K301" s="31" t="s">
        <v>376</v>
      </c>
      <c r="L301" s="68">
        <f>'Расчет субсидий'!P301-1</f>
        <v>-0.66228687432279276</v>
      </c>
      <c r="M301" s="68">
        <f>L301*'Расчет субсидий'!Q301</f>
        <v>-13.245737486455855</v>
      </c>
      <c r="N301" s="69">
        <f t="shared" si="153"/>
        <v>-4.8163491023797187</v>
      </c>
      <c r="O301" s="68">
        <f>'Расчет субсидий'!R301-1</f>
        <v>0</v>
      </c>
      <c r="P301" s="68">
        <f>O301*'Расчет субсидий'!S301</f>
        <v>0</v>
      </c>
      <c r="Q301" s="69">
        <f t="shared" si="154"/>
        <v>0</v>
      </c>
      <c r="R301" s="68">
        <f>'Расчет субсидий'!V301-1</f>
        <v>0</v>
      </c>
      <c r="S301" s="68">
        <f>R301*'Расчет субсидий'!W301</f>
        <v>0</v>
      </c>
      <c r="T301" s="69">
        <f t="shared" si="155"/>
        <v>0</v>
      </c>
      <c r="U301" s="68">
        <f>'Расчет субсидий'!Z301-1</f>
        <v>0</v>
      </c>
      <c r="V301" s="68">
        <f>U301*'Расчет субсидий'!AA301</f>
        <v>0</v>
      </c>
      <c r="W301" s="69">
        <f t="shared" si="156"/>
        <v>0</v>
      </c>
      <c r="X301" s="68">
        <f>'Расчет субсидий'!AD301-1</f>
        <v>-8.1373172282263151E-2</v>
      </c>
      <c r="Y301" s="68">
        <f>X301*'Расчет субсидий'!AE301</f>
        <v>-0.81373172282263151</v>
      </c>
      <c r="Z301" s="69">
        <f t="shared" si="131"/>
        <v>-0.29588507675032766</v>
      </c>
      <c r="AA301" s="31" t="s">
        <v>376</v>
      </c>
      <c r="AB301" s="31" t="s">
        <v>376</v>
      </c>
      <c r="AC301" s="31" t="s">
        <v>376</v>
      </c>
      <c r="AD301" s="68">
        <f>'Расчет субсидий'!AL301-1</f>
        <v>0.15294117647058814</v>
      </c>
      <c r="AE301" s="68">
        <f>AD301*'Расчет субсидий'!AM301</f>
        <v>3.0588235294117627</v>
      </c>
      <c r="AF301" s="69">
        <f t="shared" si="157"/>
        <v>1.1122341791300459</v>
      </c>
      <c r="AG301" s="31" t="s">
        <v>376</v>
      </c>
      <c r="AH301" s="31" t="s">
        <v>376</v>
      </c>
      <c r="AI301" s="31" t="s">
        <v>376</v>
      </c>
      <c r="AJ301" s="68">
        <f>'Расчет субсидий'!AT301-1</f>
        <v>-1</v>
      </c>
      <c r="AK301" s="68">
        <f>AJ301*'Расчет субсидий'!AU301</f>
        <v>0</v>
      </c>
      <c r="AL301" s="69">
        <f t="shared" si="132"/>
        <v>0</v>
      </c>
      <c r="AM301" s="31" t="s">
        <v>376</v>
      </c>
      <c r="AN301" s="31" t="s">
        <v>376</v>
      </c>
      <c r="AO301" s="31" t="s">
        <v>376</v>
      </c>
      <c r="AP301" s="31" t="s">
        <v>376</v>
      </c>
      <c r="AQ301" s="31" t="s">
        <v>376</v>
      </c>
      <c r="AR301" s="31" t="s">
        <v>376</v>
      </c>
      <c r="AS301" s="68">
        <f t="shared" si="133"/>
        <v>-11.000645679866723</v>
      </c>
      <c r="AT301" s="30" t="str">
        <f>IF('Расчет субсидий'!BW301="+",'Расчет субсидий'!BW301,"-")</f>
        <v>-</v>
      </c>
    </row>
    <row r="302" spans="1:46" ht="15" customHeight="1">
      <c r="A302" s="37" t="s">
        <v>296</v>
      </c>
      <c r="B302" s="65">
        <f>'Расчет субсидий'!BH302</f>
        <v>12.400000000000006</v>
      </c>
      <c r="C302" s="68">
        <f>'Расчет субсидий'!D302-1</f>
        <v>0.37949020353813978</v>
      </c>
      <c r="D302" s="68">
        <f>C302*'Расчет субсидий'!E302</f>
        <v>3.7949020353813978</v>
      </c>
      <c r="E302" s="69">
        <f t="shared" si="152"/>
        <v>4.0516703715677433</v>
      </c>
      <c r="F302" s="31" t="s">
        <v>376</v>
      </c>
      <c r="G302" s="31" t="s">
        <v>376</v>
      </c>
      <c r="H302" s="31" t="s">
        <v>376</v>
      </c>
      <c r="I302" s="31" t="s">
        <v>376</v>
      </c>
      <c r="J302" s="31" t="s">
        <v>376</v>
      </c>
      <c r="K302" s="31" t="s">
        <v>376</v>
      </c>
      <c r="L302" s="68">
        <f>'Расчет субсидий'!P302-1</f>
        <v>-0.30149760083970611</v>
      </c>
      <c r="M302" s="68">
        <f>L302*'Расчет субсидий'!Q302</f>
        <v>-6.0299520167941223</v>
      </c>
      <c r="N302" s="69">
        <f t="shared" si="153"/>
        <v>-6.4379469352927545</v>
      </c>
      <c r="O302" s="68">
        <f>'Расчет субсидий'!R302-1</f>
        <v>0</v>
      </c>
      <c r="P302" s="68">
        <f>O302*'Расчет субсидий'!S302</f>
        <v>0</v>
      </c>
      <c r="Q302" s="69">
        <f t="shared" si="154"/>
        <v>0</v>
      </c>
      <c r="R302" s="68">
        <f>'Расчет субсидий'!V302-1</f>
        <v>0</v>
      </c>
      <c r="S302" s="68">
        <f>R302*'Расчет субсидий'!W302</f>
        <v>0</v>
      </c>
      <c r="T302" s="69">
        <f t="shared" si="155"/>
        <v>0</v>
      </c>
      <c r="U302" s="68">
        <f>'Расчет субсидий'!Z302-1</f>
        <v>0</v>
      </c>
      <c r="V302" s="68">
        <f>U302*'Расчет субсидий'!AA302</f>
        <v>0</v>
      </c>
      <c r="W302" s="69">
        <f t="shared" si="156"/>
        <v>0</v>
      </c>
      <c r="X302" s="68">
        <f>'Расчет субсидий'!AD302-1</f>
        <v>0.20454545454545459</v>
      </c>
      <c r="Y302" s="68">
        <f>X302*'Расчет субсидий'!AE302</f>
        <v>2.0454545454545459</v>
      </c>
      <c r="Z302" s="69">
        <f t="shared" si="131"/>
        <v>2.1838528375539035</v>
      </c>
      <c r="AA302" s="31" t="s">
        <v>376</v>
      </c>
      <c r="AB302" s="31" t="s">
        <v>376</v>
      </c>
      <c r="AC302" s="31" t="s">
        <v>376</v>
      </c>
      <c r="AD302" s="68">
        <f>'Расчет субсидий'!AL302-1</f>
        <v>0.60897435897435903</v>
      </c>
      <c r="AE302" s="68">
        <f>AD302*'Расчет субсидий'!AM302</f>
        <v>12.179487179487181</v>
      </c>
      <c r="AF302" s="69">
        <f t="shared" si="157"/>
        <v>13.003568178027514</v>
      </c>
      <c r="AG302" s="31" t="s">
        <v>376</v>
      </c>
      <c r="AH302" s="31" t="s">
        <v>376</v>
      </c>
      <c r="AI302" s="31" t="s">
        <v>376</v>
      </c>
      <c r="AJ302" s="68">
        <f>'Расчет субсидий'!AT302-1</f>
        <v>-3.7572254335260236E-2</v>
      </c>
      <c r="AK302" s="68">
        <f>AJ302*'Расчет субсидий'!AU302</f>
        <v>-0.37572254335260236</v>
      </c>
      <c r="AL302" s="69">
        <f t="shared" si="132"/>
        <v>-0.40114445185640224</v>
      </c>
      <c r="AM302" s="31" t="s">
        <v>376</v>
      </c>
      <c r="AN302" s="31" t="s">
        <v>376</v>
      </c>
      <c r="AO302" s="31" t="s">
        <v>376</v>
      </c>
      <c r="AP302" s="31" t="s">
        <v>376</v>
      </c>
      <c r="AQ302" s="31" t="s">
        <v>376</v>
      </c>
      <c r="AR302" s="31" t="s">
        <v>376</v>
      </c>
      <c r="AS302" s="68">
        <f t="shared" si="133"/>
        <v>11.6141692001764</v>
      </c>
      <c r="AT302" s="30" t="str">
        <f>IF('Расчет субсидий'!BW302="+",'Расчет субсидий'!BW302,"-")</f>
        <v>-</v>
      </c>
    </row>
    <row r="303" spans="1:46" ht="15" customHeight="1">
      <c r="A303" s="37" t="s">
        <v>297</v>
      </c>
      <c r="B303" s="65">
        <f>'Расчет субсидий'!BH303</f>
        <v>-12.2</v>
      </c>
      <c r="C303" s="68">
        <f>'Расчет субсидий'!D303-1</f>
        <v>-0.3787854820904849</v>
      </c>
      <c r="D303" s="68">
        <f>C303*'Расчет субсидий'!E303</f>
        <v>-3.7878548209048493</v>
      </c>
      <c r="E303" s="69">
        <f t="shared" si="152"/>
        <v>-0.67079888625911743</v>
      </c>
      <c r="F303" s="31" t="s">
        <v>376</v>
      </c>
      <c r="G303" s="31" t="s">
        <v>376</v>
      </c>
      <c r="H303" s="31" t="s">
        <v>376</v>
      </c>
      <c r="I303" s="31" t="s">
        <v>376</v>
      </c>
      <c r="J303" s="31" t="s">
        <v>376</v>
      </c>
      <c r="K303" s="31" t="s">
        <v>376</v>
      </c>
      <c r="L303" s="68">
        <f>'Расчет субсидий'!P303-1</f>
        <v>-0.43037764155618463</v>
      </c>
      <c r="M303" s="68">
        <f>L303*'Расчет субсидий'!Q303</f>
        <v>-8.6075528311236926</v>
      </c>
      <c r="N303" s="69">
        <f t="shared" si="153"/>
        <v>-1.5243289739269887</v>
      </c>
      <c r="O303" s="68">
        <f>'Расчет субсидий'!R303-1</f>
        <v>0</v>
      </c>
      <c r="P303" s="68">
        <f>O303*'Расчет субсидий'!S303</f>
        <v>0</v>
      </c>
      <c r="Q303" s="69">
        <f t="shared" si="154"/>
        <v>0</v>
      </c>
      <c r="R303" s="68">
        <f>'Расчет субсидий'!V303-1</f>
        <v>-0.93761363636363637</v>
      </c>
      <c r="S303" s="68">
        <f>R303*'Расчет субсидий'!W303</f>
        <v>-37.504545454545458</v>
      </c>
      <c r="T303" s="69">
        <f t="shared" si="155"/>
        <v>-6.6417559568858424</v>
      </c>
      <c r="U303" s="68">
        <f>'Расчет субсидий'!Z303-1</f>
        <v>0</v>
      </c>
      <c r="V303" s="68">
        <f>U303*'Расчет субсидий'!AA303</f>
        <v>0</v>
      </c>
      <c r="W303" s="69">
        <f t="shared" si="156"/>
        <v>0</v>
      </c>
      <c r="X303" s="68">
        <f>'Расчет субсидий'!AD303-1</f>
        <v>3.4867046932621104E-2</v>
      </c>
      <c r="Y303" s="68">
        <f>X303*'Расчет субсидий'!AE303</f>
        <v>0.34867046932621104</v>
      </c>
      <c r="Z303" s="69">
        <f t="shared" ref="Z303:Z366" si="158">$B303*Y303/$AS303</f>
        <v>6.1746759987911744E-2</v>
      </c>
      <c r="AA303" s="31" t="s">
        <v>376</v>
      </c>
      <c r="AB303" s="31" t="s">
        <v>376</v>
      </c>
      <c r="AC303" s="31" t="s">
        <v>376</v>
      </c>
      <c r="AD303" s="68">
        <f>'Расчет субсидий'!AL303-1</f>
        <v>-0.94818652849740936</v>
      </c>
      <c r="AE303" s="68">
        <f>AD303*'Расчет субсидий'!AM303</f>
        <v>-18.963730569948186</v>
      </c>
      <c r="AF303" s="69">
        <f t="shared" si="157"/>
        <v>-3.3583254763181349</v>
      </c>
      <c r="AG303" s="31" t="s">
        <v>376</v>
      </c>
      <c r="AH303" s="31" t="s">
        <v>376</v>
      </c>
      <c r="AI303" s="31" t="s">
        <v>376</v>
      </c>
      <c r="AJ303" s="68">
        <f>'Расчет субсидий'!AT303-1</f>
        <v>-3.7572254335260236E-2</v>
      </c>
      <c r="AK303" s="68">
        <f>AJ303*'Расчет субсидий'!AU303</f>
        <v>-0.37572254335260236</v>
      </c>
      <c r="AL303" s="69">
        <f t="shared" ref="AL303:AL366" si="159">$B303*AK303/$AS303</f>
        <v>-6.6537466597825473E-2</v>
      </c>
      <c r="AM303" s="31" t="s">
        <v>376</v>
      </c>
      <c r="AN303" s="31" t="s">
        <v>376</v>
      </c>
      <c r="AO303" s="31" t="s">
        <v>376</v>
      </c>
      <c r="AP303" s="31" t="s">
        <v>376</v>
      </c>
      <c r="AQ303" s="31" t="s">
        <v>376</v>
      </c>
      <c r="AR303" s="31" t="s">
        <v>376</v>
      </c>
      <c r="AS303" s="68">
        <f t="shared" si="133"/>
        <v>-68.890735750548586</v>
      </c>
      <c r="AT303" s="30" t="str">
        <f>IF('Расчет субсидий'!BW303="+",'Расчет субсидий'!BW303,"-")</f>
        <v>-</v>
      </c>
    </row>
    <row r="304" spans="1:46" ht="15" customHeight="1">
      <c r="A304" s="37" t="s">
        <v>298</v>
      </c>
      <c r="B304" s="65">
        <f>'Расчет субсидий'!BH304</f>
        <v>0.80000000000000071</v>
      </c>
      <c r="C304" s="68">
        <f>'Расчет субсидий'!D304-1</f>
        <v>5.6789743905063306E-2</v>
      </c>
      <c r="D304" s="68">
        <f>C304*'Расчет субсидий'!E304</f>
        <v>0.56789743905063306</v>
      </c>
      <c r="E304" s="69">
        <f t="shared" si="152"/>
        <v>5.5141916656608808E-2</v>
      </c>
      <c r="F304" s="31" t="s">
        <v>376</v>
      </c>
      <c r="G304" s="31" t="s">
        <v>376</v>
      </c>
      <c r="H304" s="31" t="s">
        <v>376</v>
      </c>
      <c r="I304" s="31" t="s">
        <v>376</v>
      </c>
      <c r="J304" s="31" t="s">
        <v>376</v>
      </c>
      <c r="K304" s="31" t="s">
        <v>376</v>
      </c>
      <c r="L304" s="68">
        <f>'Расчет субсидий'!P304-1</f>
        <v>-0.43909992051947278</v>
      </c>
      <c r="M304" s="68">
        <f>L304*'Расчет субсидий'!Q304</f>
        <v>-8.7819984103894555</v>
      </c>
      <c r="N304" s="69">
        <f t="shared" si="153"/>
        <v>-0.85271774641862874</v>
      </c>
      <c r="O304" s="68">
        <f>'Расчет субсидий'!R304-1</f>
        <v>0</v>
      </c>
      <c r="P304" s="68">
        <f>O304*'Расчет субсидий'!S304</f>
        <v>0</v>
      </c>
      <c r="Q304" s="69">
        <f t="shared" si="154"/>
        <v>0</v>
      </c>
      <c r="R304" s="68">
        <f>'Расчет субсидий'!V304-1</f>
        <v>0</v>
      </c>
      <c r="S304" s="68">
        <f>R304*'Расчет субсидий'!W304</f>
        <v>0</v>
      </c>
      <c r="T304" s="69">
        <f t="shared" si="155"/>
        <v>0</v>
      </c>
      <c r="U304" s="68">
        <f>'Расчет субсидий'!Z304-1</f>
        <v>0</v>
      </c>
      <c r="V304" s="68">
        <f>U304*'Расчет субсидий'!AA304</f>
        <v>0</v>
      </c>
      <c r="W304" s="69">
        <f t="shared" si="156"/>
        <v>0</v>
      </c>
      <c r="X304" s="68">
        <f>'Расчет субсидий'!AD304-1</f>
        <v>-2.001652640963747E-2</v>
      </c>
      <c r="Y304" s="68">
        <f>X304*'Расчет субсидий'!AE304</f>
        <v>-0.2001652640963747</v>
      </c>
      <c r="Z304" s="69">
        <f t="shared" si="158"/>
        <v>-1.9435721226005204E-2</v>
      </c>
      <c r="AA304" s="31" t="s">
        <v>376</v>
      </c>
      <c r="AB304" s="31" t="s">
        <v>376</v>
      </c>
      <c r="AC304" s="31" t="s">
        <v>376</v>
      </c>
      <c r="AD304" s="68">
        <f>'Расчет субсидий'!AL304-1</f>
        <v>0.66666666666666674</v>
      </c>
      <c r="AE304" s="68">
        <f>AD304*'Расчет субсидий'!AM304</f>
        <v>13.333333333333336</v>
      </c>
      <c r="AF304" s="69">
        <f t="shared" si="157"/>
        <v>1.2946449567558256</v>
      </c>
      <c r="AG304" s="31" t="s">
        <v>376</v>
      </c>
      <c r="AH304" s="31" t="s">
        <v>376</v>
      </c>
      <c r="AI304" s="31" t="s">
        <v>376</v>
      </c>
      <c r="AJ304" s="68">
        <f>'Расчет субсидий'!AT304-1</f>
        <v>0.33199999999999985</v>
      </c>
      <c r="AK304" s="68">
        <f>AJ304*'Расчет субсидий'!AU304</f>
        <v>3.3199999999999985</v>
      </c>
      <c r="AL304" s="69">
        <f t="shared" si="159"/>
        <v>0.32236659423220038</v>
      </c>
      <c r="AM304" s="31" t="s">
        <v>376</v>
      </c>
      <c r="AN304" s="31" t="s">
        <v>376</v>
      </c>
      <c r="AO304" s="31" t="s">
        <v>376</v>
      </c>
      <c r="AP304" s="31" t="s">
        <v>376</v>
      </c>
      <c r="AQ304" s="31" t="s">
        <v>376</v>
      </c>
      <c r="AR304" s="31" t="s">
        <v>376</v>
      </c>
      <c r="AS304" s="68">
        <f t="shared" ref="AS304:AS367" si="160">D304+M304+P304+S304+V304+Y304+AE304+AK304</f>
        <v>8.2390670978981362</v>
      </c>
      <c r="AT304" s="30" t="str">
        <f>IF('Расчет субсидий'!BW304="+",'Расчет субсидий'!BW304,"-")</f>
        <v>-</v>
      </c>
    </row>
    <row r="305" spans="1:46" ht="15" customHeight="1">
      <c r="A305" s="37" t="s">
        <v>299</v>
      </c>
      <c r="B305" s="65">
        <f>'Расчет субсидий'!BH305</f>
        <v>5.7999999999999972</v>
      </c>
      <c r="C305" s="68">
        <f>'Расчет субсидий'!D305-1</f>
        <v>-1</v>
      </c>
      <c r="D305" s="68">
        <f>C305*'Расчет субсидий'!E305</f>
        <v>0</v>
      </c>
      <c r="E305" s="69">
        <f t="shared" si="152"/>
        <v>0</v>
      </c>
      <c r="F305" s="31" t="s">
        <v>376</v>
      </c>
      <c r="G305" s="31" t="s">
        <v>376</v>
      </c>
      <c r="H305" s="31" t="s">
        <v>376</v>
      </c>
      <c r="I305" s="31" t="s">
        <v>376</v>
      </c>
      <c r="J305" s="31" t="s">
        <v>376</v>
      </c>
      <c r="K305" s="31" t="s">
        <v>376</v>
      </c>
      <c r="L305" s="68">
        <f>'Расчет субсидий'!P305-1</f>
        <v>-0.34224313573299703</v>
      </c>
      <c r="M305" s="68">
        <f>L305*'Расчет субсидий'!Q305</f>
        <v>-6.844862714659941</v>
      </c>
      <c r="N305" s="69">
        <f t="shared" si="153"/>
        <v>-4.8193204507937537</v>
      </c>
      <c r="O305" s="68">
        <f>'Расчет субсидий'!R305-1</f>
        <v>0</v>
      </c>
      <c r="P305" s="68">
        <f>O305*'Расчет субсидий'!S305</f>
        <v>0</v>
      </c>
      <c r="Q305" s="69">
        <f t="shared" si="154"/>
        <v>0</v>
      </c>
      <c r="R305" s="68">
        <f>'Расчет субсидий'!V305-1</f>
        <v>0</v>
      </c>
      <c r="S305" s="68">
        <f>R305*'Расчет субсидий'!W305</f>
        <v>0</v>
      </c>
      <c r="T305" s="69">
        <f t="shared" si="155"/>
        <v>0</v>
      </c>
      <c r="U305" s="68">
        <f>'Расчет субсидий'!Z305-1</f>
        <v>0</v>
      </c>
      <c r="V305" s="68">
        <f>U305*'Расчет субсидий'!AA305</f>
        <v>0</v>
      </c>
      <c r="W305" s="69">
        <f t="shared" si="156"/>
        <v>0</v>
      </c>
      <c r="X305" s="68">
        <f>'Расчет субсидий'!AD305-1</f>
        <v>0.27538137822198849</v>
      </c>
      <c r="Y305" s="68">
        <f>X305*'Расчет субсидий'!AE305</f>
        <v>2.7538137822198849</v>
      </c>
      <c r="Z305" s="69">
        <f t="shared" si="158"/>
        <v>1.9389009877299386</v>
      </c>
      <c r="AA305" s="31" t="s">
        <v>376</v>
      </c>
      <c r="AB305" s="31" t="s">
        <v>376</v>
      </c>
      <c r="AC305" s="31" t="s">
        <v>376</v>
      </c>
      <c r="AD305" s="68">
        <f>'Расчет субсидий'!AL305-1</f>
        <v>0.61643835616438358</v>
      </c>
      <c r="AE305" s="68">
        <f>AD305*'Расчет субсидий'!AM305</f>
        <v>12.328767123287673</v>
      </c>
      <c r="AF305" s="69">
        <f t="shared" si="157"/>
        <v>8.6804194630638118</v>
      </c>
      <c r="AG305" s="31" t="s">
        <v>376</v>
      </c>
      <c r="AH305" s="31" t="s">
        <v>376</v>
      </c>
      <c r="AI305" s="31" t="s">
        <v>376</v>
      </c>
      <c r="AJ305" s="68">
        <f>'Расчет субсидий'!AT305-1</f>
        <v>-1</v>
      </c>
      <c r="AK305" s="68">
        <f>AJ305*'Расчет субсидий'!AU305</f>
        <v>0</v>
      </c>
      <c r="AL305" s="69">
        <f t="shared" si="159"/>
        <v>0</v>
      </c>
      <c r="AM305" s="31" t="s">
        <v>376</v>
      </c>
      <c r="AN305" s="31" t="s">
        <v>376</v>
      </c>
      <c r="AO305" s="31" t="s">
        <v>376</v>
      </c>
      <c r="AP305" s="31" t="s">
        <v>376</v>
      </c>
      <c r="AQ305" s="31" t="s">
        <v>376</v>
      </c>
      <c r="AR305" s="31" t="s">
        <v>376</v>
      </c>
      <c r="AS305" s="68">
        <f t="shared" si="160"/>
        <v>8.237718190847616</v>
      </c>
      <c r="AT305" s="30" t="str">
        <f>IF('Расчет субсидий'!BW305="+",'Расчет субсидий'!BW305,"-")</f>
        <v>-</v>
      </c>
    </row>
    <row r="306" spans="1:46" ht="15" customHeight="1">
      <c r="A306" s="37" t="s">
        <v>300</v>
      </c>
      <c r="B306" s="65">
        <f>'Расчет субсидий'!BH306</f>
        <v>7.5999999999999943</v>
      </c>
      <c r="C306" s="68">
        <f>'Расчет субсидий'!D306-1</f>
        <v>0.18761045655375552</v>
      </c>
      <c r="D306" s="68">
        <f>C306*'Расчет субсидий'!E306</f>
        <v>1.8761045655375552</v>
      </c>
      <c r="E306" s="69">
        <f t="shared" si="152"/>
        <v>1.5245808831543199</v>
      </c>
      <c r="F306" s="31" t="s">
        <v>376</v>
      </c>
      <c r="G306" s="31" t="s">
        <v>376</v>
      </c>
      <c r="H306" s="31" t="s">
        <v>376</v>
      </c>
      <c r="I306" s="31" t="s">
        <v>376</v>
      </c>
      <c r="J306" s="31" t="s">
        <v>376</v>
      </c>
      <c r="K306" s="31" t="s">
        <v>376</v>
      </c>
      <c r="L306" s="68">
        <f>'Расчет субсидий'!P306-1</f>
        <v>-0.60963553569312545</v>
      </c>
      <c r="M306" s="68">
        <f>L306*'Расчет субсидий'!Q306</f>
        <v>-12.192710713862509</v>
      </c>
      <c r="N306" s="69">
        <f t="shared" si="153"/>
        <v>-9.9081757006755389</v>
      </c>
      <c r="O306" s="68">
        <f>'Расчет субсидий'!R306-1</f>
        <v>0</v>
      </c>
      <c r="P306" s="68">
        <f>O306*'Расчет субсидий'!S306</f>
        <v>0</v>
      </c>
      <c r="Q306" s="69">
        <f t="shared" si="154"/>
        <v>0</v>
      </c>
      <c r="R306" s="68">
        <f>'Расчет субсидий'!V306-1</f>
        <v>0</v>
      </c>
      <c r="S306" s="68">
        <f>R306*'Расчет субсидий'!W306</f>
        <v>0</v>
      </c>
      <c r="T306" s="69">
        <f t="shared" si="155"/>
        <v>0</v>
      </c>
      <c r="U306" s="68">
        <f>'Расчет субсидий'!Z306-1</f>
        <v>0</v>
      </c>
      <c r="V306" s="68">
        <f>U306*'Расчет субсидий'!AA306</f>
        <v>0</v>
      </c>
      <c r="W306" s="69">
        <f t="shared" si="156"/>
        <v>0</v>
      </c>
      <c r="X306" s="68">
        <f>'Расчет субсидий'!AD306-1</f>
        <v>1.3633440514469455</v>
      </c>
      <c r="Y306" s="68">
        <f>X306*'Расчет субсидий'!AE306</f>
        <v>13.633440514469456</v>
      </c>
      <c r="Z306" s="69">
        <f t="shared" si="158"/>
        <v>11.07895751750179</v>
      </c>
      <c r="AA306" s="31" t="s">
        <v>376</v>
      </c>
      <c r="AB306" s="31" t="s">
        <v>376</v>
      </c>
      <c r="AC306" s="31" t="s">
        <v>376</v>
      </c>
      <c r="AD306" s="68">
        <f>'Расчет субсидий'!AL306-1</f>
        <v>0.30177514792899407</v>
      </c>
      <c r="AE306" s="68">
        <f>AD306*'Расчет субсидий'!AM306</f>
        <v>6.0355029585798814</v>
      </c>
      <c r="AF306" s="69">
        <f t="shared" si="157"/>
        <v>4.9046373000194228</v>
      </c>
      <c r="AG306" s="31" t="s">
        <v>376</v>
      </c>
      <c r="AH306" s="31" t="s">
        <v>376</v>
      </c>
      <c r="AI306" s="31" t="s">
        <v>376</v>
      </c>
      <c r="AJ306" s="68">
        <f>'Расчет субсидий'!AT306-1</f>
        <v>0</v>
      </c>
      <c r="AK306" s="68">
        <f>AJ306*'Расчет субсидий'!AU306</f>
        <v>0</v>
      </c>
      <c r="AL306" s="69">
        <f t="shared" si="159"/>
        <v>0</v>
      </c>
      <c r="AM306" s="31" t="s">
        <v>376</v>
      </c>
      <c r="AN306" s="31" t="s">
        <v>376</v>
      </c>
      <c r="AO306" s="31" t="s">
        <v>376</v>
      </c>
      <c r="AP306" s="31" t="s">
        <v>376</v>
      </c>
      <c r="AQ306" s="31" t="s">
        <v>376</v>
      </c>
      <c r="AR306" s="31" t="s">
        <v>376</v>
      </c>
      <c r="AS306" s="68">
        <f t="shared" si="160"/>
        <v>9.3523373247243828</v>
      </c>
      <c r="AT306" s="30" t="str">
        <f>IF('Расчет субсидий'!BW306="+",'Расчет субсидий'!BW306,"-")</f>
        <v>-</v>
      </c>
    </row>
    <row r="307" spans="1:46" ht="15" customHeight="1">
      <c r="A307" s="37" t="s">
        <v>301</v>
      </c>
      <c r="B307" s="65">
        <f>'Расчет субсидий'!BH307</f>
        <v>-8.5999999999999943</v>
      </c>
      <c r="C307" s="68">
        <f>'Расчет субсидий'!D307-1</f>
        <v>-0.17818579594909312</v>
      </c>
      <c r="D307" s="68">
        <f>C307*'Расчет субсидий'!E307</f>
        <v>-1.7818579594909312</v>
      </c>
      <c r="E307" s="69">
        <f t="shared" si="152"/>
        <v>-1.3240979807563233</v>
      </c>
      <c r="F307" s="31" t="s">
        <v>376</v>
      </c>
      <c r="G307" s="31" t="s">
        <v>376</v>
      </c>
      <c r="H307" s="31" t="s">
        <v>376</v>
      </c>
      <c r="I307" s="31" t="s">
        <v>376</v>
      </c>
      <c r="J307" s="31" t="s">
        <v>376</v>
      </c>
      <c r="K307" s="31" t="s">
        <v>376</v>
      </c>
      <c r="L307" s="68">
        <f>'Расчет субсидий'!P307-1</f>
        <v>-0.62358703321941977</v>
      </c>
      <c r="M307" s="68">
        <f>L307*'Расчет субсидий'!Q307</f>
        <v>-12.471740664388395</v>
      </c>
      <c r="N307" s="69">
        <f t="shared" si="153"/>
        <v>-9.2677458055922273</v>
      </c>
      <c r="O307" s="68">
        <f>'Расчет субсидий'!R307-1</f>
        <v>0</v>
      </c>
      <c r="P307" s="68">
        <f>O307*'Расчет субсидий'!S307</f>
        <v>0</v>
      </c>
      <c r="Q307" s="69">
        <f t="shared" si="154"/>
        <v>0</v>
      </c>
      <c r="R307" s="68">
        <f>'Расчет субсидий'!V307-1</f>
        <v>0</v>
      </c>
      <c r="S307" s="68">
        <f>R307*'Расчет субсидий'!W307</f>
        <v>0</v>
      </c>
      <c r="T307" s="69">
        <f t="shared" si="155"/>
        <v>0</v>
      </c>
      <c r="U307" s="68">
        <f>'Расчет субсидий'!Z307-1</f>
        <v>0</v>
      </c>
      <c r="V307" s="68">
        <f>U307*'Расчет субсидий'!AA307</f>
        <v>0</v>
      </c>
      <c r="W307" s="69">
        <f t="shared" si="156"/>
        <v>0</v>
      </c>
      <c r="X307" s="68">
        <f>'Расчет субсидий'!AD307-1</f>
        <v>-7.765768433520881E-2</v>
      </c>
      <c r="Y307" s="68">
        <f>X307*'Расчет субсидий'!AE307</f>
        <v>-0.7765768433520881</v>
      </c>
      <c r="Z307" s="69">
        <f t="shared" si="158"/>
        <v>-0.57707396075408268</v>
      </c>
      <c r="AA307" s="31" t="s">
        <v>376</v>
      </c>
      <c r="AB307" s="31" t="s">
        <v>376</v>
      </c>
      <c r="AC307" s="31" t="s">
        <v>376</v>
      </c>
      <c r="AD307" s="68">
        <f>'Расчет субсидий'!AL307-1</f>
        <v>0.19163763066202089</v>
      </c>
      <c r="AE307" s="68">
        <f>AD307*'Расчет субсидий'!AM307</f>
        <v>3.8327526132404177</v>
      </c>
      <c r="AF307" s="69">
        <f t="shared" si="157"/>
        <v>2.8481170280149866</v>
      </c>
      <c r="AG307" s="31" t="s">
        <v>376</v>
      </c>
      <c r="AH307" s="31" t="s">
        <v>376</v>
      </c>
      <c r="AI307" s="31" t="s">
        <v>376</v>
      </c>
      <c r="AJ307" s="68">
        <f>'Расчет субсидий'!AT307-1</f>
        <v>-3.7572254335260236E-2</v>
      </c>
      <c r="AK307" s="68">
        <f>AJ307*'Расчет субсидий'!AU307</f>
        <v>-0.37572254335260236</v>
      </c>
      <c r="AL307" s="69">
        <f t="shared" si="159"/>
        <v>-0.27919928091234758</v>
      </c>
      <c r="AM307" s="31" t="s">
        <v>376</v>
      </c>
      <c r="AN307" s="31" t="s">
        <v>376</v>
      </c>
      <c r="AO307" s="31" t="s">
        <v>376</v>
      </c>
      <c r="AP307" s="31" t="s">
        <v>376</v>
      </c>
      <c r="AQ307" s="31" t="s">
        <v>376</v>
      </c>
      <c r="AR307" s="31" t="s">
        <v>376</v>
      </c>
      <c r="AS307" s="68">
        <f t="shared" si="160"/>
        <v>-11.5731453973436</v>
      </c>
      <c r="AT307" s="30" t="str">
        <f>IF('Расчет субсидий'!BW307="+",'Расчет субсидий'!BW307,"-")</f>
        <v>-</v>
      </c>
    </row>
    <row r="308" spans="1:46" ht="15" customHeight="1">
      <c r="A308" s="37" t="s">
        <v>302</v>
      </c>
      <c r="B308" s="65">
        <f>'Расчет субсидий'!BH308</f>
        <v>-24.4</v>
      </c>
      <c r="C308" s="68">
        <f>'Расчет субсидий'!D308-1</f>
        <v>-0.12597843803587871</v>
      </c>
      <c r="D308" s="68">
        <f>C308*'Расчет субсидий'!E308</f>
        <v>-1.2597843803587871</v>
      </c>
      <c r="E308" s="69">
        <f t="shared" si="152"/>
        <v>-0.60765863896158234</v>
      </c>
      <c r="F308" s="31" t="s">
        <v>376</v>
      </c>
      <c r="G308" s="31" t="s">
        <v>376</v>
      </c>
      <c r="H308" s="31" t="s">
        <v>376</v>
      </c>
      <c r="I308" s="31" t="s">
        <v>376</v>
      </c>
      <c r="J308" s="31" t="s">
        <v>376</v>
      </c>
      <c r="K308" s="31" t="s">
        <v>376</v>
      </c>
      <c r="L308" s="68">
        <f>'Расчет субсидий'!P308-1</f>
        <v>-0.30651382283751927</v>
      </c>
      <c r="M308" s="68">
        <f>L308*'Расчет субсидий'!Q308</f>
        <v>-6.1302764567503853</v>
      </c>
      <c r="N308" s="69">
        <f t="shared" si="153"/>
        <v>-2.9569468444324225</v>
      </c>
      <c r="O308" s="68">
        <f>'Расчет субсидий'!R308-1</f>
        <v>0</v>
      </c>
      <c r="P308" s="68">
        <f>O308*'Расчет субсидий'!S308</f>
        <v>0</v>
      </c>
      <c r="Q308" s="69">
        <f t="shared" si="154"/>
        <v>0</v>
      </c>
      <c r="R308" s="68">
        <f>'Расчет субсидий'!V308-1</f>
        <v>-0.68591037545417843</v>
      </c>
      <c r="S308" s="68">
        <f>R308*'Расчет субсидий'!W308</f>
        <v>-27.436415018167139</v>
      </c>
      <c r="T308" s="69">
        <f t="shared" si="155"/>
        <v>-13.233990568430746</v>
      </c>
      <c r="U308" s="68">
        <f>'Расчет субсидий'!Z308-1</f>
        <v>0</v>
      </c>
      <c r="V308" s="68">
        <f>U308*'Расчет субсидий'!AA308</f>
        <v>0</v>
      </c>
      <c r="W308" s="69">
        <f t="shared" si="156"/>
        <v>0</v>
      </c>
      <c r="X308" s="68">
        <f>'Расчет субсидий'!AD308-1</f>
        <v>-0.12023493363040361</v>
      </c>
      <c r="Y308" s="68">
        <f>X308*'Расчет субсидий'!AE308</f>
        <v>-1.2023493363040361</v>
      </c>
      <c r="Z308" s="69">
        <f t="shared" si="158"/>
        <v>-0.57995477055112565</v>
      </c>
      <c r="AA308" s="31" t="s">
        <v>376</v>
      </c>
      <c r="AB308" s="31" t="s">
        <v>376</v>
      </c>
      <c r="AC308" s="31" t="s">
        <v>376</v>
      </c>
      <c r="AD308" s="68">
        <f>'Расчет субсидий'!AL308-1</f>
        <v>-0.89383561643835618</v>
      </c>
      <c r="AE308" s="68">
        <f>AD308*'Расчет субсидий'!AM308</f>
        <v>-17.876712328767123</v>
      </c>
      <c r="AF308" s="69">
        <f t="shared" si="157"/>
        <v>-8.6228555077914208</v>
      </c>
      <c r="AG308" s="31" t="s">
        <v>376</v>
      </c>
      <c r="AH308" s="31" t="s">
        <v>376</v>
      </c>
      <c r="AI308" s="31" t="s">
        <v>376</v>
      </c>
      <c r="AJ308" s="68">
        <f>'Расчет субсидий'!AT308-1</f>
        <v>0.33199999999999985</v>
      </c>
      <c r="AK308" s="68">
        <f>AJ308*'Расчет субсидий'!AU308</f>
        <v>3.3199999999999985</v>
      </c>
      <c r="AL308" s="69">
        <f t="shared" si="159"/>
        <v>1.6014063301673007</v>
      </c>
      <c r="AM308" s="31" t="s">
        <v>376</v>
      </c>
      <c r="AN308" s="31" t="s">
        <v>376</v>
      </c>
      <c r="AO308" s="31" t="s">
        <v>376</v>
      </c>
      <c r="AP308" s="31" t="s">
        <v>376</v>
      </c>
      <c r="AQ308" s="31" t="s">
        <v>376</v>
      </c>
      <c r="AR308" s="31" t="s">
        <v>376</v>
      </c>
      <c r="AS308" s="68">
        <f t="shared" si="160"/>
        <v>-50.585537520347479</v>
      </c>
      <c r="AT308" s="30" t="str">
        <f>IF('Расчет субсидий'!BW308="+",'Расчет субсидий'!BW308,"-")</f>
        <v>-</v>
      </c>
    </row>
    <row r="309" spans="1:46" ht="15" customHeight="1">
      <c r="A309" s="37" t="s">
        <v>303</v>
      </c>
      <c r="B309" s="65">
        <f>'Расчет субсидий'!BH309</f>
        <v>8.5</v>
      </c>
      <c r="C309" s="68">
        <f>'Расчет субсидий'!D309-1</f>
        <v>0.26020409666961397</v>
      </c>
      <c r="D309" s="68">
        <f>C309*'Расчет субсидий'!E309</f>
        <v>2.6020409666961397</v>
      </c>
      <c r="E309" s="69">
        <f t="shared" si="152"/>
        <v>2.1936032801474381</v>
      </c>
      <c r="F309" s="31" t="s">
        <v>376</v>
      </c>
      <c r="G309" s="31" t="s">
        <v>376</v>
      </c>
      <c r="H309" s="31" t="s">
        <v>376</v>
      </c>
      <c r="I309" s="31" t="s">
        <v>376</v>
      </c>
      <c r="J309" s="31" t="s">
        <v>376</v>
      </c>
      <c r="K309" s="31" t="s">
        <v>376</v>
      </c>
      <c r="L309" s="68">
        <f>'Расчет субсидий'!P309-1</f>
        <v>-0.41341628221259152</v>
      </c>
      <c r="M309" s="68">
        <f>L309*'Расчет субсидий'!Q309</f>
        <v>-8.2683256442518314</v>
      </c>
      <c r="N309" s="69">
        <f t="shared" si="153"/>
        <v>-6.970461451876151</v>
      </c>
      <c r="O309" s="68">
        <f>'Расчет субсидий'!R309-1</f>
        <v>0</v>
      </c>
      <c r="P309" s="68">
        <f>O309*'Расчет субсидий'!S309</f>
        <v>0</v>
      </c>
      <c r="Q309" s="69">
        <f t="shared" si="154"/>
        <v>0</v>
      </c>
      <c r="R309" s="68">
        <f>'Расчет субсидий'!V309-1</f>
        <v>0.24421708185053381</v>
      </c>
      <c r="S309" s="68">
        <f>R309*'Расчет субсидий'!W309</f>
        <v>7.3265124555160144</v>
      </c>
      <c r="T309" s="69">
        <f t="shared" si="155"/>
        <v>6.1764829839966842</v>
      </c>
      <c r="U309" s="68">
        <f>'Расчет субсидий'!Z309-1</f>
        <v>0</v>
      </c>
      <c r="V309" s="68">
        <f>U309*'Расчет субсидий'!AA309</f>
        <v>0</v>
      </c>
      <c r="W309" s="69">
        <f t="shared" si="156"/>
        <v>0</v>
      </c>
      <c r="X309" s="68">
        <f>'Расчет субсидий'!AD309-1</f>
        <v>-0.3395844185911906</v>
      </c>
      <c r="Y309" s="68">
        <f>X309*'Расчет субсидий'!AE309</f>
        <v>-3.3958441859119057</v>
      </c>
      <c r="Z309" s="69">
        <f t="shared" si="158"/>
        <v>-2.8628046369862767</v>
      </c>
      <c r="AA309" s="31" t="s">
        <v>376</v>
      </c>
      <c r="AB309" s="31" t="s">
        <v>376</v>
      </c>
      <c r="AC309" s="31" t="s">
        <v>376</v>
      </c>
      <c r="AD309" s="68">
        <f>'Расчет субсидий'!AL309-1</f>
        <v>0.60969976905311785</v>
      </c>
      <c r="AE309" s="68">
        <f>AD309*'Расчет субсидий'!AM309</f>
        <v>12.193995381062358</v>
      </c>
      <c r="AF309" s="69">
        <f t="shared" si="157"/>
        <v>10.279925876787612</v>
      </c>
      <c r="AG309" s="31" t="s">
        <v>376</v>
      </c>
      <c r="AH309" s="31" t="s">
        <v>376</v>
      </c>
      <c r="AI309" s="31" t="s">
        <v>376</v>
      </c>
      <c r="AJ309" s="68">
        <f>'Расчет субсидий'!AT309-1</f>
        <v>-3.7572254335260236E-2</v>
      </c>
      <c r="AK309" s="68">
        <f>AJ309*'Расчет субсидий'!AU309</f>
        <v>-0.37572254335260236</v>
      </c>
      <c r="AL309" s="69">
        <f t="shared" si="159"/>
        <v>-0.31674605206930745</v>
      </c>
      <c r="AM309" s="31" t="s">
        <v>376</v>
      </c>
      <c r="AN309" s="31" t="s">
        <v>376</v>
      </c>
      <c r="AO309" s="31" t="s">
        <v>376</v>
      </c>
      <c r="AP309" s="31" t="s">
        <v>376</v>
      </c>
      <c r="AQ309" s="31" t="s">
        <v>376</v>
      </c>
      <c r="AR309" s="31" t="s">
        <v>376</v>
      </c>
      <c r="AS309" s="68">
        <f t="shared" si="160"/>
        <v>10.082656429758174</v>
      </c>
      <c r="AT309" s="30" t="str">
        <f>IF('Расчет субсидий'!BW309="+",'Расчет субсидий'!BW309,"-")</f>
        <v>-</v>
      </c>
    </row>
    <row r="310" spans="1:46" ht="15" customHeight="1">
      <c r="A310" s="37" t="s">
        <v>304</v>
      </c>
      <c r="B310" s="65">
        <f>'Расчет субсидий'!BH310</f>
        <v>159.79999999999995</v>
      </c>
      <c r="C310" s="68">
        <f>'Расчет субсидий'!D310-1</f>
        <v>-0.13743071806872775</v>
      </c>
      <c r="D310" s="68">
        <f>C310*'Расчет субсидий'!E310</f>
        <v>-1.3743071806872775</v>
      </c>
      <c r="E310" s="69">
        <f t="shared" si="152"/>
        <v>-7.7507446939158839</v>
      </c>
      <c r="F310" s="31" t="s">
        <v>376</v>
      </c>
      <c r="G310" s="31" t="s">
        <v>376</v>
      </c>
      <c r="H310" s="31" t="s">
        <v>376</v>
      </c>
      <c r="I310" s="31" t="s">
        <v>376</v>
      </c>
      <c r="J310" s="31" t="s">
        <v>376</v>
      </c>
      <c r="K310" s="31" t="s">
        <v>376</v>
      </c>
      <c r="L310" s="68">
        <f>'Расчет субсидий'!P310-1</f>
        <v>-0.41485217090169257</v>
      </c>
      <c r="M310" s="68">
        <f>L310*'Расчет субсидий'!Q310</f>
        <v>-8.2970434180338515</v>
      </c>
      <c r="N310" s="69">
        <f t="shared" si="153"/>
        <v>-46.79322508913593</v>
      </c>
      <c r="O310" s="68">
        <f>'Расчет субсидий'!R310-1</f>
        <v>0</v>
      </c>
      <c r="P310" s="68">
        <f>O310*'Расчет субсидий'!S310</f>
        <v>0</v>
      </c>
      <c r="Q310" s="69">
        <f t="shared" si="154"/>
        <v>0</v>
      </c>
      <c r="R310" s="68">
        <f>'Расчет субсидий'!V310-1</f>
        <v>0.92837407013815088</v>
      </c>
      <c r="S310" s="68">
        <f>R310*'Расчет субсидий'!W310</f>
        <v>27.851222104144526</v>
      </c>
      <c r="T310" s="69">
        <f t="shared" si="155"/>
        <v>157.07384417129919</v>
      </c>
      <c r="U310" s="68">
        <f>'Расчет субсидий'!Z310-1</f>
        <v>0</v>
      </c>
      <c r="V310" s="68">
        <f>U310*'Расчет субсидий'!AA310</f>
        <v>0</v>
      </c>
      <c r="W310" s="69">
        <f t="shared" si="156"/>
        <v>0</v>
      </c>
      <c r="X310" s="68">
        <f>'Расчет субсидий'!AD310-1</f>
        <v>0.44584956277246102</v>
      </c>
      <c r="Y310" s="68">
        <f>X310*'Расчет субсидий'!AE310</f>
        <v>4.4584956277246102</v>
      </c>
      <c r="Z310" s="69">
        <f t="shared" si="158"/>
        <v>25.144786998895139</v>
      </c>
      <c r="AA310" s="31" t="s">
        <v>376</v>
      </c>
      <c r="AB310" s="31" t="s">
        <v>376</v>
      </c>
      <c r="AC310" s="31" t="s">
        <v>376</v>
      </c>
      <c r="AD310" s="68">
        <f>'Расчет субсидий'!AL310-1</f>
        <v>0.11881188118811892</v>
      </c>
      <c r="AE310" s="68">
        <f>AD310*'Расчет субсидий'!AM310</f>
        <v>2.3762376237623783</v>
      </c>
      <c r="AF310" s="69">
        <f t="shared" si="157"/>
        <v>13.401378827584292</v>
      </c>
      <c r="AG310" s="31" t="s">
        <v>376</v>
      </c>
      <c r="AH310" s="31" t="s">
        <v>376</v>
      </c>
      <c r="AI310" s="31" t="s">
        <v>376</v>
      </c>
      <c r="AJ310" s="68">
        <f>'Расчет субсидий'!AT310-1</f>
        <v>0.33199999999999985</v>
      </c>
      <c r="AK310" s="68">
        <f>AJ310*'Расчет субсидий'!AU310</f>
        <v>3.3199999999999985</v>
      </c>
      <c r="AL310" s="69">
        <f t="shared" si="159"/>
        <v>18.723959785273163</v>
      </c>
      <c r="AM310" s="31" t="s">
        <v>376</v>
      </c>
      <c r="AN310" s="31" t="s">
        <v>376</v>
      </c>
      <c r="AO310" s="31" t="s">
        <v>376</v>
      </c>
      <c r="AP310" s="31" t="s">
        <v>376</v>
      </c>
      <c r="AQ310" s="31" t="s">
        <v>376</v>
      </c>
      <c r="AR310" s="31" t="s">
        <v>376</v>
      </c>
      <c r="AS310" s="68">
        <f t="shared" si="160"/>
        <v>28.33460475691038</v>
      </c>
      <c r="AT310" s="30" t="str">
        <f>IF('Расчет субсидий'!BW310="+",'Расчет субсидий'!BW310,"-")</f>
        <v>-</v>
      </c>
    </row>
    <row r="311" spans="1:46" ht="15" customHeight="1">
      <c r="A311" s="37" t="s">
        <v>305</v>
      </c>
      <c r="B311" s="65">
        <f>'Расчет субсидий'!BH311</f>
        <v>-6.6000000000000014</v>
      </c>
      <c r="C311" s="68">
        <f>'Расчет субсидий'!D311-1</f>
        <v>-0.10747545561988614</v>
      </c>
      <c r="D311" s="68">
        <f>C311*'Расчет субсидий'!E311</f>
        <v>-1.0747545561988614</v>
      </c>
      <c r="E311" s="69">
        <f t="shared" si="152"/>
        <v>-0.38400585459195125</v>
      </c>
      <c r="F311" s="31" t="s">
        <v>376</v>
      </c>
      <c r="G311" s="31" t="s">
        <v>376</v>
      </c>
      <c r="H311" s="31" t="s">
        <v>376</v>
      </c>
      <c r="I311" s="31" t="s">
        <v>376</v>
      </c>
      <c r="J311" s="31" t="s">
        <v>376</v>
      </c>
      <c r="K311" s="31" t="s">
        <v>376</v>
      </c>
      <c r="L311" s="68">
        <f>'Расчет субсидий'!P311-1</f>
        <v>-0.3404350456350772</v>
      </c>
      <c r="M311" s="68">
        <f>L311*'Расчет субсидий'!Q311</f>
        <v>-6.8087009127015445</v>
      </c>
      <c r="N311" s="69">
        <f t="shared" si="153"/>
        <v>-2.4327238229071351</v>
      </c>
      <c r="O311" s="68">
        <f>'Расчет субсидий'!R311-1</f>
        <v>0</v>
      </c>
      <c r="P311" s="68">
        <f>O311*'Расчет субсидий'!S311</f>
        <v>0</v>
      </c>
      <c r="Q311" s="69">
        <f t="shared" si="154"/>
        <v>0</v>
      </c>
      <c r="R311" s="68">
        <f>'Расчет субсидий'!V311-1</f>
        <v>-0.39037433155080214</v>
      </c>
      <c r="S311" s="68">
        <f>R311*'Расчет субсидий'!W311</f>
        <v>-13.663101604278076</v>
      </c>
      <c r="T311" s="69">
        <f t="shared" si="155"/>
        <v>-4.8817760089185107</v>
      </c>
      <c r="U311" s="68">
        <f>'Расчет субсидий'!Z311-1</f>
        <v>0</v>
      </c>
      <c r="V311" s="68">
        <f>U311*'Расчет субсидий'!AA311</f>
        <v>0</v>
      </c>
      <c r="W311" s="69">
        <f t="shared" si="156"/>
        <v>0</v>
      </c>
      <c r="X311" s="68">
        <f>'Расчет субсидий'!AD311-1</f>
        <v>0.28662757072406264</v>
      </c>
      <c r="Y311" s="68">
        <f>X311*'Расчет субсидий'!AE311</f>
        <v>2.8662757072406264</v>
      </c>
      <c r="Z311" s="69">
        <f t="shared" si="158"/>
        <v>1.0241097803277703</v>
      </c>
      <c r="AA311" s="31" t="s">
        <v>376</v>
      </c>
      <c r="AB311" s="31" t="s">
        <v>376</v>
      </c>
      <c r="AC311" s="31" t="s">
        <v>376</v>
      </c>
      <c r="AD311" s="68">
        <f>'Расчет субсидий'!AL311-1</f>
        <v>2.9197080291970767E-2</v>
      </c>
      <c r="AE311" s="68">
        <f>AD311*'Расчет субсидий'!AM311</f>
        <v>0.58394160583941535</v>
      </c>
      <c r="AF311" s="69">
        <f t="shared" si="157"/>
        <v>0.20864019053357757</v>
      </c>
      <c r="AG311" s="31" t="s">
        <v>376</v>
      </c>
      <c r="AH311" s="31" t="s">
        <v>376</v>
      </c>
      <c r="AI311" s="31" t="s">
        <v>376</v>
      </c>
      <c r="AJ311" s="68">
        <f>'Расчет субсидий'!AT311-1</f>
        <v>-3.7572254335260236E-2</v>
      </c>
      <c r="AK311" s="68">
        <f>AJ311*'Расчет субсидий'!AU311</f>
        <v>-0.37572254335260236</v>
      </c>
      <c r="AL311" s="69">
        <f t="shared" si="159"/>
        <v>-0.13424428444375119</v>
      </c>
      <c r="AM311" s="31" t="s">
        <v>376</v>
      </c>
      <c r="AN311" s="31" t="s">
        <v>376</v>
      </c>
      <c r="AO311" s="31" t="s">
        <v>376</v>
      </c>
      <c r="AP311" s="31" t="s">
        <v>376</v>
      </c>
      <c r="AQ311" s="31" t="s">
        <v>376</v>
      </c>
      <c r="AR311" s="31" t="s">
        <v>376</v>
      </c>
      <c r="AS311" s="68">
        <f t="shared" si="160"/>
        <v>-18.472062303451047</v>
      </c>
      <c r="AT311" s="30" t="str">
        <f>IF('Расчет субсидий'!BW311="+",'Расчет субсидий'!BW311,"-")</f>
        <v>-</v>
      </c>
    </row>
    <row r="312" spans="1:46" ht="15" customHeight="1">
      <c r="A312" s="36" t="s">
        <v>306</v>
      </c>
      <c r="B312" s="70"/>
      <c r="C312" s="71"/>
      <c r="D312" s="71"/>
      <c r="E312" s="72"/>
      <c r="F312" s="71"/>
      <c r="G312" s="71"/>
      <c r="H312" s="72"/>
      <c r="I312" s="72"/>
      <c r="J312" s="72"/>
      <c r="K312" s="72"/>
      <c r="L312" s="71"/>
      <c r="M312" s="71"/>
      <c r="N312" s="72"/>
      <c r="O312" s="71"/>
      <c r="P312" s="71"/>
      <c r="Q312" s="72"/>
      <c r="R312" s="71"/>
      <c r="S312" s="71"/>
      <c r="T312" s="72"/>
      <c r="U312" s="71"/>
      <c r="V312" s="71"/>
      <c r="W312" s="72"/>
      <c r="X312" s="72"/>
      <c r="Y312" s="72"/>
      <c r="Z312" s="72"/>
      <c r="AA312" s="72"/>
      <c r="AB312" s="72"/>
      <c r="AC312" s="72"/>
      <c r="AD312" s="71"/>
      <c r="AE312" s="71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3"/>
    </row>
    <row r="313" spans="1:46" ht="15" customHeight="1">
      <c r="A313" s="37" t="s">
        <v>307</v>
      </c>
      <c r="B313" s="65">
        <f>'Расчет субсидий'!BH313</f>
        <v>-10.5</v>
      </c>
      <c r="C313" s="68">
        <f>'Расчет субсидий'!D313-1</f>
        <v>2.0590293980401242E-2</v>
      </c>
      <c r="D313" s="68">
        <f>C313*'Расчет субсидий'!E313</f>
        <v>0.20590293980401242</v>
      </c>
      <c r="E313" s="69">
        <f t="shared" ref="E313:E327" si="161">$B313*D313/$AS313</f>
        <v>0.48468020457124367</v>
      </c>
      <c r="F313" s="31" t="s">
        <v>376</v>
      </c>
      <c r="G313" s="31" t="s">
        <v>376</v>
      </c>
      <c r="H313" s="31" t="s">
        <v>376</v>
      </c>
      <c r="I313" s="31" t="s">
        <v>376</v>
      </c>
      <c r="J313" s="31" t="s">
        <v>376</v>
      </c>
      <c r="K313" s="31" t="s">
        <v>376</v>
      </c>
      <c r="L313" s="68">
        <f>'Расчет субсидий'!P313-1</f>
        <v>-9.3633050712278565E-2</v>
      </c>
      <c r="M313" s="68">
        <f>L313*'Расчет субсидий'!Q313</f>
        <v>-1.8726610142455713</v>
      </c>
      <c r="N313" s="69">
        <f t="shared" ref="N313:N327" si="162">$B313*M313/$AS313</f>
        <v>-4.4081047329439293</v>
      </c>
      <c r="O313" s="68">
        <f>'Расчет субсидий'!R313-1</f>
        <v>0</v>
      </c>
      <c r="P313" s="68">
        <f>O313*'Расчет субсидий'!S313</f>
        <v>0</v>
      </c>
      <c r="Q313" s="69">
        <f t="shared" ref="Q313:Q327" si="163">$B313*P313/$AS313</f>
        <v>0</v>
      </c>
      <c r="R313" s="68">
        <f>'Расчет субсидий'!V313-1</f>
        <v>0</v>
      </c>
      <c r="S313" s="68">
        <f>R313*'Расчет субсидий'!W313</f>
        <v>0</v>
      </c>
      <c r="T313" s="69">
        <f t="shared" ref="T313:T327" si="164">$B313*S313/$AS313</f>
        <v>0</v>
      </c>
      <c r="U313" s="68">
        <f>'Расчет субсидий'!Z313-1</f>
        <v>0</v>
      </c>
      <c r="V313" s="68">
        <f>U313*'Расчет субсидий'!AA313</f>
        <v>0</v>
      </c>
      <c r="W313" s="69">
        <f t="shared" ref="W313:W327" si="165">$B313*V313/$AS313</f>
        <v>0</v>
      </c>
      <c r="X313" s="68">
        <f>'Расчет субсидий'!AD313-1</f>
        <v>-0.21943026510785446</v>
      </c>
      <c r="Y313" s="68">
        <f>X313*'Расчет субсидий'!AE313</f>
        <v>-1.0971513255392722</v>
      </c>
      <c r="Z313" s="69">
        <f t="shared" si="158"/>
        <v>-2.5826126106511427</v>
      </c>
      <c r="AA313" s="31" t="s">
        <v>376</v>
      </c>
      <c r="AB313" s="31" t="s">
        <v>376</v>
      </c>
      <c r="AC313" s="31" t="s">
        <v>376</v>
      </c>
      <c r="AD313" s="68">
        <f>'Расчет субсидий'!AL313-1</f>
        <v>-9.0909090909090939E-2</v>
      </c>
      <c r="AE313" s="68">
        <f>AD313*'Расчет субсидий'!AM313</f>
        <v>-1.8181818181818188</v>
      </c>
      <c r="AF313" s="69">
        <f t="shared" ref="AF313:AF327" si="166">$B313*AE313/$AS313</f>
        <v>-4.2798647577488698</v>
      </c>
      <c r="AG313" s="31" t="s">
        <v>376</v>
      </c>
      <c r="AH313" s="31" t="s">
        <v>376</v>
      </c>
      <c r="AI313" s="31" t="s">
        <v>376</v>
      </c>
      <c r="AJ313" s="68">
        <f>'Расчет субсидий'!AT313-1</f>
        <v>1.2145748987854255E-2</v>
      </c>
      <c r="AK313" s="68">
        <f>AJ313*'Расчет субсидий'!AU313</f>
        <v>0.12145748987854255</v>
      </c>
      <c r="AL313" s="69">
        <f t="shared" si="159"/>
        <v>0.28590189677269773</v>
      </c>
      <c r="AM313" s="31" t="s">
        <v>376</v>
      </c>
      <c r="AN313" s="31" t="s">
        <v>376</v>
      </c>
      <c r="AO313" s="31" t="s">
        <v>376</v>
      </c>
      <c r="AP313" s="31" t="s">
        <v>376</v>
      </c>
      <c r="AQ313" s="31" t="s">
        <v>376</v>
      </c>
      <c r="AR313" s="31" t="s">
        <v>376</v>
      </c>
      <c r="AS313" s="68">
        <f t="shared" si="160"/>
        <v>-4.4606337282841073</v>
      </c>
      <c r="AT313" s="30" t="str">
        <f>IF('Расчет субсидий'!BW313="+",'Расчет субсидий'!BW313,"-")</f>
        <v>-</v>
      </c>
    </row>
    <row r="314" spans="1:46" ht="15" customHeight="1">
      <c r="A314" s="37" t="s">
        <v>308</v>
      </c>
      <c r="B314" s="65">
        <f>'Расчет субсидий'!BH314</f>
        <v>16.700000000000003</v>
      </c>
      <c r="C314" s="68">
        <f>'Расчет субсидий'!D314-1</f>
        <v>0.23017669169223476</v>
      </c>
      <c r="D314" s="68">
        <f>C314*'Расчет субсидий'!E314</f>
        <v>2.3017669169223476</v>
      </c>
      <c r="E314" s="69">
        <f t="shared" si="161"/>
        <v>1.0237778330671765</v>
      </c>
      <c r="F314" s="31" t="s">
        <v>376</v>
      </c>
      <c r="G314" s="31" t="s">
        <v>376</v>
      </c>
      <c r="H314" s="31" t="s">
        <v>376</v>
      </c>
      <c r="I314" s="31" t="s">
        <v>376</v>
      </c>
      <c r="J314" s="31" t="s">
        <v>376</v>
      </c>
      <c r="K314" s="31" t="s">
        <v>376</v>
      </c>
      <c r="L314" s="68">
        <f>'Расчет субсидий'!P314-1</f>
        <v>-0.16971001452573753</v>
      </c>
      <c r="M314" s="68">
        <f>L314*'Расчет субсидий'!Q314</f>
        <v>-3.3942002905147506</v>
      </c>
      <c r="N314" s="69">
        <f t="shared" si="162"/>
        <v>-1.5096693730681514</v>
      </c>
      <c r="O314" s="68">
        <f>'Расчет субсидий'!R314-1</f>
        <v>0</v>
      </c>
      <c r="P314" s="68">
        <f>O314*'Расчет субсидий'!S314</f>
        <v>0</v>
      </c>
      <c r="Q314" s="69">
        <f t="shared" si="163"/>
        <v>0</v>
      </c>
      <c r="R314" s="68">
        <f>'Расчет субсидий'!V314-1</f>
        <v>0.21839622641509449</v>
      </c>
      <c r="S314" s="68">
        <f>R314*'Расчет субсидий'!W314</f>
        <v>3.2759433962264173</v>
      </c>
      <c r="T314" s="69">
        <f t="shared" si="164"/>
        <v>1.4570711772692289</v>
      </c>
      <c r="U314" s="68">
        <f>'Расчет субсидий'!Z314-1</f>
        <v>0.68666666666666676</v>
      </c>
      <c r="V314" s="68">
        <f>U314*'Расчет субсидий'!AA314</f>
        <v>24.033333333333335</v>
      </c>
      <c r="W314" s="69">
        <f t="shared" si="165"/>
        <v>10.689524530259469</v>
      </c>
      <c r="X314" s="68">
        <f>'Расчет субсидий'!AD314-1</f>
        <v>0.116583776114219</v>
      </c>
      <c r="Y314" s="68">
        <f>X314*'Расчет субсидий'!AE314</f>
        <v>0.58291888057109498</v>
      </c>
      <c r="Z314" s="69">
        <f t="shared" si="158"/>
        <v>0.25927013896044837</v>
      </c>
      <c r="AA314" s="31" t="s">
        <v>376</v>
      </c>
      <c r="AB314" s="31" t="s">
        <v>376</v>
      </c>
      <c r="AC314" s="31" t="s">
        <v>376</v>
      </c>
      <c r="AD314" s="68">
        <f>'Расчет субсидий'!AL314-1</f>
        <v>0.52941176470588225</v>
      </c>
      <c r="AE314" s="68">
        <f>AD314*'Расчет субсидий'!AM314</f>
        <v>10.588235294117645</v>
      </c>
      <c r="AF314" s="69">
        <f t="shared" si="166"/>
        <v>4.7094258353105261</v>
      </c>
      <c r="AG314" s="31" t="s">
        <v>376</v>
      </c>
      <c r="AH314" s="31" t="s">
        <v>376</v>
      </c>
      <c r="AI314" s="31" t="s">
        <v>376</v>
      </c>
      <c r="AJ314" s="68">
        <f>'Расчет субсидий'!AT314-1</f>
        <v>1.5873015873015817E-2</v>
      </c>
      <c r="AK314" s="68">
        <f>AJ314*'Расчет субсидий'!AU314</f>
        <v>0.15873015873015817</v>
      </c>
      <c r="AL314" s="69">
        <f t="shared" si="159"/>
        <v>7.0599858201303947E-2</v>
      </c>
      <c r="AM314" s="31" t="s">
        <v>376</v>
      </c>
      <c r="AN314" s="31" t="s">
        <v>376</v>
      </c>
      <c r="AO314" s="31" t="s">
        <v>376</v>
      </c>
      <c r="AP314" s="31" t="s">
        <v>376</v>
      </c>
      <c r="AQ314" s="31" t="s">
        <v>376</v>
      </c>
      <c r="AR314" s="31" t="s">
        <v>376</v>
      </c>
      <c r="AS314" s="68">
        <f t="shared" si="160"/>
        <v>37.546727689386252</v>
      </c>
      <c r="AT314" s="30" t="str">
        <f>IF('Расчет субсидий'!BW314="+",'Расчет субсидий'!BW314,"-")</f>
        <v>-</v>
      </c>
    </row>
    <row r="315" spans="1:46" ht="15" customHeight="1">
      <c r="A315" s="37" t="s">
        <v>309</v>
      </c>
      <c r="B315" s="65">
        <f>'Расчет субсидий'!BH315</f>
        <v>4.4000000000000057</v>
      </c>
      <c r="C315" s="68">
        <f>'Расчет субсидий'!D315-1</f>
        <v>-0.12643494897959184</v>
      </c>
      <c r="D315" s="68">
        <f>C315*'Расчет субсидий'!E315</f>
        <v>-1.2643494897959184</v>
      </c>
      <c r="E315" s="69">
        <f t="shared" si="161"/>
        <v>-1.623647891130042</v>
      </c>
      <c r="F315" s="31" t="s">
        <v>376</v>
      </c>
      <c r="G315" s="31" t="s">
        <v>376</v>
      </c>
      <c r="H315" s="31" t="s">
        <v>376</v>
      </c>
      <c r="I315" s="31" t="s">
        <v>376</v>
      </c>
      <c r="J315" s="31" t="s">
        <v>376</v>
      </c>
      <c r="K315" s="31" t="s">
        <v>376</v>
      </c>
      <c r="L315" s="68">
        <f>'Расчет субсидий'!P315-1</f>
        <v>-0.10044046983449006</v>
      </c>
      <c r="M315" s="68">
        <f>L315*'Расчет субсидий'!Q315</f>
        <v>-2.0088093966898013</v>
      </c>
      <c r="N315" s="69">
        <f t="shared" si="162"/>
        <v>-2.5796658020118075</v>
      </c>
      <c r="O315" s="68">
        <f>'Расчет субсидий'!R315-1</f>
        <v>0</v>
      </c>
      <c r="P315" s="68">
        <f>O315*'Расчет субсидий'!S315</f>
        <v>0</v>
      </c>
      <c r="Q315" s="69">
        <f t="shared" si="163"/>
        <v>0</v>
      </c>
      <c r="R315" s="68">
        <f>'Расчет субсидий'!V315-1</f>
        <v>1.0894736842105264</v>
      </c>
      <c r="S315" s="68">
        <f>R315*'Расчет субсидий'!W315</f>
        <v>10.894736842105264</v>
      </c>
      <c r="T315" s="69">
        <f t="shared" si="164"/>
        <v>13.990764927627916</v>
      </c>
      <c r="U315" s="68">
        <f>'Расчет субсидий'!Z315-1</f>
        <v>0.10333333333333328</v>
      </c>
      <c r="V315" s="68">
        <f>U315*'Расчет субсидий'!AA315</f>
        <v>4.1333333333333311</v>
      </c>
      <c r="W315" s="69">
        <f t="shared" si="165"/>
        <v>5.3079294958923269</v>
      </c>
      <c r="X315" s="68">
        <f>'Расчет субсидий'!AD315-1</f>
        <v>-0.17311221368857477</v>
      </c>
      <c r="Y315" s="68">
        <f>X315*'Расчет субсидий'!AE315</f>
        <v>-0.86556106844287384</v>
      </c>
      <c r="Z315" s="69">
        <f t="shared" si="158"/>
        <v>-1.1115331755687119</v>
      </c>
      <c r="AA315" s="31" t="s">
        <v>376</v>
      </c>
      <c r="AB315" s="31" t="s">
        <v>376</v>
      </c>
      <c r="AC315" s="31" t="s">
        <v>376</v>
      </c>
      <c r="AD315" s="68">
        <f>'Расчет субсидий'!AL315-1</f>
        <v>-0.33823529411764708</v>
      </c>
      <c r="AE315" s="68">
        <f>AD315*'Расчет субсидий'!AM315</f>
        <v>-6.764705882352942</v>
      </c>
      <c r="AF315" s="69">
        <f t="shared" si="166"/>
        <v>-8.6870762622526279</v>
      </c>
      <c r="AG315" s="31" t="s">
        <v>376</v>
      </c>
      <c r="AH315" s="31" t="s">
        <v>376</v>
      </c>
      <c r="AI315" s="31" t="s">
        <v>376</v>
      </c>
      <c r="AJ315" s="68">
        <f>'Расчет субсидий'!AT315-1</f>
        <v>-6.9832402234636826E-2</v>
      </c>
      <c r="AK315" s="68">
        <f>AJ315*'Расчет субсидий'!AU315</f>
        <v>-0.69832402234636826</v>
      </c>
      <c r="AL315" s="69">
        <f t="shared" si="159"/>
        <v>-0.89677129255704735</v>
      </c>
      <c r="AM315" s="31" t="s">
        <v>376</v>
      </c>
      <c r="AN315" s="31" t="s">
        <v>376</v>
      </c>
      <c r="AO315" s="31" t="s">
        <v>376</v>
      </c>
      <c r="AP315" s="31" t="s">
        <v>376</v>
      </c>
      <c r="AQ315" s="31" t="s">
        <v>376</v>
      </c>
      <c r="AR315" s="31" t="s">
        <v>376</v>
      </c>
      <c r="AS315" s="68">
        <f t="shared" si="160"/>
        <v>3.4263203158106914</v>
      </c>
      <c r="AT315" s="30" t="str">
        <f>IF('Расчет субсидий'!BW315="+",'Расчет субсидий'!BW315,"-")</f>
        <v>-</v>
      </c>
    </row>
    <row r="316" spans="1:46" ht="15" customHeight="1">
      <c r="A316" s="37" t="s">
        <v>310</v>
      </c>
      <c r="B316" s="65">
        <f>'Расчет субсидий'!BH316</f>
        <v>-48.100000000000023</v>
      </c>
      <c r="C316" s="68">
        <f>'Расчет субсидий'!D316-1</f>
        <v>-0.25465760322255793</v>
      </c>
      <c r="D316" s="68">
        <f>C316*'Расчет субсидий'!E316</f>
        <v>-2.5465760322255795</v>
      </c>
      <c r="E316" s="69">
        <f t="shared" si="161"/>
        <v>-20.462526871326922</v>
      </c>
      <c r="F316" s="31" t="s">
        <v>376</v>
      </c>
      <c r="G316" s="31" t="s">
        <v>376</v>
      </c>
      <c r="H316" s="31" t="s">
        <v>376</v>
      </c>
      <c r="I316" s="31" t="s">
        <v>376</v>
      </c>
      <c r="J316" s="31" t="s">
        <v>376</v>
      </c>
      <c r="K316" s="31" t="s">
        <v>376</v>
      </c>
      <c r="L316" s="68">
        <f>'Расчет субсидий'!P316-1</f>
        <v>-0.37650395324853891</v>
      </c>
      <c r="M316" s="68">
        <f>L316*'Расчет субсидий'!Q316</f>
        <v>-7.5300790649707778</v>
      </c>
      <c r="N316" s="69">
        <f t="shared" si="162"/>
        <v>-60.506516695485743</v>
      </c>
      <c r="O316" s="68">
        <f>'Расчет субсидий'!R316-1</f>
        <v>0</v>
      </c>
      <c r="P316" s="68">
        <f>O316*'Расчет субсидий'!S316</f>
        <v>0</v>
      </c>
      <c r="Q316" s="69">
        <f t="shared" si="163"/>
        <v>0</v>
      </c>
      <c r="R316" s="68">
        <f>'Расчет субсидий'!V316-1</f>
        <v>0.22926829268292681</v>
      </c>
      <c r="S316" s="68">
        <f>R316*'Расчет субсидий'!W316</f>
        <v>4.5853658536585362</v>
      </c>
      <c r="T316" s="69">
        <f t="shared" si="164"/>
        <v>36.844834321852787</v>
      </c>
      <c r="U316" s="68">
        <f>'Расчет субсидий'!Z316-1</f>
        <v>-4.761904761904856E-3</v>
      </c>
      <c r="V316" s="68">
        <f>U316*'Расчет субсидий'!AA316</f>
        <v>-0.14285714285714568</v>
      </c>
      <c r="W316" s="69">
        <f t="shared" si="165"/>
        <v>-1.1479013732492356</v>
      </c>
      <c r="X316" s="68">
        <f>'Расчет субсидий'!AD316-1</f>
        <v>-0.34519572953736655</v>
      </c>
      <c r="Y316" s="68">
        <f>X316*'Расчет субсидий'!AE316</f>
        <v>-1.7259786476868326</v>
      </c>
      <c r="Z316" s="69">
        <f t="shared" si="158"/>
        <v>-13.868772819149742</v>
      </c>
      <c r="AA316" s="31" t="s">
        <v>376</v>
      </c>
      <c r="AB316" s="31" t="s">
        <v>376</v>
      </c>
      <c r="AC316" s="31" t="s">
        <v>376</v>
      </c>
      <c r="AD316" s="68">
        <f>'Расчет субсидий'!AL316-1</f>
        <v>6.8702290076335881E-2</v>
      </c>
      <c r="AE316" s="68">
        <f>AD316*'Расчет субсидий'!AM316</f>
        <v>1.3740458015267176</v>
      </c>
      <c r="AF316" s="69">
        <f t="shared" si="166"/>
        <v>11.040883437358843</v>
      </c>
      <c r="AG316" s="31" t="s">
        <v>376</v>
      </c>
      <c r="AH316" s="31" t="s">
        <v>376</v>
      </c>
      <c r="AI316" s="31" t="s">
        <v>376</v>
      </c>
      <c r="AJ316" s="68">
        <f>'Расчет субсидий'!AT316-1</f>
        <v>0</v>
      </c>
      <c r="AK316" s="68">
        <f>AJ316*'Расчет субсидий'!AU316</f>
        <v>0</v>
      </c>
      <c r="AL316" s="69">
        <f t="shared" si="159"/>
        <v>0</v>
      </c>
      <c r="AM316" s="31" t="s">
        <v>376</v>
      </c>
      <c r="AN316" s="31" t="s">
        <v>376</v>
      </c>
      <c r="AO316" s="31" t="s">
        <v>376</v>
      </c>
      <c r="AP316" s="31" t="s">
        <v>376</v>
      </c>
      <c r="AQ316" s="31" t="s">
        <v>376</v>
      </c>
      <c r="AR316" s="31" t="s">
        <v>376</v>
      </c>
      <c r="AS316" s="68">
        <f t="shared" si="160"/>
        <v>-5.9860792325550829</v>
      </c>
      <c r="AT316" s="30" t="str">
        <f>IF('Расчет субсидий'!BW316="+",'Расчет субсидий'!BW316,"-")</f>
        <v>-</v>
      </c>
    </row>
    <row r="317" spans="1:46" ht="15" customHeight="1">
      <c r="A317" s="37" t="s">
        <v>311</v>
      </c>
      <c r="B317" s="65">
        <f>'Расчет субсидий'!BH317</f>
        <v>18.799999999999997</v>
      </c>
      <c r="C317" s="68">
        <f>'Расчет субсидий'!D317-1</f>
        <v>-1</v>
      </c>
      <c r="D317" s="68">
        <f>C317*'Расчет субсидий'!E317</f>
        <v>0</v>
      </c>
      <c r="E317" s="69">
        <f t="shared" si="161"/>
        <v>0</v>
      </c>
      <c r="F317" s="31" t="s">
        <v>376</v>
      </c>
      <c r="G317" s="31" t="s">
        <v>376</v>
      </c>
      <c r="H317" s="31" t="s">
        <v>376</v>
      </c>
      <c r="I317" s="31" t="s">
        <v>376</v>
      </c>
      <c r="J317" s="31" t="s">
        <v>376</v>
      </c>
      <c r="K317" s="31" t="s">
        <v>376</v>
      </c>
      <c r="L317" s="68">
        <f>'Расчет субсидий'!P317-1</f>
        <v>-0.68129335183011419</v>
      </c>
      <c r="M317" s="68">
        <f>L317*'Расчет субсидий'!Q317</f>
        <v>-13.625867036602283</v>
      </c>
      <c r="N317" s="69">
        <f t="shared" si="162"/>
        <v>-4.6179438615535915</v>
      </c>
      <c r="O317" s="68">
        <f>'Расчет субсидий'!R317-1</f>
        <v>0</v>
      </c>
      <c r="P317" s="68">
        <f>O317*'Расчет субсидий'!S317</f>
        <v>0</v>
      </c>
      <c r="Q317" s="69">
        <f t="shared" si="163"/>
        <v>0</v>
      </c>
      <c r="R317" s="68">
        <f>'Расчет субсидий'!V317-1</f>
        <v>0.36622516556291407</v>
      </c>
      <c r="S317" s="68">
        <f>R317*'Расчет субсидий'!W317</f>
        <v>7.3245033112582814</v>
      </c>
      <c r="T317" s="69">
        <f t="shared" si="164"/>
        <v>2.4823480967702478</v>
      </c>
      <c r="U317" s="68">
        <f>'Расчет субсидий'!Z317-1</f>
        <v>2.1</v>
      </c>
      <c r="V317" s="68">
        <f>U317*'Расчет субсидий'!AA317</f>
        <v>63</v>
      </c>
      <c r="W317" s="69">
        <f t="shared" si="165"/>
        <v>21.351335845004844</v>
      </c>
      <c r="X317" s="68">
        <f>'Расчет субсидий'!AD317-1</f>
        <v>-0.48063356848129912</v>
      </c>
      <c r="Y317" s="68">
        <f>X317*'Расчет субсидий'!AE317</f>
        <v>-2.4031678424064955</v>
      </c>
      <c r="Z317" s="69">
        <f t="shared" si="158"/>
        <v>-0.8144578364307421</v>
      </c>
      <c r="AA317" s="31" t="s">
        <v>376</v>
      </c>
      <c r="AB317" s="31" t="s">
        <v>376</v>
      </c>
      <c r="AC317" s="31" t="s">
        <v>376</v>
      </c>
      <c r="AD317" s="68">
        <f>'Расчет субсидий'!AL317-1</f>
        <v>5.8823529411764719E-2</v>
      </c>
      <c r="AE317" s="68">
        <f>AD317*'Расчет субсидий'!AM317</f>
        <v>1.1764705882352944</v>
      </c>
      <c r="AF317" s="69">
        <f t="shared" si="166"/>
        <v>0.39871775620924088</v>
      </c>
      <c r="AG317" s="31" t="s">
        <v>376</v>
      </c>
      <c r="AH317" s="31" t="s">
        <v>376</v>
      </c>
      <c r="AI317" s="31" t="s">
        <v>376</v>
      </c>
      <c r="AJ317" s="68">
        <f>'Расчет субсидий'!AT317-1</f>
        <v>0</v>
      </c>
      <c r="AK317" s="68">
        <f>AJ317*'Расчет субсидий'!AU317</f>
        <v>0</v>
      </c>
      <c r="AL317" s="69">
        <f t="shared" si="159"/>
        <v>0</v>
      </c>
      <c r="AM317" s="31" t="s">
        <v>376</v>
      </c>
      <c r="AN317" s="31" t="s">
        <v>376</v>
      </c>
      <c r="AO317" s="31" t="s">
        <v>376</v>
      </c>
      <c r="AP317" s="31" t="s">
        <v>376</v>
      </c>
      <c r="AQ317" s="31" t="s">
        <v>376</v>
      </c>
      <c r="AR317" s="31" t="s">
        <v>376</v>
      </c>
      <c r="AS317" s="68">
        <f t="shared" si="160"/>
        <v>55.471939020484797</v>
      </c>
      <c r="AT317" s="30" t="str">
        <f>IF('Расчет субсидий'!BW317="+",'Расчет субсидий'!BW317,"-")</f>
        <v>-</v>
      </c>
    </row>
    <row r="318" spans="1:46" ht="15" customHeight="1">
      <c r="A318" s="37" t="s">
        <v>312</v>
      </c>
      <c r="B318" s="65">
        <f>'Расчет субсидий'!BH318</f>
        <v>37.800000000000011</v>
      </c>
      <c r="C318" s="68">
        <f>'Расчет субсидий'!D318-1</f>
        <v>-1</v>
      </c>
      <c r="D318" s="68">
        <f>C318*'Расчет субсидий'!E318</f>
        <v>0</v>
      </c>
      <c r="E318" s="69">
        <f t="shared" si="161"/>
        <v>0</v>
      </c>
      <c r="F318" s="31" t="s">
        <v>376</v>
      </c>
      <c r="G318" s="31" t="s">
        <v>376</v>
      </c>
      <c r="H318" s="31" t="s">
        <v>376</v>
      </c>
      <c r="I318" s="31" t="s">
        <v>376</v>
      </c>
      <c r="J318" s="31" t="s">
        <v>376</v>
      </c>
      <c r="K318" s="31" t="s">
        <v>376</v>
      </c>
      <c r="L318" s="68">
        <f>'Расчет субсидий'!P318-1</f>
        <v>3.7188903018192221E-2</v>
      </c>
      <c r="M318" s="68">
        <f>L318*'Расчет субсидий'!Q318</f>
        <v>0.74377806036384442</v>
      </c>
      <c r="N318" s="69">
        <f t="shared" si="162"/>
        <v>2.8734094879317333</v>
      </c>
      <c r="O318" s="68">
        <f>'Расчет субсидий'!R318-1</f>
        <v>0</v>
      </c>
      <c r="P318" s="68">
        <f>O318*'Расчет субсидий'!S318</f>
        <v>0</v>
      </c>
      <c r="Q318" s="69">
        <f t="shared" si="163"/>
        <v>0</v>
      </c>
      <c r="R318" s="68">
        <f>'Расчет субсидий'!V318-1</f>
        <v>5.0691244239631228E-2</v>
      </c>
      <c r="S318" s="68">
        <f>R318*'Расчет субсидий'!W318</f>
        <v>1.0138248847926246</v>
      </c>
      <c r="T318" s="69">
        <f t="shared" si="164"/>
        <v>3.9166711124006062</v>
      </c>
      <c r="U318" s="68">
        <f>'Расчет субсидий'!Z318-1</f>
        <v>0.25</v>
      </c>
      <c r="V318" s="68">
        <f>U318*'Расчет субсидий'!AA318</f>
        <v>7.5</v>
      </c>
      <c r="W318" s="69">
        <f t="shared" si="165"/>
        <v>28.974464706509096</v>
      </c>
      <c r="X318" s="68">
        <f>'Расчет субсидий'!AD318-1</f>
        <v>3.8143177550975738E-2</v>
      </c>
      <c r="Y318" s="68">
        <f>X318*'Расчет субсидий'!AE318</f>
        <v>0.19071588775487869</v>
      </c>
      <c r="Z318" s="69">
        <f t="shared" si="158"/>
        <v>0.73678543449657097</v>
      </c>
      <c r="AA318" s="31" t="s">
        <v>376</v>
      </c>
      <c r="AB318" s="31" t="s">
        <v>376</v>
      </c>
      <c r="AC318" s="31" t="s">
        <v>376</v>
      </c>
      <c r="AD318" s="68">
        <f>'Расчет субсидий'!AL318-1</f>
        <v>5.1724137931034475E-2</v>
      </c>
      <c r="AE318" s="68">
        <f>AD318*'Расчет субсидий'!AM318</f>
        <v>1.0344827586206895</v>
      </c>
      <c r="AF318" s="69">
        <f t="shared" si="166"/>
        <v>3.9964778905529781</v>
      </c>
      <c r="AG318" s="31" t="s">
        <v>376</v>
      </c>
      <c r="AH318" s="31" t="s">
        <v>376</v>
      </c>
      <c r="AI318" s="31" t="s">
        <v>376</v>
      </c>
      <c r="AJ318" s="68">
        <f>'Расчет субсидий'!AT318-1</f>
        <v>-6.9832402234636826E-2</v>
      </c>
      <c r="AK318" s="68">
        <f>AJ318*'Расчет субсидий'!AU318</f>
        <v>-0.69832402234636826</v>
      </c>
      <c r="AL318" s="69">
        <f t="shared" si="159"/>
        <v>-2.6978086318909753</v>
      </c>
      <c r="AM318" s="31" t="s">
        <v>376</v>
      </c>
      <c r="AN318" s="31" t="s">
        <v>376</v>
      </c>
      <c r="AO318" s="31" t="s">
        <v>376</v>
      </c>
      <c r="AP318" s="31" t="s">
        <v>376</v>
      </c>
      <c r="AQ318" s="31" t="s">
        <v>376</v>
      </c>
      <c r="AR318" s="31" t="s">
        <v>376</v>
      </c>
      <c r="AS318" s="68">
        <f t="shared" si="160"/>
        <v>9.78447756918567</v>
      </c>
      <c r="AT318" s="30" t="str">
        <f>IF('Расчет субсидий'!BW318="+",'Расчет субсидий'!BW318,"-")</f>
        <v>-</v>
      </c>
    </row>
    <row r="319" spans="1:46" ht="15" customHeight="1">
      <c r="A319" s="37" t="s">
        <v>313</v>
      </c>
      <c r="B319" s="65">
        <f>'Расчет субсидий'!BH319</f>
        <v>-21.899999999999977</v>
      </c>
      <c r="C319" s="68">
        <f>'Расчет субсидий'!D319-1</f>
        <v>0.26188125938264739</v>
      </c>
      <c r="D319" s="68">
        <f>C319*'Расчет субсидий'!E319</f>
        <v>2.6188125938264739</v>
      </c>
      <c r="E319" s="69">
        <f t="shared" si="161"/>
        <v>20.900444453109134</v>
      </c>
      <c r="F319" s="31" t="s">
        <v>376</v>
      </c>
      <c r="G319" s="31" t="s">
        <v>376</v>
      </c>
      <c r="H319" s="31" t="s">
        <v>376</v>
      </c>
      <c r="I319" s="31" t="s">
        <v>376</v>
      </c>
      <c r="J319" s="31" t="s">
        <v>376</v>
      </c>
      <c r="K319" s="31" t="s">
        <v>376</v>
      </c>
      <c r="L319" s="68">
        <f>'Расчет субсидий'!P319-1</f>
        <v>-0.38273256560640445</v>
      </c>
      <c r="M319" s="68">
        <f>L319*'Расчет субсидий'!Q319</f>
        <v>-7.654651312128089</v>
      </c>
      <c r="N319" s="69">
        <f t="shared" si="162"/>
        <v>-61.090898575254421</v>
      </c>
      <c r="O319" s="68">
        <f>'Расчет субсидий'!R319-1</f>
        <v>0</v>
      </c>
      <c r="P319" s="68">
        <f>O319*'Расчет субсидий'!S319</f>
        <v>0</v>
      </c>
      <c r="Q319" s="69">
        <f t="shared" si="163"/>
        <v>0</v>
      </c>
      <c r="R319" s="68">
        <f>'Расчет субсидий'!V319-1</f>
        <v>0</v>
      </c>
      <c r="S319" s="68">
        <f>R319*'Расчет субсидий'!W319</f>
        <v>0</v>
      </c>
      <c r="T319" s="69">
        <f t="shared" si="164"/>
        <v>0</v>
      </c>
      <c r="U319" s="68">
        <f>'Расчет субсидий'!Z319-1</f>
        <v>0</v>
      </c>
      <c r="V319" s="68">
        <f>U319*'Расчет субсидий'!AA319</f>
        <v>0</v>
      </c>
      <c r="W319" s="69">
        <f t="shared" si="165"/>
        <v>0</v>
      </c>
      <c r="X319" s="68">
        <f>'Расчет субсидий'!AD319-1</f>
        <v>-5.800714821006514E-2</v>
      </c>
      <c r="Y319" s="68">
        <f>X319*'Расчет субсидий'!AE319</f>
        <v>-0.2900357410503257</v>
      </c>
      <c r="Z319" s="69">
        <f t="shared" si="158"/>
        <v>-2.3147421505184442</v>
      </c>
      <c r="AA319" s="31" t="s">
        <v>376</v>
      </c>
      <c r="AB319" s="31" t="s">
        <v>376</v>
      </c>
      <c r="AC319" s="31" t="s">
        <v>376</v>
      </c>
      <c r="AD319" s="68">
        <f>'Расчет субсидий'!AL319-1</f>
        <v>0.18181818181818188</v>
      </c>
      <c r="AE319" s="68">
        <f>AD319*'Расчет субсидий'!AM319</f>
        <v>3.6363636363636376</v>
      </c>
      <c r="AF319" s="69">
        <f t="shared" si="166"/>
        <v>29.021403200934859</v>
      </c>
      <c r="AG319" s="31" t="s">
        <v>376</v>
      </c>
      <c r="AH319" s="31" t="s">
        <v>376</v>
      </c>
      <c r="AI319" s="31" t="s">
        <v>376</v>
      </c>
      <c r="AJ319" s="68">
        <f>'Расчет субсидий'!AT319-1</f>
        <v>-0.10545454545454536</v>
      </c>
      <c r="AK319" s="68">
        <f>AJ319*'Расчет субсидий'!AU319</f>
        <v>-1.0545454545454536</v>
      </c>
      <c r="AL319" s="69">
        <f t="shared" si="159"/>
        <v>-8.4162069282710981</v>
      </c>
      <c r="AM319" s="31" t="s">
        <v>376</v>
      </c>
      <c r="AN319" s="31" t="s">
        <v>376</v>
      </c>
      <c r="AO319" s="31" t="s">
        <v>376</v>
      </c>
      <c r="AP319" s="31" t="s">
        <v>376</v>
      </c>
      <c r="AQ319" s="31" t="s">
        <v>376</v>
      </c>
      <c r="AR319" s="31" t="s">
        <v>376</v>
      </c>
      <c r="AS319" s="68">
        <f t="shared" si="160"/>
        <v>-2.7440562775337574</v>
      </c>
      <c r="AT319" s="30" t="str">
        <f>IF('Расчет субсидий'!BW319="+",'Расчет субсидий'!BW319,"-")</f>
        <v>+</v>
      </c>
    </row>
    <row r="320" spans="1:46" ht="15" customHeight="1">
      <c r="A320" s="37" t="s">
        <v>314</v>
      </c>
      <c r="B320" s="65">
        <f>'Расчет субсидий'!BH320</f>
        <v>-33.699999999999989</v>
      </c>
      <c r="C320" s="68">
        <f>'Расчет субсидий'!D320-1</f>
        <v>-8.7747894593860343E-2</v>
      </c>
      <c r="D320" s="68">
        <f>C320*'Расчет субсидий'!E320</f>
        <v>-0.87747894593860343</v>
      </c>
      <c r="E320" s="69">
        <f t="shared" si="161"/>
        <v>-1.5462455387690006</v>
      </c>
      <c r="F320" s="31" t="s">
        <v>376</v>
      </c>
      <c r="G320" s="31" t="s">
        <v>376</v>
      </c>
      <c r="H320" s="31" t="s">
        <v>376</v>
      </c>
      <c r="I320" s="31" t="s">
        <v>376</v>
      </c>
      <c r="J320" s="31" t="s">
        <v>376</v>
      </c>
      <c r="K320" s="31" t="s">
        <v>376</v>
      </c>
      <c r="L320" s="68">
        <f>'Расчет субсидий'!P320-1</f>
        <v>-0.41618357487922708</v>
      </c>
      <c r="M320" s="68">
        <f>L320*'Расчет субсидий'!Q320</f>
        <v>-8.3236714975845416</v>
      </c>
      <c r="N320" s="69">
        <f t="shared" si="162"/>
        <v>-14.667519920437293</v>
      </c>
      <c r="O320" s="68">
        <f>'Расчет субсидий'!R320-1</f>
        <v>0</v>
      </c>
      <c r="P320" s="68">
        <f>O320*'Расчет субсидий'!S320</f>
        <v>0</v>
      </c>
      <c r="Q320" s="69">
        <f t="shared" si="163"/>
        <v>0</v>
      </c>
      <c r="R320" s="68">
        <f>'Расчет субсидий'!V320-1</f>
        <v>0.32547169811320753</v>
      </c>
      <c r="S320" s="68">
        <f>R320*'Расчет субсидий'!W320</f>
        <v>9.7641509433962259</v>
      </c>
      <c r="T320" s="69">
        <f t="shared" si="164"/>
        <v>17.205854232712184</v>
      </c>
      <c r="U320" s="68">
        <f>'Расчет субсидий'!Z320-1</f>
        <v>-1</v>
      </c>
      <c r="V320" s="68">
        <f>U320*'Расчет субсидий'!AA320</f>
        <v>-20</v>
      </c>
      <c r="W320" s="69">
        <f t="shared" si="165"/>
        <v>-35.242909152995004</v>
      </c>
      <c r="X320" s="68">
        <f>'Расчет субсидий'!AD320-1</f>
        <v>-7.3680248423826145E-2</v>
      </c>
      <c r="Y320" s="68">
        <f>X320*'Расчет субсидий'!AE320</f>
        <v>-0.36840124211913072</v>
      </c>
      <c r="Z320" s="69">
        <f t="shared" si="158"/>
        <v>-0.64917657539275198</v>
      </c>
      <c r="AA320" s="31" t="s">
        <v>376</v>
      </c>
      <c r="AB320" s="31" t="s">
        <v>376</v>
      </c>
      <c r="AC320" s="31" t="s">
        <v>376</v>
      </c>
      <c r="AD320" s="68">
        <f>'Расчет субсидий'!AL320-1</f>
        <v>6.8965517241379226E-2</v>
      </c>
      <c r="AE320" s="68">
        <f>AD320*'Расчет субсидий'!AM320</f>
        <v>1.3793103448275845</v>
      </c>
      <c r="AF320" s="69">
        <f t="shared" si="166"/>
        <v>2.4305454588272384</v>
      </c>
      <c r="AG320" s="31" t="s">
        <v>376</v>
      </c>
      <c r="AH320" s="31" t="s">
        <v>376</v>
      </c>
      <c r="AI320" s="31" t="s">
        <v>376</v>
      </c>
      <c r="AJ320" s="68">
        <f>'Расчет субсидий'!AT320-1</f>
        <v>-6.9832402234636826E-2</v>
      </c>
      <c r="AK320" s="68">
        <f>AJ320*'Расчет субсидий'!AU320</f>
        <v>-0.69832402234636826</v>
      </c>
      <c r="AL320" s="69">
        <f t="shared" si="159"/>
        <v>-1.2305485039453554</v>
      </c>
      <c r="AM320" s="31" t="s">
        <v>376</v>
      </c>
      <c r="AN320" s="31" t="s">
        <v>376</v>
      </c>
      <c r="AO320" s="31" t="s">
        <v>376</v>
      </c>
      <c r="AP320" s="31" t="s">
        <v>376</v>
      </c>
      <c r="AQ320" s="31" t="s">
        <v>376</v>
      </c>
      <c r="AR320" s="31" t="s">
        <v>376</v>
      </c>
      <c r="AS320" s="68">
        <f t="shared" si="160"/>
        <v>-19.124414419764836</v>
      </c>
      <c r="AT320" s="30" t="str">
        <f>IF('Расчет субсидий'!BW320="+",'Расчет субсидий'!BW320,"-")</f>
        <v>+</v>
      </c>
    </row>
    <row r="321" spans="1:46" ht="15" customHeight="1">
      <c r="A321" s="37" t="s">
        <v>315</v>
      </c>
      <c r="B321" s="65">
        <f>'Расчет субсидий'!BH321</f>
        <v>-1.9000000000000004</v>
      </c>
      <c r="C321" s="68">
        <f>'Расчет субсидий'!D321-1</f>
        <v>-1</v>
      </c>
      <c r="D321" s="68">
        <f>C321*'Расчет субсидий'!E321</f>
        <v>0</v>
      </c>
      <c r="E321" s="69">
        <f t="shared" si="161"/>
        <v>0</v>
      </c>
      <c r="F321" s="31" t="s">
        <v>376</v>
      </c>
      <c r="G321" s="31" t="s">
        <v>376</v>
      </c>
      <c r="H321" s="31" t="s">
        <v>376</v>
      </c>
      <c r="I321" s="31" t="s">
        <v>376</v>
      </c>
      <c r="J321" s="31" t="s">
        <v>376</v>
      </c>
      <c r="K321" s="31" t="s">
        <v>376</v>
      </c>
      <c r="L321" s="68">
        <f>'Расчет субсидий'!P321-1</f>
        <v>-7.0287781764234003E-2</v>
      </c>
      <c r="M321" s="68">
        <f>L321*'Расчет субсидий'!Q321</f>
        <v>-1.4057556352846801</v>
      </c>
      <c r="N321" s="69">
        <f t="shared" si="162"/>
        <v>-0.18368213837932101</v>
      </c>
      <c r="O321" s="68">
        <f>'Расчет субсидий'!R321-1</f>
        <v>0</v>
      </c>
      <c r="P321" s="68">
        <f>O321*'Расчет субсидий'!S321</f>
        <v>0</v>
      </c>
      <c r="Q321" s="69">
        <f t="shared" si="163"/>
        <v>0</v>
      </c>
      <c r="R321" s="68">
        <f>'Расчет субсидий'!V321-1</f>
        <v>0.60231213872832368</v>
      </c>
      <c r="S321" s="68">
        <f>R321*'Расчет субсидий'!W321</f>
        <v>6.0231213872832363</v>
      </c>
      <c r="T321" s="69">
        <f t="shared" si="164"/>
        <v>0.78700720691783832</v>
      </c>
      <c r="U321" s="68">
        <f>'Расчет субсидий'!Z321-1</f>
        <v>-1</v>
      </c>
      <c r="V321" s="68">
        <f>U321*'Расчет субсидий'!AA321</f>
        <v>-40</v>
      </c>
      <c r="W321" s="69">
        <f t="shared" si="165"/>
        <v>-5.2265737733890987</v>
      </c>
      <c r="X321" s="68">
        <f>'Расчет субсидий'!AD321-1</f>
        <v>-0.11274440827634513</v>
      </c>
      <c r="Y321" s="68">
        <f>X321*'Расчет субсидий'!AE321</f>
        <v>-0.56372204138172566</v>
      </c>
      <c r="Z321" s="69">
        <f t="shared" si="158"/>
        <v>-7.3658370924177291E-2</v>
      </c>
      <c r="AA321" s="31" t="s">
        <v>376</v>
      </c>
      <c r="AB321" s="31" t="s">
        <v>376</v>
      </c>
      <c r="AC321" s="31" t="s">
        <v>376</v>
      </c>
      <c r="AD321" s="68">
        <f>'Расчет субсидий'!AL321-1</f>
        <v>1.3972602739726026</v>
      </c>
      <c r="AE321" s="68">
        <f>AD321*'Расчет субсидий'!AM321</f>
        <v>27.945205479452049</v>
      </c>
      <c r="AF321" s="69">
        <f t="shared" si="166"/>
        <v>3.6514419512718357</v>
      </c>
      <c r="AG321" s="31" t="s">
        <v>376</v>
      </c>
      <c r="AH321" s="31" t="s">
        <v>376</v>
      </c>
      <c r="AI321" s="31" t="s">
        <v>376</v>
      </c>
      <c r="AJ321" s="68">
        <f>'Расчет субсидий'!AT321-1</f>
        <v>-0.6539923954372624</v>
      </c>
      <c r="AK321" s="68">
        <f>AJ321*'Расчет субсидий'!AU321</f>
        <v>-6.5399239543726235</v>
      </c>
      <c r="AL321" s="69">
        <f t="shared" si="159"/>
        <v>-0.85453487549707696</v>
      </c>
      <c r="AM321" s="31" t="s">
        <v>376</v>
      </c>
      <c r="AN321" s="31" t="s">
        <v>376</v>
      </c>
      <c r="AO321" s="31" t="s">
        <v>376</v>
      </c>
      <c r="AP321" s="31" t="s">
        <v>376</v>
      </c>
      <c r="AQ321" s="31" t="s">
        <v>376</v>
      </c>
      <c r="AR321" s="31" t="s">
        <v>376</v>
      </c>
      <c r="AS321" s="68">
        <f t="shared" si="160"/>
        <v>-14.541074764303742</v>
      </c>
      <c r="AT321" s="30" t="str">
        <f>IF('Расчет субсидий'!BW321="+",'Расчет субсидий'!BW321,"-")</f>
        <v>-</v>
      </c>
    </row>
    <row r="322" spans="1:46" ht="15" customHeight="1">
      <c r="A322" s="37" t="s">
        <v>316</v>
      </c>
      <c r="B322" s="65">
        <f>'Расчет субсидий'!BH322</f>
        <v>2.4000000000000004</v>
      </c>
      <c r="C322" s="68">
        <f>'Расчет субсидий'!D322-1</f>
        <v>-1</v>
      </c>
      <c r="D322" s="68">
        <f>C322*'Расчет субсидий'!E322</f>
        <v>0</v>
      </c>
      <c r="E322" s="69">
        <f t="shared" si="161"/>
        <v>0</v>
      </c>
      <c r="F322" s="31" t="s">
        <v>376</v>
      </c>
      <c r="G322" s="31" t="s">
        <v>376</v>
      </c>
      <c r="H322" s="31" t="s">
        <v>376</v>
      </c>
      <c r="I322" s="31" t="s">
        <v>376</v>
      </c>
      <c r="J322" s="31" t="s">
        <v>376</v>
      </c>
      <c r="K322" s="31" t="s">
        <v>376</v>
      </c>
      <c r="L322" s="68">
        <f>'Расчет субсидий'!P322-1</f>
        <v>-0.36508651766402311</v>
      </c>
      <c r="M322" s="68">
        <f>L322*'Расчет субсидий'!Q322</f>
        <v>-7.3017303532804618</v>
      </c>
      <c r="N322" s="69">
        <f t="shared" si="162"/>
        <v>-7.748481400360481E-2</v>
      </c>
      <c r="O322" s="68">
        <f>'Расчет субсидий'!R322-1</f>
        <v>0</v>
      </c>
      <c r="P322" s="68">
        <f>O322*'Расчет субсидий'!S322</f>
        <v>0</v>
      </c>
      <c r="Q322" s="69">
        <f t="shared" si="163"/>
        <v>0</v>
      </c>
      <c r="R322" s="68">
        <f>'Расчет субсидий'!V322-1</f>
        <v>1.837037037037037E-2</v>
      </c>
      <c r="S322" s="68">
        <f>R322*'Расчет субсидий'!W322</f>
        <v>0.73481481481481481</v>
      </c>
      <c r="T322" s="69">
        <f t="shared" si="164"/>
        <v>7.7977392341582507E-3</v>
      </c>
      <c r="U322" s="68">
        <f>'Расчет субсидий'!Z322-1</f>
        <v>-0.7</v>
      </c>
      <c r="V322" s="68">
        <f>U322*'Расчет субсидий'!AA322</f>
        <v>-7</v>
      </c>
      <c r="W322" s="69">
        <f t="shared" si="165"/>
        <v>-7.4282898954430923E-2</v>
      </c>
      <c r="X322" s="68">
        <f>'Расчет субсидий'!AD322-1</f>
        <v>47.539086929330828</v>
      </c>
      <c r="Y322" s="68">
        <f>X322*'Расчет субсидий'!AE322</f>
        <v>237.69543464665415</v>
      </c>
      <c r="Z322" s="69">
        <f t="shared" si="158"/>
        <v>2.5223865648267068</v>
      </c>
      <c r="AA322" s="31" t="s">
        <v>376</v>
      </c>
      <c r="AB322" s="31" t="s">
        <v>376</v>
      </c>
      <c r="AC322" s="31" t="s">
        <v>376</v>
      </c>
      <c r="AD322" s="68">
        <f>'Расчет субсидий'!AL322-1</f>
        <v>0.10169491525423724</v>
      </c>
      <c r="AE322" s="68">
        <f>AD322*'Расчет субсидий'!AM322</f>
        <v>2.0338983050847448</v>
      </c>
      <c r="AF322" s="69">
        <f t="shared" si="166"/>
        <v>2.15834088971712E-2</v>
      </c>
      <c r="AG322" s="31" t="s">
        <v>376</v>
      </c>
      <c r="AH322" s="31" t="s">
        <v>376</v>
      </c>
      <c r="AI322" s="31" t="s">
        <v>376</v>
      </c>
      <c r="AJ322" s="68">
        <f>'Расчет субсидий'!AT322-1</f>
        <v>-1</v>
      </c>
      <c r="AK322" s="68">
        <f>AJ322*'Расчет субсидий'!AU322</f>
        <v>0</v>
      </c>
      <c r="AL322" s="69">
        <f t="shared" si="159"/>
        <v>0</v>
      </c>
      <c r="AM322" s="31" t="s">
        <v>376</v>
      </c>
      <c r="AN322" s="31" t="s">
        <v>376</v>
      </c>
      <c r="AO322" s="31" t="s">
        <v>376</v>
      </c>
      <c r="AP322" s="31" t="s">
        <v>376</v>
      </c>
      <c r="AQ322" s="31" t="s">
        <v>376</v>
      </c>
      <c r="AR322" s="31" t="s">
        <v>376</v>
      </c>
      <c r="AS322" s="68">
        <f t="shared" si="160"/>
        <v>226.16241741327323</v>
      </c>
      <c r="AT322" s="30" t="str">
        <f>IF('Расчет субсидий'!BW322="+",'Расчет субсидий'!BW322,"-")</f>
        <v>+</v>
      </c>
    </row>
    <row r="323" spans="1:46" ht="15" customHeight="1">
      <c r="A323" s="37" t="s">
        <v>317</v>
      </c>
      <c r="B323" s="65">
        <f>'Расчет субсидий'!BH323</f>
        <v>-114.19999999999999</v>
      </c>
      <c r="C323" s="68">
        <f>'Расчет субсидий'!D323-1</f>
        <v>-0.61</v>
      </c>
      <c r="D323" s="68">
        <f>C323*'Расчет субсидий'!E323</f>
        <v>-6.1</v>
      </c>
      <c r="E323" s="69">
        <f t="shared" si="161"/>
        <v>-27.835364617952838</v>
      </c>
      <c r="F323" s="31" t="s">
        <v>376</v>
      </c>
      <c r="G323" s="31" t="s">
        <v>376</v>
      </c>
      <c r="H323" s="31" t="s">
        <v>376</v>
      </c>
      <c r="I323" s="31" t="s">
        <v>376</v>
      </c>
      <c r="J323" s="31" t="s">
        <v>376</v>
      </c>
      <c r="K323" s="31" t="s">
        <v>376</v>
      </c>
      <c r="L323" s="68">
        <f>'Расчет субсидий'!P323-1</f>
        <v>-0.51112179568287064</v>
      </c>
      <c r="M323" s="68">
        <f>L323*'Расчет субсидий'!Q323</f>
        <v>-10.222435913657414</v>
      </c>
      <c r="N323" s="69">
        <f t="shared" si="162"/>
        <v>-46.646759170542616</v>
      </c>
      <c r="O323" s="68">
        <f>'Расчет субсидий'!R323-1</f>
        <v>0</v>
      </c>
      <c r="P323" s="68">
        <f>O323*'Расчет субсидий'!S323</f>
        <v>0</v>
      </c>
      <c r="Q323" s="69">
        <f t="shared" si="163"/>
        <v>0</v>
      </c>
      <c r="R323" s="68">
        <f>'Расчет субсидий'!V323-1</f>
        <v>0</v>
      </c>
      <c r="S323" s="68">
        <f>R323*'Расчет субсидий'!W323</f>
        <v>0</v>
      </c>
      <c r="T323" s="69">
        <f t="shared" si="164"/>
        <v>0</v>
      </c>
      <c r="U323" s="68">
        <f>'Расчет субсидий'!Z323-1</f>
        <v>-0.125</v>
      </c>
      <c r="V323" s="68">
        <f>U323*'Расчет субсидий'!AA323</f>
        <v>-4.375</v>
      </c>
      <c r="W323" s="69">
        <f t="shared" si="165"/>
        <v>-19.963888557957979</v>
      </c>
      <c r="X323" s="68">
        <f>'Расчет субсидий'!AD323-1</f>
        <v>-2.3694961416250604E-2</v>
      </c>
      <c r="Y323" s="68">
        <f>X323*'Расчет субсидий'!AE323</f>
        <v>-0.11847480708125302</v>
      </c>
      <c r="Z323" s="69">
        <f t="shared" si="158"/>
        <v>-0.54062122182758998</v>
      </c>
      <c r="AA323" s="31" t="s">
        <v>376</v>
      </c>
      <c r="AB323" s="31" t="s">
        <v>376</v>
      </c>
      <c r="AC323" s="31" t="s">
        <v>376</v>
      </c>
      <c r="AD323" s="68">
        <f>'Расчет субсидий'!AL323-1</f>
        <v>-0.21052631578947367</v>
      </c>
      <c r="AE323" s="68">
        <f>AD323*'Расчет субсидий'!AM323</f>
        <v>-4.2105263157894735</v>
      </c>
      <c r="AF323" s="69">
        <f t="shared" si="166"/>
        <v>-19.213366431718956</v>
      </c>
      <c r="AG323" s="31" t="s">
        <v>376</v>
      </c>
      <c r="AH323" s="31" t="s">
        <v>376</v>
      </c>
      <c r="AI323" s="31" t="s">
        <v>376</v>
      </c>
      <c r="AJ323" s="68">
        <f>'Расчет субсидий'!AT323-1</f>
        <v>0</v>
      </c>
      <c r="AK323" s="68">
        <f>AJ323*'Расчет субсидий'!AU323</f>
        <v>0</v>
      </c>
      <c r="AL323" s="69">
        <f t="shared" si="159"/>
        <v>0</v>
      </c>
      <c r="AM323" s="31" t="s">
        <v>376</v>
      </c>
      <c r="AN323" s="31" t="s">
        <v>376</v>
      </c>
      <c r="AO323" s="31" t="s">
        <v>376</v>
      </c>
      <c r="AP323" s="31" t="s">
        <v>376</v>
      </c>
      <c r="AQ323" s="31" t="s">
        <v>376</v>
      </c>
      <c r="AR323" s="31" t="s">
        <v>376</v>
      </c>
      <c r="AS323" s="68">
        <f t="shared" si="160"/>
        <v>-25.02643703652814</v>
      </c>
      <c r="AT323" s="30" t="str">
        <f>IF('Расчет субсидий'!BW323="+",'Расчет субсидий'!BW323,"-")</f>
        <v>-</v>
      </c>
    </row>
    <row r="324" spans="1:46" ht="15" customHeight="1">
      <c r="A324" s="37" t="s">
        <v>318</v>
      </c>
      <c r="B324" s="65">
        <f>'Расчет субсидий'!BH324</f>
        <v>1.8000000000000007</v>
      </c>
      <c r="C324" s="68">
        <f>'Расчет субсидий'!D324-1</f>
        <v>-0.26119594691023262</v>
      </c>
      <c r="D324" s="68">
        <f>C324*'Расчет субсидий'!E324</f>
        <v>-2.6119594691023265</v>
      </c>
      <c r="E324" s="69">
        <f t="shared" si="161"/>
        <v>-0.6096324794680229</v>
      </c>
      <c r="F324" s="31" t="s">
        <v>376</v>
      </c>
      <c r="G324" s="31" t="s">
        <v>376</v>
      </c>
      <c r="H324" s="31" t="s">
        <v>376</v>
      </c>
      <c r="I324" s="31" t="s">
        <v>376</v>
      </c>
      <c r="J324" s="31" t="s">
        <v>376</v>
      </c>
      <c r="K324" s="31" t="s">
        <v>376</v>
      </c>
      <c r="L324" s="68">
        <f>'Расчет субсидий'!P324-1</f>
        <v>-0.25655006571037109</v>
      </c>
      <c r="M324" s="68">
        <f>L324*'Расчет субсидий'!Q324</f>
        <v>-5.1310013142074222</v>
      </c>
      <c r="N324" s="69">
        <f t="shared" si="162"/>
        <v>-1.1975779449629012</v>
      </c>
      <c r="O324" s="68">
        <f>'Расчет субсидий'!R324-1</f>
        <v>0</v>
      </c>
      <c r="P324" s="68">
        <f>O324*'Расчет субсидий'!S324</f>
        <v>0</v>
      </c>
      <c r="Q324" s="69">
        <f t="shared" si="163"/>
        <v>0</v>
      </c>
      <c r="R324" s="68">
        <f>'Расчет субсидий'!V324-1</f>
        <v>0.49009900990099009</v>
      </c>
      <c r="S324" s="68">
        <f>R324*'Расчет субсидий'!W324</f>
        <v>9.8019801980198018</v>
      </c>
      <c r="T324" s="69">
        <f t="shared" si="164"/>
        <v>2.2877864540022741</v>
      </c>
      <c r="U324" s="68">
        <f>'Расчет субсидий'!Z324-1</f>
        <v>-1</v>
      </c>
      <c r="V324" s="68">
        <f>U324*'Расчет субсидий'!AA324</f>
        <v>-30</v>
      </c>
      <c r="W324" s="69">
        <f t="shared" si="165"/>
        <v>-7.0020130864918082</v>
      </c>
      <c r="X324" s="68">
        <f>'Расчет субсидий'!AD324-1</f>
        <v>-7.5139888089528206E-3</v>
      </c>
      <c r="Y324" s="68">
        <f>X324*'Расчет субсидий'!AE324</f>
        <v>-3.7569944044764103E-2</v>
      </c>
      <c r="Z324" s="69">
        <f t="shared" si="158"/>
        <v>-8.7688413286734421E-3</v>
      </c>
      <c r="AA324" s="31" t="s">
        <v>376</v>
      </c>
      <c r="AB324" s="31" t="s">
        <v>376</v>
      </c>
      <c r="AC324" s="31" t="s">
        <v>376</v>
      </c>
      <c r="AD324" s="68">
        <f>'Расчет субсидий'!AL324-1</f>
        <v>1.5862068965517242</v>
      </c>
      <c r="AE324" s="68">
        <f>AD324*'Расчет субсидий'!AM324</f>
        <v>31.724137931034484</v>
      </c>
      <c r="AF324" s="69">
        <f t="shared" si="166"/>
        <v>7.4044276316924877</v>
      </c>
      <c r="AG324" s="31" t="s">
        <v>376</v>
      </c>
      <c r="AH324" s="31" t="s">
        <v>376</v>
      </c>
      <c r="AI324" s="31" t="s">
        <v>376</v>
      </c>
      <c r="AJ324" s="68">
        <f>'Расчет субсидий'!AT324-1</f>
        <v>0.39664804469273762</v>
      </c>
      <c r="AK324" s="68">
        <f>AJ324*'Расчет субсидий'!AU324</f>
        <v>3.9664804469273762</v>
      </c>
      <c r="AL324" s="69">
        <f t="shared" si="159"/>
        <v>0.92577826655664552</v>
      </c>
      <c r="AM324" s="31" t="s">
        <v>376</v>
      </c>
      <c r="AN324" s="31" t="s">
        <v>376</v>
      </c>
      <c r="AO324" s="31" t="s">
        <v>376</v>
      </c>
      <c r="AP324" s="31" t="s">
        <v>376</v>
      </c>
      <c r="AQ324" s="31" t="s">
        <v>376</v>
      </c>
      <c r="AR324" s="31" t="s">
        <v>376</v>
      </c>
      <c r="AS324" s="68">
        <f t="shared" si="160"/>
        <v>7.7120678486271483</v>
      </c>
      <c r="AT324" s="30" t="str">
        <f>IF('Расчет субсидий'!BW324="+",'Расчет субсидий'!BW324,"-")</f>
        <v>-</v>
      </c>
    </row>
    <row r="325" spans="1:46" ht="15" customHeight="1">
      <c r="A325" s="37" t="s">
        <v>319</v>
      </c>
      <c r="B325" s="65">
        <f>'Расчет субсидий'!BH325</f>
        <v>-79</v>
      </c>
      <c r="C325" s="68">
        <f>'Расчет субсидий'!D325-1</f>
        <v>-1</v>
      </c>
      <c r="D325" s="68">
        <f>C325*'Расчет субсидий'!E325</f>
        <v>0</v>
      </c>
      <c r="E325" s="69">
        <f t="shared" si="161"/>
        <v>0</v>
      </c>
      <c r="F325" s="31" t="s">
        <v>376</v>
      </c>
      <c r="G325" s="31" t="s">
        <v>376</v>
      </c>
      <c r="H325" s="31" t="s">
        <v>376</v>
      </c>
      <c r="I325" s="31" t="s">
        <v>376</v>
      </c>
      <c r="J325" s="31" t="s">
        <v>376</v>
      </c>
      <c r="K325" s="31" t="s">
        <v>376</v>
      </c>
      <c r="L325" s="68">
        <f>'Расчет субсидий'!P325-1</f>
        <v>-0.59564085881587503</v>
      </c>
      <c r="M325" s="68">
        <f>L325*'Расчет субсидий'!Q325</f>
        <v>-11.9128171763175</v>
      </c>
      <c r="N325" s="69">
        <f t="shared" si="162"/>
        <v>-91.081013550066899</v>
      </c>
      <c r="O325" s="68">
        <f>'Расчет субсидий'!R325-1</f>
        <v>0</v>
      </c>
      <c r="P325" s="68">
        <f>O325*'Расчет субсидий'!S325</f>
        <v>0</v>
      </c>
      <c r="Q325" s="69">
        <f t="shared" si="163"/>
        <v>0</v>
      </c>
      <c r="R325" s="68">
        <f>'Расчет субсидий'!V325-1</f>
        <v>0</v>
      </c>
      <c r="S325" s="68">
        <f>R325*'Расчет субсидий'!W325</f>
        <v>0</v>
      </c>
      <c r="T325" s="69">
        <f t="shared" si="164"/>
        <v>0</v>
      </c>
      <c r="U325" s="68">
        <f>'Расчет субсидий'!Z325-1</f>
        <v>0</v>
      </c>
      <c r="V325" s="68">
        <f>U325*'Расчет субсидий'!AA325</f>
        <v>0</v>
      </c>
      <c r="W325" s="69">
        <f t="shared" si="165"/>
        <v>0</v>
      </c>
      <c r="X325" s="68">
        <f>'Расчет субсидий'!AD325-1</f>
        <v>0.18902208201892745</v>
      </c>
      <c r="Y325" s="68">
        <f>X325*'Расчет субсидий'!AE325</f>
        <v>0.94511041009463725</v>
      </c>
      <c r="Z325" s="69">
        <f t="shared" si="158"/>
        <v>7.2259661836553573</v>
      </c>
      <c r="AA325" s="31" t="s">
        <v>376</v>
      </c>
      <c r="AB325" s="31" t="s">
        <v>376</v>
      </c>
      <c r="AC325" s="31" t="s">
        <v>376</v>
      </c>
      <c r="AD325" s="68">
        <f>'Расчет субсидий'!AL325-1</f>
        <v>6.6666666666666652E-2</v>
      </c>
      <c r="AE325" s="68">
        <f>AD325*'Расчет субсидий'!AM325</f>
        <v>1.333333333333333</v>
      </c>
      <c r="AF325" s="69">
        <f t="shared" si="166"/>
        <v>10.194175701908089</v>
      </c>
      <c r="AG325" s="31" t="s">
        <v>376</v>
      </c>
      <c r="AH325" s="31" t="s">
        <v>376</v>
      </c>
      <c r="AI325" s="31" t="s">
        <v>376</v>
      </c>
      <c r="AJ325" s="68">
        <f>'Расчет субсидий'!AT325-1</f>
        <v>-6.9832402234636826E-2</v>
      </c>
      <c r="AK325" s="68">
        <f>AJ325*'Расчет субсидий'!AU325</f>
        <v>-0.69832402234636826</v>
      </c>
      <c r="AL325" s="69">
        <f t="shared" si="159"/>
        <v>-5.339128335496552</v>
      </c>
      <c r="AM325" s="31" t="s">
        <v>376</v>
      </c>
      <c r="AN325" s="31" t="s">
        <v>376</v>
      </c>
      <c r="AO325" s="31" t="s">
        <v>376</v>
      </c>
      <c r="AP325" s="31" t="s">
        <v>376</v>
      </c>
      <c r="AQ325" s="31" t="s">
        <v>376</v>
      </c>
      <c r="AR325" s="31" t="s">
        <v>376</v>
      </c>
      <c r="AS325" s="68">
        <f t="shared" si="160"/>
        <v>-10.332697455235897</v>
      </c>
      <c r="AT325" s="30" t="str">
        <f>IF('Расчет субсидий'!BW325="+",'Расчет субсидий'!BW325,"-")</f>
        <v>+</v>
      </c>
    </row>
    <row r="326" spans="1:46" ht="15" customHeight="1">
      <c r="A326" s="37" t="s">
        <v>320</v>
      </c>
      <c r="B326" s="65">
        <f>'Расчет субсидий'!BH326</f>
        <v>99.200000000000045</v>
      </c>
      <c r="C326" s="68">
        <f>'Расчет субсидий'!D326-1</f>
        <v>-2.5196211096075727E-2</v>
      </c>
      <c r="D326" s="68">
        <f>C326*'Расчет субсидий'!E326</f>
        <v>-0.25196211096075727</v>
      </c>
      <c r="E326" s="69">
        <f t="shared" si="161"/>
        <v>-3.3030176508863924</v>
      </c>
      <c r="F326" s="31" t="s">
        <v>376</v>
      </c>
      <c r="G326" s="31" t="s">
        <v>376</v>
      </c>
      <c r="H326" s="31" t="s">
        <v>376</v>
      </c>
      <c r="I326" s="31" t="s">
        <v>376</v>
      </c>
      <c r="J326" s="31" t="s">
        <v>376</v>
      </c>
      <c r="K326" s="31" t="s">
        <v>376</v>
      </c>
      <c r="L326" s="68">
        <f>'Расчет субсидий'!P326-1</f>
        <v>-0.18859335526002197</v>
      </c>
      <c r="M326" s="68">
        <f>L326*'Расчет субсидий'!Q326</f>
        <v>-3.7718671052004393</v>
      </c>
      <c r="N326" s="69">
        <f t="shared" si="162"/>
        <v>-49.446099565403358</v>
      </c>
      <c r="O326" s="68">
        <f>'Расчет субсидий'!R326-1</f>
        <v>0</v>
      </c>
      <c r="P326" s="68">
        <f>O326*'Расчет субсидий'!S326</f>
        <v>0</v>
      </c>
      <c r="Q326" s="69">
        <f t="shared" si="163"/>
        <v>0</v>
      </c>
      <c r="R326" s="68">
        <f>'Расчет субсидий'!V326-1</f>
        <v>-8.570285409442524E-2</v>
      </c>
      <c r="S326" s="68">
        <f>R326*'Расчет субсидий'!W326</f>
        <v>-3.4281141637770096</v>
      </c>
      <c r="T326" s="69">
        <f t="shared" si="164"/>
        <v>-44.939779036748384</v>
      </c>
      <c r="U326" s="68">
        <f>'Расчет субсидий'!Z326-1</f>
        <v>-0.1875</v>
      </c>
      <c r="V326" s="68">
        <f>U326*'Расчет субсидий'!AA326</f>
        <v>-1.875</v>
      </c>
      <c r="W326" s="69">
        <f t="shared" si="165"/>
        <v>-24.579719830877913</v>
      </c>
      <c r="X326" s="68">
        <f>'Расчет субсидий'!AD326-1</f>
        <v>-0.11650421322344617</v>
      </c>
      <c r="Y326" s="68">
        <f>X326*'Расчет субсидий'!AE326</f>
        <v>-0.58252106611723087</v>
      </c>
      <c r="Z326" s="69">
        <f t="shared" si="158"/>
        <v>-7.6363757870644493</v>
      </c>
      <c r="AA326" s="31" t="s">
        <v>376</v>
      </c>
      <c r="AB326" s="31" t="s">
        <v>376</v>
      </c>
      <c r="AC326" s="31" t="s">
        <v>376</v>
      </c>
      <c r="AD326" s="68">
        <f>'Расчет субсидий'!AL326-1</f>
        <v>-0.29116607773851588</v>
      </c>
      <c r="AE326" s="68">
        <f>AD326*'Расчет субсидий'!AM326</f>
        <v>-5.8233215547703177</v>
      </c>
      <c r="AF326" s="69">
        <f t="shared" si="166"/>
        <v>-76.338993227395619</v>
      </c>
      <c r="AG326" s="31" t="s">
        <v>376</v>
      </c>
      <c r="AH326" s="31" t="s">
        <v>376</v>
      </c>
      <c r="AI326" s="31" t="s">
        <v>376</v>
      </c>
      <c r="AJ326" s="68">
        <f>'Расчет субсидий'!AT326-1</f>
        <v>2.3299999999999996</v>
      </c>
      <c r="AK326" s="68">
        <f>AJ326*'Расчет субсидий'!AU326</f>
        <v>23.299999999999997</v>
      </c>
      <c r="AL326" s="69">
        <f t="shared" si="159"/>
        <v>305.44398509837612</v>
      </c>
      <c r="AM326" s="31" t="s">
        <v>376</v>
      </c>
      <c r="AN326" s="31" t="s">
        <v>376</v>
      </c>
      <c r="AO326" s="31" t="s">
        <v>376</v>
      </c>
      <c r="AP326" s="31" t="s">
        <v>376</v>
      </c>
      <c r="AQ326" s="31" t="s">
        <v>376</v>
      </c>
      <c r="AR326" s="31" t="s">
        <v>376</v>
      </c>
      <c r="AS326" s="68">
        <f t="shared" si="160"/>
        <v>7.5672139991742426</v>
      </c>
      <c r="AT326" s="30" t="str">
        <f>IF('Расчет субсидий'!BW326="+",'Расчет субсидий'!BW326,"-")</f>
        <v>-</v>
      </c>
    </row>
    <row r="327" spans="1:46" ht="15" customHeight="1">
      <c r="A327" s="37" t="s">
        <v>321</v>
      </c>
      <c r="B327" s="65">
        <f>'Расчет субсидий'!BH327</f>
        <v>-57.100000000000023</v>
      </c>
      <c r="C327" s="68">
        <f>'Расчет субсидий'!D327-1</f>
        <v>-1</v>
      </c>
      <c r="D327" s="68">
        <f>C327*'Расчет субсидий'!E327</f>
        <v>0</v>
      </c>
      <c r="E327" s="69">
        <f t="shared" si="161"/>
        <v>0</v>
      </c>
      <c r="F327" s="31" t="s">
        <v>376</v>
      </c>
      <c r="G327" s="31" t="s">
        <v>376</v>
      </c>
      <c r="H327" s="31" t="s">
        <v>376</v>
      </c>
      <c r="I327" s="31" t="s">
        <v>376</v>
      </c>
      <c r="J327" s="31" t="s">
        <v>376</v>
      </c>
      <c r="K327" s="31" t="s">
        <v>376</v>
      </c>
      <c r="L327" s="68">
        <f>'Расчет субсидий'!P327-1</f>
        <v>-0.38677749689361152</v>
      </c>
      <c r="M327" s="68">
        <f>L327*'Расчет субсидий'!Q327</f>
        <v>-7.7355499378722303</v>
      </c>
      <c r="N327" s="69">
        <f t="shared" si="162"/>
        <v>-33.613805714124702</v>
      </c>
      <c r="O327" s="68">
        <f>'Расчет субсидий'!R327-1</f>
        <v>0</v>
      </c>
      <c r="P327" s="68">
        <f>O327*'Расчет субсидий'!S327</f>
        <v>0</v>
      </c>
      <c r="Q327" s="69">
        <f t="shared" si="163"/>
        <v>0</v>
      </c>
      <c r="R327" s="68">
        <f>'Расчет субсидий'!V327-1</f>
        <v>0</v>
      </c>
      <c r="S327" s="68">
        <f>R327*'Расчет субсидий'!W327</f>
        <v>0</v>
      </c>
      <c r="T327" s="69">
        <f t="shared" si="164"/>
        <v>0</v>
      </c>
      <c r="U327" s="68">
        <f>'Расчет субсидий'!Z327-1</f>
        <v>0</v>
      </c>
      <c r="V327" s="68">
        <f>U327*'Расчет субсидий'!AA327</f>
        <v>0</v>
      </c>
      <c r="W327" s="69">
        <f t="shared" si="165"/>
        <v>0</v>
      </c>
      <c r="X327" s="68">
        <f>'Расчет субсидий'!AD327-1</f>
        <v>-0.82291173686701369</v>
      </c>
      <c r="Y327" s="68">
        <f>X327*'Расчет субсидий'!AE327</f>
        <v>-4.1145586843350683</v>
      </c>
      <c r="Z327" s="69">
        <f t="shared" si="158"/>
        <v>-17.879268743063211</v>
      </c>
      <c r="AA327" s="31" t="s">
        <v>376</v>
      </c>
      <c r="AB327" s="31" t="s">
        <v>376</v>
      </c>
      <c r="AC327" s="31" t="s">
        <v>376</v>
      </c>
      <c r="AD327" s="68">
        <f>'Расчет субсидий'!AL327-1</f>
        <v>-6.4516129032258118E-2</v>
      </c>
      <c r="AE327" s="68">
        <f>AD327*'Расчет субсидий'!AM327</f>
        <v>-1.2903225806451624</v>
      </c>
      <c r="AF327" s="69">
        <f t="shared" si="166"/>
        <v>-5.6069255428121165</v>
      </c>
      <c r="AG327" s="31" t="s">
        <v>376</v>
      </c>
      <c r="AH327" s="31" t="s">
        <v>376</v>
      </c>
      <c r="AI327" s="31" t="s">
        <v>376</v>
      </c>
      <c r="AJ327" s="68">
        <f>'Расчет субсидий'!AT327-1</f>
        <v>-1</v>
      </c>
      <c r="AK327" s="68">
        <f>AJ327*'Расчет субсидий'!AU327</f>
        <v>0</v>
      </c>
      <c r="AL327" s="69">
        <f t="shared" si="159"/>
        <v>0</v>
      </c>
      <c r="AM327" s="31" t="s">
        <v>376</v>
      </c>
      <c r="AN327" s="31" t="s">
        <v>376</v>
      </c>
      <c r="AO327" s="31" t="s">
        <v>376</v>
      </c>
      <c r="AP327" s="31" t="s">
        <v>376</v>
      </c>
      <c r="AQ327" s="31" t="s">
        <v>376</v>
      </c>
      <c r="AR327" s="31" t="s">
        <v>376</v>
      </c>
      <c r="AS327" s="68">
        <f t="shared" si="160"/>
        <v>-13.14043120285246</v>
      </c>
      <c r="AT327" s="30" t="str">
        <f>IF('Расчет субсидий'!BW327="+",'Расчет субсидий'!BW327,"-")</f>
        <v>-</v>
      </c>
    </row>
    <row r="328" spans="1:46" ht="15" customHeight="1">
      <c r="A328" s="36" t="s">
        <v>322</v>
      </c>
      <c r="B328" s="70"/>
      <c r="C328" s="71"/>
      <c r="D328" s="71"/>
      <c r="E328" s="72"/>
      <c r="F328" s="71"/>
      <c r="G328" s="71"/>
      <c r="H328" s="72"/>
      <c r="I328" s="72"/>
      <c r="J328" s="72"/>
      <c r="K328" s="72"/>
      <c r="L328" s="71"/>
      <c r="M328" s="71"/>
      <c r="N328" s="72"/>
      <c r="O328" s="71"/>
      <c r="P328" s="71"/>
      <c r="Q328" s="72"/>
      <c r="R328" s="71"/>
      <c r="S328" s="71"/>
      <c r="T328" s="72"/>
      <c r="U328" s="71"/>
      <c r="V328" s="71"/>
      <c r="W328" s="72"/>
      <c r="X328" s="72"/>
      <c r="Y328" s="72"/>
      <c r="Z328" s="72"/>
      <c r="AA328" s="72"/>
      <c r="AB328" s="72"/>
      <c r="AC328" s="72"/>
      <c r="AD328" s="71"/>
      <c r="AE328" s="71"/>
      <c r="AF328" s="72"/>
      <c r="AG328" s="72"/>
      <c r="AH328" s="72"/>
      <c r="AI328" s="72"/>
      <c r="AJ328" s="72"/>
      <c r="AK328" s="72"/>
      <c r="AL328" s="72"/>
      <c r="AM328" s="72"/>
      <c r="AN328" s="72"/>
      <c r="AO328" s="72"/>
      <c r="AP328" s="72"/>
      <c r="AQ328" s="72"/>
      <c r="AR328" s="72"/>
      <c r="AS328" s="72"/>
      <c r="AT328" s="73"/>
    </row>
    <row r="329" spans="1:46" ht="15" customHeight="1">
      <c r="A329" s="37" t="s">
        <v>323</v>
      </c>
      <c r="B329" s="65">
        <f>'Расчет субсидий'!BH329</f>
        <v>-241.70000000000005</v>
      </c>
      <c r="C329" s="68">
        <f>'Расчет субсидий'!D329-1</f>
        <v>-0.33902140672782877</v>
      </c>
      <c r="D329" s="68">
        <f>C329*'Расчет субсидий'!E329</f>
        <v>-3.3902140672782877</v>
      </c>
      <c r="E329" s="69">
        <f t="shared" ref="E329:E339" si="167">$B329*D329/$AS329</f>
        <v>-26.024283537349991</v>
      </c>
      <c r="F329" s="31" t="s">
        <v>376</v>
      </c>
      <c r="G329" s="31" t="s">
        <v>376</v>
      </c>
      <c r="H329" s="31" t="s">
        <v>376</v>
      </c>
      <c r="I329" s="31" t="s">
        <v>376</v>
      </c>
      <c r="J329" s="31" t="s">
        <v>376</v>
      </c>
      <c r="K329" s="31" t="s">
        <v>376</v>
      </c>
      <c r="L329" s="68">
        <f>'Расчет субсидий'!P329-1</f>
        <v>-0.52940042413726629</v>
      </c>
      <c r="M329" s="68">
        <f>L329*'Расчет субсидий'!Q329</f>
        <v>-10.588008482745327</v>
      </c>
      <c r="N329" s="69">
        <f t="shared" ref="N329:N339" si="168">$B329*M329/$AS329</f>
        <v>-81.276677337382111</v>
      </c>
      <c r="O329" s="68">
        <f>'Расчет субсидий'!R329-1</f>
        <v>0</v>
      </c>
      <c r="P329" s="68">
        <f>O329*'Расчет субсидий'!S329</f>
        <v>0</v>
      </c>
      <c r="Q329" s="69">
        <f t="shared" ref="Q329:Q339" si="169">$B329*P329/$AS329</f>
        <v>0</v>
      </c>
      <c r="R329" s="68">
        <f>'Расчет субсидий'!V329-1</f>
        <v>-0.12244897959183676</v>
      </c>
      <c r="S329" s="68">
        <f>R329*'Расчет субсидий'!W329</f>
        <v>-3.6734693877551026</v>
      </c>
      <c r="T329" s="69">
        <f t="shared" ref="T329:T339" si="170">$B329*S329/$AS329</f>
        <v>-28.198634958016921</v>
      </c>
      <c r="U329" s="68">
        <f>'Расчет субсидий'!Z329-1</f>
        <v>-0.65333333333333332</v>
      </c>
      <c r="V329" s="68">
        <f>U329*'Расчет субсидий'!AA329</f>
        <v>-13.066666666666666</v>
      </c>
      <c r="W329" s="69">
        <f t="shared" ref="W329:W339" si="171">$B329*V329/$AS329</f>
        <v>-100.30358893955352</v>
      </c>
      <c r="X329" s="68">
        <f>'Расчет субсидий'!AD329-1</f>
        <v>-0.24059353471118172</v>
      </c>
      <c r="Y329" s="68">
        <f>X329*'Расчет субсидий'!AE329</f>
        <v>-1.2029676735559085</v>
      </c>
      <c r="Z329" s="69">
        <f t="shared" si="158"/>
        <v>-9.2343348241777683</v>
      </c>
      <c r="AA329" s="31" t="s">
        <v>376</v>
      </c>
      <c r="AB329" s="31" t="s">
        <v>376</v>
      </c>
      <c r="AC329" s="31" t="s">
        <v>376</v>
      </c>
      <c r="AD329" s="68">
        <f>'Расчет субсидий'!AL329-1</f>
        <v>2.1739130434782705E-2</v>
      </c>
      <c r="AE329" s="68">
        <f>AD329*'Расчет субсидий'!AM329</f>
        <v>0.4347826086956541</v>
      </c>
      <c r="AF329" s="69">
        <f t="shared" ref="AF329:AF339" si="172">$B329*AE329/$AS329</f>
        <v>3.3375195964802784</v>
      </c>
      <c r="AG329" s="31" t="s">
        <v>376</v>
      </c>
      <c r="AH329" s="31" t="s">
        <v>376</v>
      </c>
      <c r="AI329" s="31" t="s">
        <v>376</v>
      </c>
      <c r="AJ329" s="68">
        <f>'Расчет субсидий'!AT329-1</f>
        <v>-1</v>
      </c>
      <c r="AK329" s="68">
        <f>AJ329*'Расчет субсидий'!AU329</f>
        <v>0</v>
      </c>
      <c r="AL329" s="69">
        <f t="shared" si="159"/>
        <v>0</v>
      </c>
      <c r="AM329" s="31" t="s">
        <v>376</v>
      </c>
      <c r="AN329" s="31" t="s">
        <v>376</v>
      </c>
      <c r="AO329" s="31" t="s">
        <v>376</v>
      </c>
      <c r="AP329" s="31" t="s">
        <v>376</v>
      </c>
      <c r="AQ329" s="31" t="s">
        <v>376</v>
      </c>
      <c r="AR329" s="31" t="s">
        <v>376</v>
      </c>
      <c r="AS329" s="68">
        <f t="shared" si="160"/>
        <v>-31.48654366930564</v>
      </c>
      <c r="AT329" s="30" t="str">
        <f>IF('Расчет субсидий'!BW329="+",'Расчет субсидий'!BW329,"-")</f>
        <v>-</v>
      </c>
    </row>
    <row r="330" spans="1:46" ht="15" customHeight="1">
      <c r="A330" s="37" t="s">
        <v>324</v>
      </c>
      <c r="B330" s="65">
        <f>'Расчет субсидий'!BH330</f>
        <v>-143.10000000000002</v>
      </c>
      <c r="C330" s="68">
        <f>'Расчет субсидий'!D330-1</f>
        <v>2.5737265415549659E-2</v>
      </c>
      <c r="D330" s="68">
        <f>C330*'Расчет субсидий'!E330</f>
        <v>0.25737265415549659</v>
      </c>
      <c r="E330" s="69">
        <f t="shared" si="167"/>
        <v>2.4640053300351741</v>
      </c>
      <c r="F330" s="31" t="s">
        <v>376</v>
      </c>
      <c r="G330" s="31" t="s">
        <v>376</v>
      </c>
      <c r="H330" s="31" t="s">
        <v>376</v>
      </c>
      <c r="I330" s="31" t="s">
        <v>376</v>
      </c>
      <c r="J330" s="31" t="s">
        <v>376</v>
      </c>
      <c r="K330" s="31" t="s">
        <v>376</v>
      </c>
      <c r="L330" s="68">
        <f>'Расчет субсидий'!P330-1</f>
        <v>-0.2730875017481702</v>
      </c>
      <c r="M330" s="68">
        <f>L330*'Расчет субсидий'!Q330</f>
        <v>-5.4617500349634041</v>
      </c>
      <c r="N330" s="69">
        <f t="shared" si="168"/>
        <v>-52.289087361001648</v>
      </c>
      <c r="O330" s="68">
        <f>'Расчет субсидий'!R330-1</f>
        <v>0</v>
      </c>
      <c r="P330" s="68">
        <f>O330*'Расчет субсидий'!S330</f>
        <v>0</v>
      </c>
      <c r="Q330" s="69">
        <f t="shared" si="169"/>
        <v>0</v>
      </c>
      <c r="R330" s="68">
        <f>'Расчет субсидий'!V330-1</f>
        <v>-0.31999999999999995</v>
      </c>
      <c r="S330" s="68">
        <f>R330*'Расчет субсидий'!W330</f>
        <v>-6.3999999999999986</v>
      </c>
      <c r="T330" s="69">
        <f t="shared" si="170"/>
        <v>-61.271599206874498</v>
      </c>
      <c r="U330" s="68">
        <f>'Расчет субсидий'!Z330-1</f>
        <v>-5.2173913043478182E-2</v>
      </c>
      <c r="V330" s="68">
        <f>U330*'Расчет субсидий'!AA330</f>
        <v>-1.5652173913043455</v>
      </c>
      <c r="W330" s="69">
        <f t="shared" si="171"/>
        <v>-14.984901979942114</v>
      </c>
      <c r="X330" s="68">
        <f>'Расчет субсидий'!AD330-1</f>
        <v>-5.9228510681381019E-2</v>
      </c>
      <c r="Y330" s="68">
        <f>X330*'Расчет субсидий'!AE330</f>
        <v>-0.2961425534069051</v>
      </c>
      <c r="Z330" s="69">
        <f t="shared" si="158"/>
        <v>-2.8351762250700498</v>
      </c>
      <c r="AA330" s="31" t="s">
        <v>376</v>
      </c>
      <c r="AB330" s="31" t="s">
        <v>376</v>
      </c>
      <c r="AC330" s="31" t="s">
        <v>376</v>
      </c>
      <c r="AD330" s="68">
        <f>'Расчет субсидий'!AL330-1</f>
        <v>-7.407407407407407E-2</v>
      </c>
      <c r="AE330" s="68">
        <f>AD330*'Расчет субсидий'!AM330</f>
        <v>-1.4814814814814814</v>
      </c>
      <c r="AF330" s="69">
        <f t="shared" si="172"/>
        <v>-14.183240557146878</v>
      </c>
      <c r="AG330" s="31" t="s">
        <v>376</v>
      </c>
      <c r="AH330" s="31" t="s">
        <v>376</v>
      </c>
      <c r="AI330" s="31" t="s">
        <v>376</v>
      </c>
      <c r="AJ330" s="68">
        <f>'Расчет субсидий'!AT330-1</f>
        <v>-1</v>
      </c>
      <c r="AK330" s="68">
        <f>AJ330*'Расчет субсидий'!AU330</f>
        <v>0</v>
      </c>
      <c r="AL330" s="69">
        <f t="shared" si="159"/>
        <v>0</v>
      </c>
      <c r="AM330" s="31" t="s">
        <v>376</v>
      </c>
      <c r="AN330" s="31" t="s">
        <v>376</v>
      </c>
      <c r="AO330" s="31" t="s">
        <v>376</v>
      </c>
      <c r="AP330" s="31" t="s">
        <v>376</v>
      </c>
      <c r="AQ330" s="31" t="s">
        <v>376</v>
      </c>
      <c r="AR330" s="31" t="s">
        <v>376</v>
      </c>
      <c r="AS330" s="68">
        <f t="shared" si="160"/>
        <v>-14.947218807000638</v>
      </c>
      <c r="AT330" s="30" t="str">
        <f>IF('Расчет субсидий'!BW330="+",'Расчет субсидий'!BW330,"-")</f>
        <v>-</v>
      </c>
    </row>
    <row r="331" spans="1:46" ht="15" customHeight="1">
      <c r="A331" s="37" t="s">
        <v>277</v>
      </c>
      <c r="B331" s="65">
        <f>'Расчет субсидий'!BH331</f>
        <v>152.29999999999995</v>
      </c>
      <c r="C331" s="68">
        <f>'Расчет субсидий'!D331-1</f>
        <v>-0.21698841698841698</v>
      </c>
      <c r="D331" s="68">
        <f>C331*'Расчет субсидий'!E331</f>
        <v>-2.1698841698841695</v>
      </c>
      <c r="E331" s="69">
        <f t="shared" si="167"/>
        <v>-8.8091049785295024</v>
      </c>
      <c r="F331" s="31" t="s">
        <v>376</v>
      </c>
      <c r="G331" s="31" t="s">
        <v>376</v>
      </c>
      <c r="H331" s="31" t="s">
        <v>376</v>
      </c>
      <c r="I331" s="31" t="s">
        <v>376</v>
      </c>
      <c r="J331" s="31" t="s">
        <v>376</v>
      </c>
      <c r="K331" s="31" t="s">
        <v>376</v>
      </c>
      <c r="L331" s="68">
        <f>'Расчет субсидий'!P331-1</f>
        <v>-0.29833397907787684</v>
      </c>
      <c r="M331" s="68">
        <f>L331*'Расчет субсидий'!Q331</f>
        <v>-5.9666795815575373</v>
      </c>
      <c r="N331" s="69">
        <f t="shared" si="168"/>
        <v>-24.223001179825459</v>
      </c>
      <c r="O331" s="68">
        <f>'Расчет субсидий'!R331-1</f>
        <v>0</v>
      </c>
      <c r="P331" s="68">
        <f>O331*'Расчет субсидий'!S331</f>
        <v>0</v>
      </c>
      <c r="Q331" s="69">
        <f t="shared" si="169"/>
        <v>0</v>
      </c>
      <c r="R331" s="68">
        <f>'Расчет субсидий'!V331-1</f>
        <v>1.5517241379310347</v>
      </c>
      <c r="S331" s="68">
        <f>R331*'Расчет субсидий'!W331</f>
        <v>46.551724137931039</v>
      </c>
      <c r="T331" s="69">
        <f t="shared" si="170"/>
        <v>188.98659686727456</v>
      </c>
      <c r="U331" s="68">
        <f>'Расчет субсидий'!Z331-1</f>
        <v>7.7777777777777724E-2</v>
      </c>
      <c r="V331" s="68">
        <f>U331*'Расчет субсидий'!AA331</f>
        <v>1.5555555555555545</v>
      </c>
      <c r="W331" s="69">
        <f t="shared" si="171"/>
        <v>6.3151076813262073</v>
      </c>
      <c r="X331" s="68">
        <f>'Расчет субсидий'!AD331-1</f>
        <v>-0.32563081009296146</v>
      </c>
      <c r="Y331" s="68">
        <f>X331*'Расчет субсидий'!AE331</f>
        <v>-1.6281540504648073</v>
      </c>
      <c r="Z331" s="69">
        <f t="shared" si="158"/>
        <v>-6.6098366681610141</v>
      </c>
      <c r="AA331" s="31" t="s">
        <v>376</v>
      </c>
      <c r="AB331" s="31" t="s">
        <v>376</v>
      </c>
      <c r="AC331" s="31" t="s">
        <v>376</v>
      </c>
      <c r="AD331" s="68">
        <f>'Расчет субсидий'!AL331-1</f>
        <v>-4.1379310344827558E-2</v>
      </c>
      <c r="AE331" s="68">
        <f>AD331*'Расчет субсидий'!AM331</f>
        <v>-0.82758620689655116</v>
      </c>
      <c r="AF331" s="69">
        <f t="shared" si="172"/>
        <v>-3.3597617220848788</v>
      </c>
      <c r="AG331" s="31" t="s">
        <v>376</v>
      </c>
      <c r="AH331" s="31" t="s">
        <v>376</v>
      </c>
      <c r="AI331" s="31" t="s">
        <v>376</v>
      </c>
      <c r="AJ331" s="68">
        <f>'Расчет субсидий'!AT331-1</f>
        <v>-1</v>
      </c>
      <c r="AK331" s="68">
        <f>AJ331*'Расчет субсидий'!AU331</f>
        <v>0</v>
      </c>
      <c r="AL331" s="69">
        <f t="shared" si="159"/>
        <v>0</v>
      </c>
      <c r="AM331" s="31" t="s">
        <v>376</v>
      </c>
      <c r="AN331" s="31" t="s">
        <v>376</v>
      </c>
      <c r="AO331" s="31" t="s">
        <v>376</v>
      </c>
      <c r="AP331" s="31" t="s">
        <v>376</v>
      </c>
      <c r="AQ331" s="31" t="s">
        <v>376</v>
      </c>
      <c r="AR331" s="31" t="s">
        <v>376</v>
      </c>
      <c r="AS331" s="68">
        <f t="shared" si="160"/>
        <v>37.514975684683534</v>
      </c>
      <c r="AT331" s="30" t="str">
        <f>IF('Расчет субсидий'!BW331="+",'Расчет субсидий'!BW331,"-")</f>
        <v>-</v>
      </c>
    </row>
    <row r="332" spans="1:46" ht="15" customHeight="1">
      <c r="A332" s="37" t="s">
        <v>325</v>
      </c>
      <c r="B332" s="65">
        <f>'Расчет субсидий'!BH332</f>
        <v>-121.29999999999995</v>
      </c>
      <c r="C332" s="68">
        <f>'Расчет субсидий'!D332-1</f>
        <v>6.2101636520241144E-2</v>
      </c>
      <c r="D332" s="68">
        <f>C332*'Расчет субсидий'!E332</f>
        <v>0.62101636520241144</v>
      </c>
      <c r="E332" s="69">
        <f t="shared" si="167"/>
        <v>8.0603825524189929</v>
      </c>
      <c r="F332" s="31" t="s">
        <v>376</v>
      </c>
      <c r="G332" s="31" t="s">
        <v>376</v>
      </c>
      <c r="H332" s="31" t="s">
        <v>376</v>
      </c>
      <c r="I332" s="31" t="s">
        <v>376</v>
      </c>
      <c r="J332" s="31" t="s">
        <v>376</v>
      </c>
      <c r="K332" s="31" t="s">
        <v>376</v>
      </c>
      <c r="L332" s="68">
        <f>'Расчет субсидий'!P332-1</f>
        <v>-0.14307016167006747</v>
      </c>
      <c r="M332" s="68">
        <f>L332*'Расчет субсидий'!Q332</f>
        <v>-2.8614032334013495</v>
      </c>
      <c r="N332" s="69">
        <f t="shared" si="168"/>
        <v>-37.139125456744026</v>
      </c>
      <c r="O332" s="68">
        <f>'Расчет субсидий'!R332-1</f>
        <v>0</v>
      </c>
      <c r="P332" s="68">
        <f>O332*'Расчет субсидий'!S332</f>
        <v>0</v>
      </c>
      <c r="Q332" s="69">
        <f t="shared" si="169"/>
        <v>0</v>
      </c>
      <c r="R332" s="68">
        <f>'Расчет субсидий'!V332-1</f>
        <v>-0.11818181818181817</v>
      </c>
      <c r="S332" s="68">
        <f>R332*'Расчет субсидий'!W332</f>
        <v>-4.1363636363636358</v>
      </c>
      <c r="T332" s="69">
        <f t="shared" si="170"/>
        <v>-53.68727001926738</v>
      </c>
      <c r="U332" s="68">
        <f>'Расчет субсидий'!Z332-1</f>
        <v>-0.19230769230769229</v>
      </c>
      <c r="V332" s="68">
        <f>U332*'Расчет субсидий'!AA332</f>
        <v>-2.8846153846153841</v>
      </c>
      <c r="W332" s="69">
        <f t="shared" si="171"/>
        <v>-37.440403859590525</v>
      </c>
      <c r="X332" s="68">
        <f>'Расчет субсидий'!AD332-1</f>
        <v>-0.18892045454545459</v>
      </c>
      <c r="Y332" s="68">
        <f>X332*'Расчет субсидий'!AE332</f>
        <v>-0.94460227272727293</v>
      </c>
      <c r="Z332" s="69">
        <f t="shared" si="158"/>
        <v>-12.260314066900007</v>
      </c>
      <c r="AA332" s="31" t="s">
        <v>376</v>
      </c>
      <c r="AB332" s="31" t="s">
        <v>376</v>
      </c>
      <c r="AC332" s="31" t="s">
        <v>376</v>
      </c>
      <c r="AD332" s="68">
        <f>'Расчет субсидий'!AL332-1</f>
        <v>3.3333333333333437E-2</v>
      </c>
      <c r="AE332" s="68">
        <f>AD332*'Расчет субсидий'!AM332</f>
        <v>0.66666666666666874</v>
      </c>
      <c r="AF332" s="69">
        <f t="shared" si="172"/>
        <v>8.6528933364387264</v>
      </c>
      <c r="AG332" s="31" t="s">
        <v>376</v>
      </c>
      <c r="AH332" s="31" t="s">
        <v>376</v>
      </c>
      <c r="AI332" s="31" t="s">
        <v>376</v>
      </c>
      <c r="AJ332" s="68">
        <f>'Расчет субсидий'!AT332-1</f>
        <v>1.9367991845056221E-2</v>
      </c>
      <c r="AK332" s="68">
        <f>AJ332*'Расчет субсидий'!AU332</f>
        <v>0.19367991845056221</v>
      </c>
      <c r="AL332" s="69">
        <f t="shared" si="159"/>
        <v>2.5138375136442908</v>
      </c>
      <c r="AM332" s="31" t="s">
        <v>376</v>
      </c>
      <c r="AN332" s="31" t="s">
        <v>376</v>
      </c>
      <c r="AO332" s="31" t="s">
        <v>376</v>
      </c>
      <c r="AP332" s="31" t="s">
        <v>376</v>
      </c>
      <c r="AQ332" s="31" t="s">
        <v>376</v>
      </c>
      <c r="AR332" s="31" t="s">
        <v>376</v>
      </c>
      <c r="AS332" s="68">
        <f t="shared" si="160"/>
        <v>-9.3456215767880018</v>
      </c>
      <c r="AT332" s="30" t="str">
        <f>IF('Расчет субсидий'!BW332="+",'Расчет субсидий'!BW332,"-")</f>
        <v>-</v>
      </c>
    </row>
    <row r="333" spans="1:46" ht="15" customHeight="1">
      <c r="A333" s="37" t="s">
        <v>326</v>
      </c>
      <c r="B333" s="65">
        <f>'Расчет субсидий'!BH333</f>
        <v>-59.300000000000182</v>
      </c>
      <c r="C333" s="68">
        <f>'Расчет субсидий'!D333-1</f>
        <v>-1</v>
      </c>
      <c r="D333" s="68">
        <f>C333*'Расчет субсидий'!E333</f>
        <v>0</v>
      </c>
      <c r="E333" s="69">
        <f t="shared" si="167"/>
        <v>0</v>
      </c>
      <c r="F333" s="31" t="s">
        <v>376</v>
      </c>
      <c r="G333" s="31" t="s">
        <v>376</v>
      </c>
      <c r="H333" s="31" t="s">
        <v>376</v>
      </c>
      <c r="I333" s="31" t="s">
        <v>376</v>
      </c>
      <c r="J333" s="31" t="s">
        <v>376</v>
      </c>
      <c r="K333" s="31" t="s">
        <v>376</v>
      </c>
      <c r="L333" s="68">
        <f>'Расчет субсидий'!P333-1</f>
        <v>-0.43252668287012574</v>
      </c>
      <c r="M333" s="68">
        <f>L333*'Расчет субсидий'!Q333</f>
        <v>-8.6505336574025158</v>
      </c>
      <c r="N333" s="69">
        <f t="shared" si="168"/>
        <v>-181.0080100670894</v>
      </c>
      <c r="O333" s="68">
        <f>'Расчет субсидий'!R333-1</f>
        <v>0</v>
      </c>
      <c r="P333" s="68">
        <f>O333*'Расчет субсидий'!S333</f>
        <v>0</v>
      </c>
      <c r="Q333" s="69">
        <f t="shared" si="169"/>
        <v>0</v>
      </c>
      <c r="R333" s="68">
        <f>'Расчет субсидий'!V333-1</f>
        <v>9.3568281938326114E-2</v>
      </c>
      <c r="S333" s="68">
        <f>R333*'Расчет субсидий'!W333</f>
        <v>2.8070484581497834</v>
      </c>
      <c r="T333" s="69">
        <f t="shared" si="170"/>
        <v>58.736059033397233</v>
      </c>
      <c r="U333" s="68">
        <f>'Расчет субсидий'!Z333-1</f>
        <v>7.6666666666666661E-2</v>
      </c>
      <c r="V333" s="68">
        <f>U333*'Расчет субсидий'!AA333</f>
        <v>1.5333333333333332</v>
      </c>
      <c r="W333" s="69">
        <f t="shared" si="171"/>
        <v>32.084218896564813</v>
      </c>
      <c r="X333" s="68">
        <f>'Расчет субсидий'!AD333-1</f>
        <v>2.3966065747613952E-2</v>
      </c>
      <c r="Y333" s="68">
        <f>X333*'Расчет субсидий'!AE333</f>
        <v>0.11983032873806976</v>
      </c>
      <c r="Z333" s="69">
        <f t="shared" si="158"/>
        <v>2.5073885854431861</v>
      </c>
      <c r="AA333" s="31" t="s">
        <v>376</v>
      </c>
      <c r="AB333" s="31" t="s">
        <v>376</v>
      </c>
      <c r="AC333" s="31" t="s">
        <v>376</v>
      </c>
      <c r="AD333" s="68">
        <f>'Расчет субсидий'!AL333-1</f>
        <v>6.7816091954022939E-2</v>
      </c>
      <c r="AE333" s="68">
        <f>AD333*'Расчет субсидий'!AM333</f>
        <v>1.3563218390804588</v>
      </c>
      <c r="AF333" s="69">
        <f t="shared" si="172"/>
        <v>28.380343551684</v>
      </c>
      <c r="AG333" s="31" t="s">
        <v>376</v>
      </c>
      <c r="AH333" s="31" t="s">
        <v>376</v>
      </c>
      <c r="AI333" s="31" t="s">
        <v>376</v>
      </c>
      <c r="AJ333" s="68">
        <f>'Расчет субсидий'!AT333-1</f>
        <v>0</v>
      </c>
      <c r="AK333" s="68">
        <f>AJ333*'Расчет субсидий'!AU333</f>
        <v>0</v>
      </c>
      <c r="AL333" s="69">
        <f t="shared" si="159"/>
        <v>0</v>
      </c>
      <c r="AM333" s="31" t="s">
        <v>376</v>
      </c>
      <c r="AN333" s="31" t="s">
        <v>376</v>
      </c>
      <c r="AO333" s="31" t="s">
        <v>376</v>
      </c>
      <c r="AP333" s="31" t="s">
        <v>376</v>
      </c>
      <c r="AQ333" s="31" t="s">
        <v>376</v>
      </c>
      <c r="AR333" s="31" t="s">
        <v>376</v>
      </c>
      <c r="AS333" s="68">
        <f t="shared" si="160"/>
        <v>-2.8339996981008708</v>
      </c>
      <c r="AT333" s="30" t="str">
        <f>IF('Расчет субсидий'!BW333="+",'Расчет субсидий'!BW333,"-")</f>
        <v>+</v>
      </c>
    </row>
    <row r="334" spans="1:46" ht="15" customHeight="1">
      <c r="A334" s="37" t="s">
        <v>327</v>
      </c>
      <c r="B334" s="65">
        <f>'Расчет субсидий'!BH334</f>
        <v>-154.60000000000002</v>
      </c>
      <c r="C334" s="68">
        <f>'Расчет субсидий'!D334-1</f>
        <v>3.084832904884327E-2</v>
      </c>
      <c r="D334" s="68">
        <f>C334*'Расчет субсидий'!E334</f>
        <v>0.3084832904884327</v>
      </c>
      <c r="E334" s="69">
        <f t="shared" si="167"/>
        <v>2.6071025945898736</v>
      </c>
      <c r="F334" s="31" t="s">
        <v>376</v>
      </c>
      <c r="G334" s="31" t="s">
        <v>376</v>
      </c>
      <c r="H334" s="31" t="s">
        <v>376</v>
      </c>
      <c r="I334" s="31" t="s">
        <v>376</v>
      </c>
      <c r="J334" s="31" t="s">
        <v>376</v>
      </c>
      <c r="K334" s="31" t="s">
        <v>376</v>
      </c>
      <c r="L334" s="68">
        <f>'Расчет субсидий'!P334-1</f>
        <v>-0.18783592644978786</v>
      </c>
      <c r="M334" s="68">
        <f>L334*'Расчет субсидий'!Q334</f>
        <v>-3.7567185289957572</v>
      </c>
      <c r="N334" s="69">
        <f t="shared" si="168"/>
        <v>-31.749371606420759</v>
      </c>
      <c r="O334" s="68">
        <f>'Расчет субсидий'!R334-1</f>
        <v>0</v>
      </c>
      <c r="P334" s="68">
        <f>O334*'Расчет субсидий'!S334</f>
        <v>0</v>
      </c>
      <c r="Q334" s="69">
        <f t="shared" si="169"/>
        <v>0</v>
      </c>
      <c r="R334" s="68">
        <f>'Расчет субсидий'!V334-1</f>
        <v>-0.23176470588235298</v>
      </c>
      <c r="S334" s="68">
        <f>R334*'Расчет субсидий'!W334</f>
        <v>-6.9529411764705893</v>
      </c>
      <c r="T334" s="69">
        <f t="shared" si="170"/>
        <v>-58.76179209741332</v>
      </c>
      <c r="U334" s="68">
        <f>'Расчет субсидий'!Z334-1</f>
        <v>-0.3365853658536585</v>
      </c>
      <c r="V334" s="68">
        <f>U334*'Расчет субсидий'!AA334</f>
        <v>-6.7317073170731696</v>
      </c>
      <c r="W334" s="69">
        <f t="shared" si="171"/>
        <v>-56.89206564340374</v>
      </c>
      <c r="X334" s="68">
        <f>'Расчет субсидий'!AD334-1</f>
        <v>-0.29652319198026889</v>
      </c>
      <c r="Y334" s="68">
        <f>X334*'Расчет субсидий'!AE334</f>
        <v>-1.4826159599013444</v>
      </c>
      <c r="Z334" s="69">
        <f t="shared" si="158"/>
        <v>-12.530117627178548</v>
      </c>
      <c r="AA334" s="31" t="s">
        <v>376</v>
      </c>
      <c r="AB334" s="31" t="s">
        <v>376</v>
      </c>
      <c r="AC334" s="31" t="s">
        <v>376</v>
      </c>
      <c r="AD334" s="68">
        <f>'Расчет субсидий'!AL334-1</f>
        <v>1.6129032258064502E-2</v>
      </c>
      <c r="AE334" s="68">
        <f>AD334*'Расчет субсидий'!AM334</f>
        <v>0.32258064516129004</v>
      </c>
      <c r="AF334" s="69">
        <f t="shared" si="172"/>
        <v>2.7262443798264977</v>
      </c>
      <c r="AG334" s="31" t="s">
        <v>376</v>
      </c>
      <c r="AH334" s="31" t="s">
        <v>376</v>
      </c>
      <c r="AI334" s="31" t="s">
        <v>376</v>
      </c>
      <c r="AJ334" s="68">
        <f>'Расчет субсидий'!AT334-1</f>
        <v>-1</v>
      </c>
      <c r="AK334" s="68">
        <f>AJ334*'Расчет субсидий'!AU334</f>
        <v>0</v>
      </c>
      <c r="AL334" s="69">
        <f t="shared" si="159"/>
        <v>0</v>
      </c>
      <c r="AM334" s="31" t="s">
        <v>376</v>
      </c>
      <c r="AN334" s="31" t="s">
        <v>376</v>
      </c>
      <c r="AO334" s="31" t="s">
        <v>376</v>
      </c>
      <c r="AP334" s="31" t="s">
        <v>376</v>
      </c>
      <c r="AQ334" s="31" t="s">
        <v>376</v>
      </c>
      <c r="AR334" s="31" t="s">
        <v>376</v>
      </c>
      <c r="AS334" s="68">
        <f t="shared" si="160"/>
        <v>-18.292919046791141</v>
      </c>
      <c r="AT334" s="30" t="str">
        <f>IF('Расчет субсидий'!BW334="+",'Расчет субсидий'!BW334,"-")</f>
        <v>-</v>
      </c>
    </row>
    <row r="335" spans="1:46" ht="15" customHeight="1">
      <c r="A335" s="37" t="s">
        <v>328</v>
      </c>
      <c r="B335" s="65">
        <f>'Расчет субсидий'!BH335</f>
        <v>80.700000000000045</v>
      </c>
      <c r="C335" s="68">
        <f>'Расчет субсидий'!D335-1</f>
        <v>-1</v>
      </c>
      <c r="D335" s="68">
        <f>C335*'Расчет субсидий'!E335</f>
        <v>0</v>
      </c>
      <c r="E335" s="69">
        <f t="shared" si="167"/>
        <v>0</v>
      </c>
      <c r="F335" s="31" t="s">
        <v>376</v>
      </c>
      <c r="G335" s="31" t="s">
        <v>376</v>
      </c>
      <c r="H335" s="31" t="s">
        <v>376</v>
      </c>
      <c r="I335" s="31" t="s">
        <v>376</v>
      </c>
      <c r="J335" s="31" t="s">
        <v>376</v>
      </c>
      <c r="K335" s="31" t="s">
        <v>376</v>
      </c>
      <c r="L335" s="68">
        <f>'Расчет субсидий'!P335-1</f>
        <v>-0.26037519604294845</v>
      </c>
      <c r="M335" s="68">
        <f>L335*'Расчет субсидий'!Q335</f>
        <v>-5.2075039208589686</v>
      </c>
      <c r="N335" s="69">
        <f t="shared" si="168"/>
        <v>-20.210030932275814</v>
      </c>
      <c r="O335" s="68">
        <f>'Расчет субсидий'!R335-1</f>
        <v>0</v>
      </c>
      <c r="P335" s="68">
        <f>O335*'Расчет субсидий'!S335</f>
        <v>0</v>
      </c>
      <c r="Q335" s="69">
        <f t="shared" si="169"/>
        <v>0</v>
      </c>
      <c r="R335" s="68">
        <f>'Расчет субсидий'!V335-1</f>
        <v>1.2523584905660377</v>
      </c>
      <c r="S335" s="68">
        <f>R335*'Расчет субсидий'!W335</f>
        <v>25.047169811320753</v>
      </c>
      <c r="T335" s="69">
        <f t="shared" si="170"/>
        <v>97.206662605692273</v>
      </c>
      <c r="U335" s="68">
        <f>'Расчет субсидий'!Z335-1</f>
        <v>-9.1304347826086985E-2</v>
      </c>
      <c r="V335" s="68">
        <f>U335*'Расчет субсидий'!AA335</f>
        <v>-2.7391304347826093</v>
      </c>
      <c r="W335" s="69">
        <f t="shared" si="171"/>
        <v>-10.630411739635031</v>
      </c>
      <c r="X335" s="68">
        <f>'Расчет субсидий'!AD335-1</f>
        <v>-3.0756588601279611E-2</v>
      </c>
      <c r="Y335" s="68">
        <f>X335*'Расчет субсидий'!AE335</f>
        <v>-0.15378294300639805</v>
      </c>
      <c r="Z335" s="69">
        <f t="shared" si="158"/>
        <v>-0.59682298510935372</v>
      </c>
      <c r="AA335" s="31" t="s">
        <v>376</v>
      </c>
      <c r="AB335" s="31" t="s">
        <v>376</v>
      </c>
      <c r="AC335" s="31" t="s">
        <v>376</v>
      </c>
      <c r="AD335" s="68">
        <f>'Расчет субсидий'!AL335-1</f>
        <v>3.2727272727272716E-2</v>
      </c>
      <c r="AE335" s="68">
        <f>AD335*'Расчет субсидий'!AM335</f>
        <v>0.65454545454545432</v>
      </c>
      <c r="AF335" s="69">
        <f t="shared" si="172"/>
        <v>2.5402542338868113</v>
      </c>
      <c r="AG335" s="31" t="s">
        <v>376</v>
      </c>
      <c r="AH335" s="31" t="s">
        <v>376</v>
      </c>
      <c r="AI335" s="31" t="s">
        <v>376</v>
      </c>
      <c r="AJ335" s="68">
        <f>'Расчет субсидий'!AT335-1</f>
        <v>0.31926121372031657</v>
      </c>
      <c r="AK335" s="68">
        <f>AJ335*'Расчет субсидий'!AU335</f>
        <v>3.1926121372031657</v>
      </c>
      <c r="AL335" s="69">
        <f t="shared" si="159"/>
        <v>12.390348817441168</v>
      </c>
      <c r="AM335" s="31" t="s">
        <v>376</v>
      </c>
      <c r="AN335" s="31" t="s">
        <v>376</v>
      </c>
      <c r="AO335" s="31" t="s">
        <v>376</v>
      </c>
      <c r="AP335" s="31" t="s">
        <v>376</v>
      </c>
      <c r="AQ335" s="31" t="s">
        <v>376</v>
      </c>
      <c r="AR335" s="31" t="s">
        <v>376</v>
      </c>
      <c r="AS335" s="68">
        <f t="shared" si="160"/>
        <v>20.793910104421396</v>
      </c>
      <c r="AT335" s="30" t="str">
        <f>IF('Расчет субсидий'!BW335="+",'Расчет субсидий'!BW335,"-")</f>
        <v>-</v>
      </c>
    </row>
    <row r="336" spans="1:46" ht="15" customHeight="1">
      <c r="A336" s="37" t="s">
        <v>329</v>
      </c>
      <c r="B336" s="65">
        <f>'Расчет субсидий'!BH336</f>
        <v>-12.799999999999955</v>
      </c>
      <c r="C336" s="68">
        <f>'Расчет субсидий'!D336-1</f>
        <v>1.6462736373748621E-2</v>
      </c>
      <c r="D336" s="68">
        <f>C336*'Расчет субсидий'!E336</f>
        <v>0.16462736373748621</v>
      </c>
      <c r="E336" s="69">
        <f t="shared" si="167"/>
        <v>1.3000238626627967</v>
      </c>
      <c r="F336" s="31" t="s">
        <v>376</v>
      </c>
      <c r="G336" s="31" t="s">
        <v>376</v>
      </c>
      <c r="H336" s="31" t="s">
        <v>376</v>
      </c>
      <c r="I336" s="31" t="s">
        <v>376</v>
      </c>
      <c r="J336" s="31" t="s">
        <v>376</v>
      </c>
      <c r="K336" s="31" t="s">
        <v>376</v>
      </c>
      <c r="L336" s="68">
        <f>'Расчет субсидий'!P336-1</f>
        <v>-0.31000676132521976</v>
      </c>
      <c r="M336" s="68">
        <f>L336*'Расчет субсидий'!Q336</f>
        <v>-6.2001352265043952</v>
      </c>
      <c r="N336" s="69">
        <f t="shared" si="168"/>
        <v>-48.961020593422496</v>
      </c>
      <c r="O336" s="68">
        <f>'Расчет субсидий'!R336-1</f>
        <v>0</v>
      </c>
      <c r="P336" s="68">
        <f>O336*'Расчет субсидий'!S336</f>
        <v>0</v>
      </c>
      <c r="Q336" s="69">
        <f t="shared" si="169"/>
        <v>0</v>
      </c>
      <c r="R336" s="68">
        <f>'Расчет субсидий'!V336-1</f>
        <v>-5.3571428571428381E-3</v>
      </c>
      <c r="S336" s="68">
        <f>R336*'Расчет субсидий'!W336</f>
        <v>-0.16071428571428514</v>
      </c>
      <c r="T336" s="69">
        <f t="shared" si="170"/>
        <v>-1.2691231989387843</v>
      </c>
      <c r="U336" s="68">
        <f>'Расчет субсидий'!Z336-1</f>
        <v>8.8888888888889017E-2</v>
      </c>
      <c r="V336" s="68">
        <f>U336*'Расчет субсидий'!AA336</f>
        <v>1.7777777777777803</v>
      </c>
      <c r="W336" s="69">
        <f t="shared" si="171"/>
        <v>14.038696126532795</v>
      </c>
      <c r="X336" s="68">
        <f>'Расчет субсидий'!AD336-1</f>
        <v>-0.7166849215041986</v>
      </c>
      <c r="Y336" s="68">
        <f>X336*'Расчет субсидий'!AE336</f>
        <v>-3.583424607520993</v>
      </c>
      <c r="Z336" s="69">
        <f t="shared" si="158"/>
        <v>-28.297467650996545</v>
      </c>
      <c r="AA336" s="31" t="s">
        <v>376</v>
      </c>
      <c r="AB336" s="31" t="s">
        <v>376</v>
      </c>
      <c r="AC336" s="31" t="s">
        <v>376</v>
      </c>
      <c r="AD336" s="68">
        <f>'Расчет субсидий'!AL336-1</f>
        <v>0.31904761904761902</v>
      </c>
      <c r="AE336" s="68">
        <f>AD336*'Расчет субсидий'!AM336</f>
        <v>6.3809523809523805</v>
      </c>
      <c r="AF336" s="69">
        <f t="shared" si="172"/>
        <v>50.388891454162277</v>
      </c>
      <c r="AG336" s="31" t="s">
        <v>376</v>
      </c>
      <c r="AH336" s="31" t="s">
        <v>376</v>
      </c>
      <c r="AI336" s="31" t="s">
        <v>376</v>
      </c>
      <c r="AJ336" s="68">
        <f>'Расчет субсидий'!AT336-1</f>
        <v>-1</v>
      </c>
      <c r="AK336" s="68">
        <f>AJ336*'Расчет субсидий'!AU336</f>
        <v>0</v>
      </c>
      <c r="AL336" s="69">
        <f t="shared" si="159"/>
        <v>0</v>
      </c>
      <c r="AM336" s="31" t="s">
        <v>376</v>
      </c>
      <c r="AN336" s="31" t="s">
        <v>376</v>
      </c>
      <c r="AO336" s="31" t="s">
        <v>376</v>
      </c>
      <c r="AP336" s="31" t="s">
        <v>376</v>
      </c>
      <c r="AQ336" s="31" t="s">
        <v>376</v>
      </c>
      <c r="AR336" s="31" t="s">
        <v>376</v>
      </c>
      <c r="AS336" s="68">
        <f t="shared" si="160"/>
        <v>-1.6209165972720259</v>
      </c>
      <c r="AT336" s="30" t="str">
        <f>IF('Расчет субсидий'!BW336="+",'Расчет субсидий'!BW336,"-")</f>
        <v>-</v>
      </c>
    </row>
    <row r="337" spans="1:46" ht="15" customHeight="1">
      <c r="A337" s="37" t="s">
        <v>330</v>
      </c>
      <c r="B337" s="65">
        <f>'Расчет субсидий'!BH337</f>
        <v>5.3999999999999773</v>
      </c>
      <c r="C337" s="68">
        <f>'Расчет субсидий'!D337-1</f>
        <v>-0.11521298174442196</v>
      </c>
      <c r="D337" s="68">
        <f>C337*'Расчет субсидий'!E337</f>
        <v>-1.1521298174442196</v>
      </c>
      <c r="E337" s="69">
        <f t="shared" si="167"/>
        <v>-4.1773300099530166</v>
      </c>
      <c r="F337" s="31" t="s">
        <v>376</v>
      </c>
      <c r="G337" s="31" t="s">
        <v>376</v>
      </c>
      <c r="H337" s="31" t="s">
        <v>376</v>
      </c>
      <c r="I337" s="31" t="s">
        <v>376</v>
      </c>
      <c r="J337" s="31" t="s">
        <v>376</v>
      </c>
      <c r="K337" s="31" t="s">
        <v>376</v>
      </c>
      <c r="L337" s="68">
        <f>'Расчет субсидий'!P337-1</f>
        <v>-0.45710080941869025</v>
      </c>
      <c r="M337" s="68">
        <f>L337*'Расчет субсидий'!Q337</f>
        <v>-9.1420161883738054</v>
      </c>
      <c r="N337" s="69">
        <f t="shared" si="168"/>
        <v>-33.146628094293831</v>
      </c>
      <c r="O337" s="68">
        <f>'Расчет субсидий'!R337-1</f>
        <v>0</v>
      </c>
      <c r="P337" s="68">
        <f>O337*'Расчет субсидий'!S337</f>
        <v>0</v>
      </c>
      <c r="Q337" s="69">
        <f t="shared" si="169"/>
        <v>0</v>
      </c>
      <c r="R337" s="68">
        <f>'Расчет субсидий'!V337-1</f>
        <v>0.48205128205128189</v>
      </c>
      <c r="S337" s="68">
        <f>R337*'Расчет субсидий'!W337</f>
        <v>12.051282051282048</v>
      </c>
      <c r="T337" s="69">
        <f t="shared" si="170"/>
        <v>43.694886990168506</v>
      </c>
      <c r="U337" s="68">
        <f>'Расчет субсидий'!Z337-1</f>
        <v>5.0000000000000044E-2</v>
      </c>
      <c r="V337" s="68">
        <f>U337*'Расчет субсидий'!AA337</f>
        <v>1.2500000000000011</v>
      </c>
      <c r="W337" s="69">
        <f t="shared" si="171"/>
        <v>4.5321824271717395</v>
      </c>
      <c r="X337" s="68">
        <f>'Расчет субсидий'!AD337-1</f>
        <v>-0.54355746936071547</v>
      </c>
      <c r="Y337" s="68">
        <f>X337*'Расчет субсидий'!AE337</f>
        <v>-2.7177873468035774</v>
      </c>
      <c r="Z337" s="69">
        <f t="shared" si="158"/>
        <v>-9.8540064431782941</v>
      </c>
      <c r="AA337" s="31" t="s">
        <v>376</v>
      </c>
      <c r="AB337" s="31" t="s">
        <v>376</v>
      </c>
      <c r="AC337" s="31" t="s">
        <v>376</v>
      </c>
      <c r="AD337" s="68">
        <f>'Расчет субсидий'!AL337-1</f>
        <v>6.0000000000000053E-2</v>
      </c>
      <c r="AE337" s="68">
        <f>AD337*'Расчет субсидий'!AM337</f>
        <v>1.2000000000000011</v>
      </c>
      <c r="AF337" s="69">
        <f t="shared" si="172"/>
        <v>4.3508951300848695</v>
      </c>
      <c r="AG337" s="31" t="s">
        <v>376</v>
      </c>
      <c r="AH337" s="31" t="s">
        <v>376</v>
      </c>
      <c r="AI337" s="31" t="s">
        <v>376</v>
      </c>
      <c r="AJ337" s="68">
        <f>'Расчет субсидий'!AT337-1</f>
        <v>-1</v>
      </c>
      <c r="AK337" s="68">
        <f>AJ337*'Расчет субсидий'!AU337</f>
        <v>0</v>
      </c>
      <c r="AL337" s="69">
        <f t="shared" si="159"/>
        <v>0</v>
      </c>
      <c r="AM337" s="31" t="s">
        <v>376</v>
      </c>
      <c r="AN337" s="31" t="s">
        <v>376</v>
      </c>
      <c r="AO337" s="31" t="s">
        <v>376</v>
      </c>
      <c r="AP337" s="31" t="s">
        <v>376</v>
      </c>
      <c r="AQ337" s="31" t="s">
        <v>376</v>
      </c>
      <c r="AR337" s="31" t="s">
        <v>376</v>
      </c>
      <c r="AS337" s="68">
        <f t="shared" si="160"/>
        <v>1.4893486986604474</v>
      </c>
      <c r="AT337" s="30" t="str">
        <f>IF('Расчет субсидий'!BW337="+",'Расчет субсидий'!BW337,"-")</f>
        <v>-</v>
      </c>
    </row>
    <row r="338" spans="1:46" ht="15" customHeight="1">
      <c r="A338" s="37" t="s">
        <v>331</v>
      </c>
      <c r="B338" s="65">
        <f>'Расчет субсидий'!BH338</f>
        <v>51.600000000000023</v>
      </c>
      <c r="C338" s="68">
        <f>'Расчет субсидий'!D338-1</f>
        <v>-0.37393292682926826</v>
      </c>
      <c r="D338" s="68">
        <f>C338*'Расчет субсидий'!E338</f>
        <v>-3.7393292682926829</v>
      </c>
      <c r="E338" s="69">
        <f t="shared" si="167"/>
        <v>-26.471487020210727</v>
      </c>
      <c r="F338" s="31" t="s">
        <v>376</v>
      </c>
      <c r="G338" s="31" t="s">
        <v>376</v>
      </c>
      <c r="H338" s="31" t="s">
        <v>376</v>
      </c>
      <c r="I338" s="31" t="s">
        <v>376</v>
      </c>
      <c r="J338" s="31" t="s">
        <v>376</v>
      </c>
      <c r="K338" s="31" t="s">
        <v>376</v>
      </c>
      <c r="L338" s="68">
        <f>'Расчет субсидий'!P338-1</f>
        <v>-2.2900111082628349E-2</v>
      </c>
      <c r="M338" s="68">
        <f>L338*'Расчет субсидий'!Q338</f>
        <v>-0.45800222165256699</v>
      </c>
      <c r="N338" s="69">
        <f t="shared" si="168"/>
        <v>-3.2422926668983143</v>
      </c>
      <c r="O338" s="68">
        <f>'Расчет субсидий'!R338-1</f>
        <v>0</v>
      </c>
      <c r="P338" s="68">
        <f>O338*'Расчет субсидий'!S338</f>
        <v>0</v>
      </c>
      <c r="Q338" s="69">
        <f t="shared" si="169"/>
        <v>0</v>
      </c>
      <c r="R338" s="68">
        <f>'Расчет субсидий'!V338-1</f>
        <v>7.7818181818181786E-2</v>
      </c>
      <c r="S338" s="68">
        <f>R338*'Расчет субсидий'!W338</f>
        <v>1.5563636363636357</v>
      </c>
      <c r="T338" s="69">
        <f t="shared" si="170"/>
        <v>11.01782080226887</v>
      </c>
      <c r="U338" s="68">
        <f>'Расчет субсидий'!Z338-1</f>
        <v>0.19369747899159684</v>
      </c>
      <c r="V338" s="68">
        <f>U338*'Расчет субсидий'!AA338</f>
        <v>5.8109243697479052</v>
      </c>
      <c r="W338" s="69">
        <f t="shared" si="171"/>
        <v>41.136738166799994</v>
      </c>
      <c r="X338" s="68">
        <f>'Расчет субсидий'!AD338-1</f>
        <v>9.0719188301999321E-2</v>
      </c>
      <c r="Y338" s="68">
        <f>X338*'Расчет субсидий'!AE338</f>
        <v>0.4535959415099966</v>
      </c>
      <c r="Z338" s="69">
        <f t="shared" si="158"/>
        <v>3.2110996963860599</v>
      </c>
      <c r="AA338" s="31" t="s">
        <v>376</v>
      </c>
      <c r="AB338" s="31" t="s">
        <v>376</v>
      </c>
      <c r="AC338" s="31" t="s">
        <v>376</v>
      </c>
      <c r="AD338" s="68">
        <f>'Расчет субсидий'!AL338-1</f>
        <v>0.18326996197718626</v>
      </c>
      <c r="AE338" s="68">
        <f>AD338*'Расчет субсидий'!AM338</f>
        <v>3.6653992395437252</v>
      </c>
      <c r="AF338" s="69">
        <f t="shared" si="172"/>
        <v>25.948121021654149</v>
      </c>
      <c r="AG338" s="31" t="s">
        <v>376</v>
      </c>
      <c r="AH338" s="31" t="s">
        <v>376</v>
      </c>
      <c r="AI338" s="31" t="s">
        <v>376</v>
      </c>
      <c r="AJ338" s="68">
        <f>'Расчет субсидий'!AT338-1</f>
        <v>-1</v>
      </c>
      <c r="AK338" s="68">
        <f>AJ338*'Расчет субсидий'!AU338</f>
        <v>0</v>
      </c>
      <c r="AL338" s="69">
        <f t="shared" si="159"/>
        <v>0</v>
      </c>
      <c r="AM338" s="31" t="s">
        <v>376</v>
      </c>
      <c r="AN338" s="31" t="s">
        <v>376</v>
      </c>
      <c r="AO338" s="31" t="s">
        <v>376</v>
      </c>
      <c r="AP338" s="31" t="s">
        <v>376</v>
      </c>
      <c r="AQ338" s="31" t="s">
        <v>376</v>
      </c>
      <c r="AR338" s="31" t="s">
        <v>376</v>
      </c>
      <c r="AS338" s="68">
        <f t="shared" si="160"/>
        <v>7.2889516972200123</v>
      </c>
      <c r="AT338" s="30" t="str">
        <f>IF('Расчет субсидий'!BW338="+",'Расчет субсидий'!BW338,"-")</f>
        <v>-</v>
      </c>
    </row>
    <row r="339" spans="1:46" ht="15" customHeight="1">
      <c r="A339" s="37" t="s">
        <v>332</v>
      </c>
      <c r="B339" s="65">
        <f>'Расчет субсидий'!BH339</f>
        <v>259.09999999999991</v>
      </c>
      <c r="C339" s="68">
        <f>'Расчет субсидий'!D339-1</f>
        <v>7.1445266430792298E-2</v>
      </c>
      <c r="D339" s="68">
        <f>C339*'Расчет субсидий'!E339</f>
        <v>0.71445266430792298</v>
      </c>
      <c r="E339" s="69">
        <f t="shared" si="167"/>
        <v>18.023144964375863</v>
      </c>
      <c r="F339" s="31" t="s">
        <v>376</v>
      </c>
      <c r="G339" s="31" t="s">
        <v>376</v>
      </c>
      <c r="H339" s="31" t="s">
        <v>376</v>
      </c>
      <c r="I339" s="31" t="s">
        <v>376</v>
      </c>
      <c r="J339" s="31" t="s">
        <v>376</v>
      </c>
      <c r="K339" s="31" t="s">
        <v>376</v>
      </c>
      <c r="L339" s="68">
        <f>'Расчет субсидий'!P339-1</f>
        <v>-9.7417299279794256E-2</v>
      </c>
      <c r="M339" s="68">
        <f>L339*'Расчет субсидий'!Q339</f>
        <v>-1.9483459855958851</v>
      </c>
      <c r="N339" s="69">
        <f t="shared" si="168"/>
        <v>-49.149963172395708</v>
      </c>
      <c r="O339" s="68">
        <f>'Расчет субсидий'!R339-1</f>
        <v>0</v>
      </c>
      <c r="P339" s="68">
        <f>O339*'Расчет субсидий'!S339</f>
        <v>0</v>
      </c>
      <c r="Q339" s="69">
        <f t="shared" si="169"/>
        <v>0</v>
      </c>
      <c r="R339" s="68">
        <f>'Расчет субсидий'!V339-1</f>
        <v>0.33600000000000008</v>
      </c>
      <c r="S339" s="68">
        <f>R339*'Расчет субсидий'!W339</f>
        <v>6.7200000000000015</v>
      </c>
      <c r="T339" s="69">
        <f t="shared" si="170"/>
        <v>169.52212541320452</v>
      </c>
      <c r="U339" s="68">
        <f>'Расчет субсидий'!Z339-1</f>
        <v>0.12463768115942031</v>
      </c>
      <c r="V339" s="68">
        <f>U339*'Расчет субсидий'!AA339</f>
        <v>3.7391304347826093</v>
      </c>
      <c r="W339" s="69">
        <f t="shared" si="171"/>
        <v>94.325199181777876</v>
      </c>
      <c r="X339" s="68">
        <f>'Расчет субсидий'!AD339-1</f>
        <v>0.10591526778577132</v>
      </c>
      <c r="Y339" s="68">
        <f>X339*'Расчет субсидий'!AE339</f>
        <v>0.52957633892885658</v>
      </c>
      <c r="Z339" s="69">
        <f t="shared" si="158"/>
        <v>13.359361092821922</v>
      </c>
      <c r="AA339" s="31" t="s">
        <v>376</v>
      </c>
      <c r="AB339" s="31" t="s">
        <v>376</v>
      </c>
      <c r="AC339" s="31" t="s">
        <v>376</v>
      </c>
      <c r="AD339" s="68">
        <f>'Расчет субсидий'!AL339-1</f>
        <v>2.5806451612903292E-2</v>
      </c>
      <c r="AE339" s="68">
        <f>AD339*'Расчет субсидий'!AM339</f>
        <v>0.51612903225806583</v>
      </c>
      <c r="AF339" s="69">
        <f t="shared" si="172"/>
        <v>13.020132520215432</v>
      </c>
      <c r="AG339" s="31" t="s">
        <v>376</v>
      </c>
      <c r="AH339" s="31" t="s">
        <v>376</v>
      </c>
      <c r="AI339" s="31" t="s">
        <v>376</v>
      </c>
      <c r="AJ339" s="68">
        <f>'Расчет субсидий'!AT339-1</f>
        <v>0</v>
      </c>
      <c r="AK339" s="68">
        <f>AJ339*'Расчет субсидий'!AU339</f>
        <v>0</v>
      </c>
      <c r="AL339" s="69">
        <f t="shared" si="159"/>
        <v>0</v>
      </c>
      <c r="AM339" s="31" t="s">
        <v>376</v>
      </c>
      <c r="AN339" s="31" t="s">
        <v>376</v>
      </c>
      <c r="AO339" s="31" t="s">
        <v>376</v>
      </c>
      <c r="AP339" s="31" t="s">
        <v>376</v>
      </c>
      <c r="AQ339" s="31" t="s">
        <v>376</v>
      </c>
      <c r="AR339" s="31" t="s">
        <v>376</v>
      </c>
      <c r="AS339" s="68">
        <f t="shared" si="160"/>
        <v>10.270942484681571</v>
      </c>
      <c r="AT339" s="30" t="str">
        <f>IF('Расчет субсидий'!BW339="+",'Расчет субсидий'!BW339,"-")</f>
        <v>-</v>
      </c>
    </row>
    <row r="340" spans="1:46" ht="15" customHeight="1">
      <c r="A340" s="36" t="s">
        <v>333</v>
      </c>
      <c r="B340" s="70"/>
      <c r="C340" s="71"/>
      <c r="D340" s="71"/>
      <c r="E340" s="72"/>
      <c r="F340" s="71"/>
      <c r="G340" s="71"/>
      <c r="H340" s="72"/>
      <c r="I340" s="72"/>
      <c r="J340" s="72"/>
      <c r="K340" s="72"/>
      <c r="L340" s="71"/>
      <c r="M340" s="71"/>
      <c r="N340" s="72"/>
      <c r="O340" s="71"/>
      <c r="P340" s="71"/>
      <c r="Q340" s="72"/>
      <c r="R340" s="71"/>
      <c r="S340" s="71"/>
      <c r="T340" s="72"/>
      <c r="U340" s="71"/>
      <c r="V340" s="71"/>
      <c r="W340" s="72"/>
      <c r="X340" s="72"/>
      <c r="Y340" s="72"/>
      <c r="Z340" s="72"/>
      <c r="AA340" s="72"/>
      <c r="AB340" s="72"/>
      <c r="AC340" s="72"/>
      <c r="AD340" s="71"/>
      <c r="AE340" s="71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72"/>
      <c r="AR340" s="72"/>
      <c r="AS340" s="72"/>
      <c r="AT340" s="73"/>
    </row>
    <row r="341" spans="1:46" ht="15" customHeight="1">
      <c r="A341" s="37" t="s">
        <v>334</v>
      </c>
      <c r="B341" s="65">
        <f>'Расчет субсидий'!BH341</f>
        <v>-41.400000000000091</v>
      </c>
      <c r="C341" s="68">
        <f>'Расчет субсидий'!D341-1</f>
        <v>-3.7170263788968816E-2</v>
      </c>
      <c r="D341" s="68">
        <f>C341*'Расчет субсидий'!E341</f>
        <v>-0.37170263788968816</v>
      </c>
      <c r="E341" s="69">
        <f t="shared" ref="E341:E351" si="173">$B341*D341/$AS341</f>
        <v>-6.0243491791685999</v>
      </c>
      <c r="F341" s="31" t="s">
        <v>376</v>
      </c>
      <c r="G341" s="31" t="s">
        <v>376</v>
      </c>
      <c r="H341" s="31" t="s">
        <v>376</v>
      </c>
      <c r="I341" s="31" t="s">
        <v>376</v>
      </c>
      <c r="J341" s="31" t="s">
        <v>376</v>
      </c>
      <c r="K341" s="31" t="s">
        <v>376</v>
      </c>
      <c r="L341" s="68">
        <f>'Расчет субсидий'!P341-1</f>
        <v>-0.17498757190540437</v>
      </c>
      <c r="M341" s="68">
        <f>L341*'Расчет субсидий'!Q341</f>
        <v>-3.4997514381080874</v>
      </c>
      <c r="N341" s="69">
        <f t="shared" ref="N341:N351" si="174">$B341*M341/$AS341</f>
        <v>-56.722020653826235</v>
      </c>
      <c r="O341" s="68">
        <f>'Расчет субсидий'!R341-1</f>
        <v>0</v>
      </c>
      <c r="P341" s="68">
        <f>O341*'Расчет субсидий'!S341</f>
        <v>0</v>
      </c>
      <c r="Q341" s="69">
        <f t="shared" ref="Q341:Q351" si="175">$B341*P341/$AS341</f>
        <v>0</v>
      </c>
      <c r="R341" s="68">
        <f>'Расчет субсидий'!V341-1</f>
        <v>-3.2786885245905673E-4</v>
      </c>
      <c r="S341" s="68">
        <f>R341*'Расчет субсидий'!W341</f>
        <v>-8.1967213114764181E-3</v>
      </c>
      <c r="T341" s="69">
        <f t="shared" ref="T341:T351" si="176">$B341*S341/$AS341</f>
        <v>-0.13284789041320019</v>
      </c>
      <c r="U341" s="68">
        <f>'Расчет субсидий'!Z341-1</f>
        <v>5.1948051948051965E-2</v>
      </c>
      <c r="V341" s="68">
        <f>U341*'Расчет субсидий'!AA341</f>
        <v>1.2987012987012991</v>
      </c>
      <c r="W341" s="69">
        <f t="shared" ref="W341:W351" si="177">$B341*V341/$AS341</f>
        <v>21.048626792738229</v>
      </c>
      <c r="X341" s="68">
        <f>'Расчет субсидий'!AD341-1</f>
        <v>5.3134962805525543E-3</v>
      </c>
      <c r="Y341" s="68">
        <f>X341*'Расчет субсидий'!AE341</f>
        <v>2.6567481402762771E-2</v>
      </c>
      <c r="Z341" s="69">
        <f t="shared" si="158"/>
        <v>0.4305909306697206</v>
      </c>
      <c r="AA341" s="31" t="s">
        <v>376</v>
      </c>
      <c r="AB341" s="31" t="s">
        <v>376</v>
      </c>
      <c r="AC341" s="31" t="s">
        <v>376</v>
      </c>
      <c r="AD341" s="68">
        <f>'Расчет субсидий'!AL341-1</f>
        <v>0</v>
      </c>
      <c r="AE341" s="68">
        <f>AD341*'Расчет субсидий'!AM341</f>
        <v>0</v>
      </c>
      <c r="AF341" s="69">
        <f t="shared" ref="AF341:AF351" si="178">$B341*AE341/$AS341</f>
        <v>0</v>
      </c>
      <c r="AG341" s="31" t="s">
        <v>376</v>
      </c>
      <c r="AH341" s="31" t="s">
        <v>376</v>
      </c>
      <c r="AI341" s="31" t="s">
        <v>376</v>
      </c>
      <c r="AJ341" s="68">
        <f>'Расчет субсидий'!AT341-1</f>
        <v>-1</v>
      </c>
      <c r="AK341" s="68">
        <f>AJ341*'Расчет субсидий'!AU341</f>
        <v>0</v>
      </c>
      <c r="AL341" s="69">
        <f t="shared" si="159"/>
        <v>0</v>
      </c>
      <c r="AM341" s="31" t="s">
        <v>376</v>
      </c>
      <c r="AN341" s="31" t="s">
        <v>376</v>
      </c>
      <c r="AO341" s="31" t="s">
        <v>376</v>
      </c>
      <c r="AP341" s="31" t="s">
        <v>376</v>
      </c>
      <c r="AQ341" s="31" t="s">
        <v>376</v>
      </c>
      <c r="AR341" s="31" t="s">
        <v>376</v>
      </c>
      <c r="AS341" s="68">
        <f t="shared" si="160"/>
        <v>-2.5543820172051905</v>
      </c>
      <c r="AT341" s="30" t="str">
        <f>IF('Расчет субсидий'!BW341="+",'Расчет субсидий'!BW341,"-")</f>
        <v>-</v>
      </c>
    </row>
    <row r="342" spans="1:46" ht="15" customHeight="1">
      <c r="A342" s="37" t="s">
        <v>335</v>
      </c>
      <c r="B342" s="65">
        <f>'Расчет субсидий'!BH342</f>
        <v>-37.599999999999909</v>
      </c>
      <c r="C342" s="68">
        <f>'Расчет субсидий'!D342-1</f>
        <v>-1</v>
      </c>
      <c r="D342" s="68">
        <f>C342*'Расчет субсидий'!E342</f>
        <v>0</v>
      </c>
      <c r="E342" s="69">
        <f t="shared" si="173"/>
        <v>0</v>
      </c>
      <c r="F342" s="31" t="s">
        <v>376</v>
      </c>
      <c r="G342" s="31" t="s">
        <v>376</v>
      </c>
      <c r="H342" s="31" t="s">
        <v>376</v>
      </c>
      <c r="I342" s="31" t="s">
        <v>376</v>
      </c>
      <c r="J342" s="31" t="s">
        <v>376</v>
      </c>
      <c r="K342" s="31" t="s">
        <v>376</v>
      </c>
      <c r="L342" s="68">
        <f>'Расчет субсидий'!P342-1</f>
        <v>0.34532224532224531</v>
      </c>
      <c r="M342" s="68">
        <f>L342*'Расчет субсидий'!Q342</f>
        <v>6.9064449064449063</v>
      </c>
      <c r="N342" s="69">
        <f t="shared" si="174"/>
        <v>95.654595631387394</v>
      </c>
      <c r="O342" s="68">
        <f>'Расчет субсидий'!R342-1</f>
        <v>0</v>
      </c>
      <c r="P342" s="68">
        <f>O342*'Расчет субсидий'!S342</f>
        <v>0</v>
      </c>
      <c r="Q342" s="69">
        <f t="shared" si="175"/>
        <v>0</v>
      </c>
      <c r="R342" s="68">
        <f>'Расчет субсидий'!V342-1</f>
        <v>-0.36408934707903773</v>
      </c>
      <c r="S342" s="68">
        <f>R342*'Расчет субсидий'!W342</f>
        <v>-10.922680412371133</v>
      </c>
      <c r="T342" s="69">
        <f t="shared" si="176"/>
        <v>-151.27965142837138</v>
      </c>
      <c r="U342" s="68">
        <f>'Расчет субсидий'!Z342-1</f>
        <v>5.3398058252427161E-2</v>
      </c>
      <c r="V342" s="68">
        <f>U342*'Расчет субсидий'!AA342</f>
        <v>1.0679611650485432</v>
      </c>
      <c r="W342" s="69">
        <f t="shared" si="177"/>
        <v>14.791313733266032</v>
      </c>
      <c r="X342" s="68">
        <f>'Расчет субсидий'!AD342-1</f>
        <v>3.6795483305752885E-2</v>
      </c>
      <c r="Y342" s="68">
        <f>X342*'Расчет субсидий'!AE342</f>
        <v>0.18397741652876443</v>
      </c>
      <c r="Z342" s="69">
        <f t="shared" si="158"/>
        <v>2.5480961075855459</v>
      </c>
      <c r="AA342" s="31" t="s">
        <v>376</v>
      </c>
      <c r="AB342" s="31" t="s">
        <v>376</v>
      </c>
      <c r="AC342" s="31" t="s">
        <v>376</v>
      </c>
      <c r="AD342" s="68">
        <f>'Расчет субсидий'!AL342-1</f>
        <v>2.4752475247524774E-3</v>
      </c>
      <c r="AE342" s="68">
        <f>AD342*'Расчет субсидий'!AM342</f>
        <v>4.9504950495049549E-2</v>
      </c>
      <c r="AF342" s="69">
        <f t="shared" si="178"/>
        <v>0.68564595613249468</v>
      </c>
      <c r="AG342" s="31" t="s">
        <v>376</v>
      </c>
      <c r="AH342" s="31" t="s">
        <v>376</v>
      </c>
      <c r="AI342" s="31" t="s">
        <v>376</v>
      </c>
      <c r="AJ342" s="68">
        <f>'Расчет субсидий'!AT342-1</f>
        <v>-1</v>
      </c>
      <c r="AK342" s="68">
        <f>AJ342*'Расчет субсидий'!AU342</f>
        <v>0</v>
      </c>
      <c r="AL342" s="69">
        <f t="shared" si="159"/>
        <v>0</v>
      </c>
      <c r="AM342" s="31" t="s">
        <v>376</v>
      </c>
      <c r="AN342" s="31" t="s">
        <v>376</v>
      </c>
      <c r="AO342" s="31" t="s">
        <v>376</v>
      </c>
      <c r="AP342" s="31" t="s">
        <v>376</v>
      </c>
      <c r="AQ342" s="31" t="s">
        <v>376</v>
      </c>
      <c r="AR342" s="31" t="s">
        <v>376</v>
      </c>
      <c r="AS342" s="68">
        <f t="shared" si="160"/>
        <v>-2.7147919738538691</v>
      </c>
      <c r="AT342" s="30" t="str">
        <f>IF('Расчет субсидий'!BW342="+",'Расчет субсидий'!BW342,"-")</f>
        <v>-</v>
      </c>
    </row>
    <row r="343" spans="1:46" ht="15" customHeight="1">
      <c r="A343" s="37" t="s">
        <v>336</v>
      </c>
      <c r="B343" s="65">
        <f>'Расчет субсидий'!BH343</f>
        <v>17.700000000000045</v>
      </c>
      <c r="C343" s="68">
        <f>'Расчет субсидий'!D343-1</f>
        <v>2.5380710659899108E-3</v>
      </c>
      <c r="D343" s="68">
        <f>C343*'Расчет субсидий'!E343</f>
        <v>2.5380710659899108E-2</v>
      </c>
      <c r="E343" s="69">
        <f t="shared" si="173"/>
        <v>0.29581274298558402</v>
      </c>
      <c r="F343" s="31" t="s">
        <v>376</v>
      </c>
      <c r="G343" s="31" t="s">
        <v>376</v>
      </c>
      <c r="H343" s="31" t="s">
        <v>376</v>
      </c>
      <c r="I343" s="31" t="s">
        <v>376</v>
      </c>
      <c r="J343" s="31" t="s">
        <v>376</v>
      </c>
      <c r="K343" s="31" t="s">
        <v>376</v>
      </c>
      <c r="L343" s="68">
        <f>'Расчет субсидий'!P343-1</f>
        <v>0.10930503819091686</v>
      </c>
      <c r="M343" s="68">
        <f>L343*'Расчет субсидий'!Q343</f>
        <v>2.1861007638183372</v>
      </c>
      <c r="N343" s="69">
        <f t="shared" si="174"/>
        <v>25.479052657485884</v>
      </c>
      <c r="O343" s="68">
        <f>'Расчет субсидий'!R343-1</f>
        <v>0</v>
      </c>
      <c r="P343" s="68">
        <f>O343*'Расчет субсидий'!S343</f>
        <v>0</v>
      </c>
      <c r="Q343" s="69">
        <f t="shared" si="175"/>
        <v>0</v>
      </c>
      <c r="R343" s="68">
        <f>'Расчет субсидий'!V343-1</f>
        <v>4.3162393162393231E-2</v>
      </c>
      <c r="S343" s="68">
        <f>R343*'Расчет субсидий'!W343</f>
        <v>1.2948717948717969</v>
      </c>
      <c r="T343" s="69">
        <f t="shared" si="176"/>
        <v>15.091759351753916</v>
      </c>
      <c r="U343" s="68">
        <f>'Расчет субсидий'!Z343-1</f>
        <v>1.7910447761193993E-2</v>
      </c>
      <c r="V343" s="68">
        <f>U343*'Расчет субсидий'!AA343</f>
        <v>0.35820895522387985</v>
      </c>
      <c r="W343" s="69">
        <f t="shared" si="177"/>
        <v>4.1749332801068757</v>
      </c>
      <c r="X343" s="68">
        <f>'Расчет субсидий'!AD343-1</f>
        <v>-0.46240105540897103</v>
      </c>
      <c r="Y343" s="68">
        <f>X343*'Расчет субсидий'!AE343</f>
        <v>-2.3120052770448551</v>
      </c>
      <c r="Z343" s="69">
        <f t="shared" si="158"/>
        <v>-26.946472538310804</v>
      </c>
      <c r="AA343" s="31" t="s">
        <v>376</v>
      </c>
      <c r="AB343" s="31" t="s">
        <v>376</v>
      </c>
      <c r="AC343" s="31" t="s">
        <v>376</v>
      </c>
      <c r="AD343" s="68">
        <f>'Расчет субсидий'!AL343-1</f>
        <v>-1.6949152542372614E-3</v>
      </c>
      <c r="AE343" s="68">
        <f>AD343*'Расчет субсидий'!AM343</f>
        <v>-3.3898305084745228E-2</v>
      </c>
      <c r="AF343" s="69">
        <f t="shared" si="178"/>
        <v>-0.39508549402140802</v>
      </c>
      <c r="AG343" s="31" t="s">
        <v>376</v>
      </c>
      <c r="AH343" s="31" t="s">
        <v>376</v>
      </c>
      <c r="AI343" s="31" t="s">
        <v>376</v>
      </c>
      <c r="AJ343" s="68">
        <f>'Расчет субсидий'!AT343-1</f>
        <v>-1</v>
      </c>
      <c r="AK343" s="68">
        <f>AJ343*'Расчет субсидий'!AU343</f>
        <v>0</v>
      </c>
      <c r="AL343" s="69">
        <f t="shared" si="159"/>
        <v>0</v>
      </c>
      <c r="AM343" s="31" t="s">
        <v>376</v>
      </c>
      <c r="AN343" s="31" t="s">
        <v>376</v>
      </c>
      <c r="AO343" s="31" t="s">
        <v>376</v>
      </c>
      <c r="AP343" s="31" t="s">
        <v>376</v>
      </c>
      <c r="AQ343" s="31" t="s">
        <v>376</v>
      </c>
      <c r="AR343" s="31" t="s">
        <v>376</v>
      </c>
      <c r="AS343" s="68">
        <f t="shared" si="160"/>
        <v>1.5186586424443127</v>
      </c>
      <c r="AT343" s="30" t="str">
        <f>IF('Расчет субсидий'!BW343="+",'Расчет субсидий'!BW343,"-")</f>
        <v>-</v>
      </c>
    </row>
    <row r="344" spans="1:46" ht="15" customHeight="1">
      <c r="A344" s="37" t="s">
        <v>337</v>
      </c>
      <c r="B344" s="65">
        <f>'Расчет субсидий'!BH344</f>
        <v>552.19999999999982</v>
      </c>
      <c r="C344" s="68">
        <f>'Расчет субсидий'!D344-1</f>
        <v>-1.8920454545454546E-2</v>
      </c>
      <c r="D344" s="68">
        <f>C344*'Расчет субсидий'!E344</f>
        <v>-0.18920454545454546</v>
      </c>
      <c r="E344" s="69">
        <f t="shared" si="173"/>
        <v>-0.86187839450133097</v>
      </c>
      <c r="F344" s="31" t="s">
        <v>376</v>
      </c>
      <c r="G344" s="31" t="s">
        <v>376</v>
      </c>
      <c r="H344" s="31" t="s">
        <v>376</v>
      </c>
      <c r="I344" s="31" t="s">
        <v>376</v>
      </c>
      <c r="J344" s="31" t="s">
        <v>376</v>
      </c>
      <c r="K344" s="31" t="s">
        <v>376</v>
      </c>
      <c r="L344" s="68">
        <f>'Расчет субсидий'!P344-1</f>
        <v>5.5984907335478855</v>
      </c>
      <c r="M344" s="68">
        <f>L344*'Расчет субсидий'!Q344</f>
        <v>111.9698146709577</v>
      </c>
      <c r="N344" s="69">
        <f t="shared" si="174"/>
        <v>510.05309554997365</v>
      </c>
      <c r="O344" s="68">
        <f>'Расчет субсидий'!R344-1</f>
        <v>0</v>
      </c>
      <c r="P344" s="68">
        <f>O344*'Расчет субсидий'!S344</f>
        <v>0</v>
      </c>
      <c r="Q344" s="69">
        <f t="shared" si="175"/>
        <v>0</v>
      </c>
      <c r="R344" s="68">
        <f>'Расчет субсидий'!V344-1</f>
        <v>-1.1940298507462699E-2</v>
      </c>
      <c r="S344" s="68">
        <f>R344*'Расчет субсидий'!W344</f>
        <v>-0.23880597014925398</v>
      </c>
      <c r="T344" s="69">
        <f t="shared" si="176"/>
        <v>-1.0878264349046438</v>
      </c>
      <c r="U344" s="68">
        <f>'Расчет субсидий'!Z344-1</f>
        <v>9.000000000000008E-2</v>
      </c>
      <c r="V344" s="68">
        <f>U344*'Расчет субсидий'!AA344</f>
        <v>2.7000000000000024</v>
      </c>
      <c r="W344" s="69">
        <f t="shared" si="177"/>
        <v>12.299237629640626</v>
      </c>
      <c r="X344" s="68">
        <f>'Расчет субсидий'!AD344-1</f>
        <v>-0.13018828305452512</v>
      </c>
      <c r="Y344" s="68">
        <f>X344*'Расчет субсидий'!AE344</f>
        <v>-0.65094141527262561</v>
      </c>
      <c r="Z344" s="69">
        <f t="shared" si="158"/>
        <v>-2.9652159812639245</v>
      </c>
      <c r="AA344" s="31" t="s">
        <v>376</v>
      </c>
      <c r="AB344" s="31" t="s">
        <v>376</v>
      </c>
      <c r="AC344" s="31" t="s">
        <v>376</v>
      </c>
      <c r="AD344" s="68">
        <f>'Расчет субсидий'!AL344-1</f>
        <v>-5.0000000000000044E-2</v>
      </c>
      <c r="AE344" s="68">
        <f>AD344*'Расчет субсидий'!AM344</f>
        <v>-1.0000000000000009</v>
      </c>
      <c r="AF344" s="69">
        <f t="shared" si="178"/>
        <v>-4.5552731961631947</v>
      </c>
      <c r="AG344" s="31" t="s">
        <v>376</v>
      </c>
      <c r="AH344" s="31" t="s">
        <v>376</v>
      </c>
      <c r="AI344" s="31" t="s">
        <v>376</v>
      </c>
      <c r="AJ344" s="68">
        <f>'Расчет субсидий'!AT344-1</f>
        <v>0.86312849162011185</v>
      </c>
      <c r="AK344" s="68">
        <f>AJ344*'Расчет субсидий'!AU344</f>
        <v>8.6312849162011176</v>
      </c>
      <c r="AL344" s="69">
        <f t="shared" si="159"/>
        <v>39.317860827218603</v>
      </c>
      <c r="AM344" s="31" t="s">
        <v>376</v>
      </c>
      <c r="AN344" s="31" t="s">
        <v>376</v>
      </c>
      <c r="AO344" s="31" t="s">
        <v>376</v>
      </c>
      <c r="AP344" s="31" t="s">
        <v>376</v>
      </c>
      <c r="AQ344" s="31" t="s">
        <v>376</v>
      </c>
      <c r="AR344" s="31" t="s">
        <v>376</v>
      </c>
      <c r="AS344" s="68">
        <f t="shared" si="160"/>
        <v>121.2221476562824</v>
      </c>
      <c r="AT344" s="30" t="str">
        <f>IF('Расчет субсидий'!BW344="+",'Расчет субсидий'!BW344,"-")</f>
        <v>-</v>
      </c>
    </row>
    <row r="345" spans="1:46" ht="15" customHeight="1">
      <c r="A345" s="37" t="s">
        <v>338</v>
      </c>
      <c r="B345" s="65">
        <f>'Расчет субсидий'!BH345</f>
        <v>28.399999999999977</v>
      </c>
      <c r="C345" s="68">
        <f>'Расчет субсидий'!D345-1</f>
        <v>0</v>
      </c>
      <c r="D345" s="68">
        <f>C345*'Расчет субсидий'!E345</f>
        <v>0</v>
      </c>
      <c r="E345" s="69">
        <f t="shared" si="173"/>
        <v>0</v>
      </c>
      <c r="F345" s="31" t="s">
        <v>376</v>
      </c>
      <c r="G345" s="31" t="s">
        <v>376</v>
      </c>
      <c r="H345" s="31" t="s">
        <v>376</v>
      </c>
      <c r="I345" s="31" t="s">
        <v>376</v>
      </c>
      <c r="J345" s="31" t="s">
        <v>376</v>
      </c>
      <c r="K345" s="31" t="s">
        <v>376</v>
      </c>
      <c r="L345" s="68">
        <f>'Расчет субсидий'!P345-1</f>
        <v>2.9476787030213725E-2</v>
      </c>
      <c r="M345" s="68">
        <f>L345*'Расчет субсидий'!Q345</f>
        <v>0.58953574060427449</v>
      </c>
      <c r="N345" s="69">
        <f t="shared" si="174"/>
        <v>4.1439796446328652</v>
      </c>
      <c r="O345" s="68">
        <f>'Расчет субсидий'!R345-1</f>
        <v>0</v>
      </c>
      <c r="P345" s="68">
        <f>O345*'Расчет субсидий'!S345</f>
        <v>0</v>
      </c>
      <c r="Q345" s="69">
        <f t="shared" si="175"/>
        <v>0</v>
      </c>
      <c r="R345" s="68">
        <f>'Расчет субсидий'!V345-1</f>
        <v>1.8018018018018056E-2</v>
      </c>
      <c r="S345" s="68">
        <f>R345*'Расчет субсидий'!W345</f>
        <v>0.36036036036036112</v>
      </c>
      <c r="T345" s="69">
        <f t="shared" si="176"/>
        <v>2.5330542242192822</v>
      </c>
      <c r="U345" s="68">
        <f>'Расчет субсидий'!Z345-1</f>
        <v>4.9180327868852514E-2</v>
      </c>
      <c r="V345" s="68">
        <f>U345*'Расчет субсидий'!AA345</f>
        <v>1.4754098360655754</v>
      </c>
      <c r="W345" s="69">
        <f t="shared" si="177"/>
        <v>10.370988401619101</v>
      </c>
      <c r="X345" s="68">
        <f>'Расчет субсидий'!AD345-1</f>
        <v>0.73966036702273352</v>
      </c>
      <c r="Y345" s="68">
        <f>X345*'Расчет субсидий'!AE345</f>
        <v>3.6983018351136678</v>
      </c>
      <c r="Z345" s="69">
        <f t="shared" si="158"/>
        <v>25.996197463296415</v>
      </c>
      <c r="AA345" s="31" t="s">
        <v>376</v>
      </c>
      <c r="AB345" s="31" t="s">
        <v>376</v>
      </c>
      <c r="AC345" s="31" t="s">
        <v>376</v>
      </c>
      <c r="AD345" s="68">
        <f>'Расчет субсидий'!AL345-1</f>
        <v>-0.10416666666666663</v>
      </c>
      <c r="AE345" s="68">
        <f>AD345*'Расчет субсидий'!AM345</f>
        <v>-2.0833333333333326</v>
      </c>
      <c r="AF345" s="69">
        <f t="shared" si="178"/>
        <v>-14.644219733767692</v>
      </c>
      <c r="AG345" s="31" t="s">
        <v>376</v>
      </c>
      <c r="AH345" s="31" t="s">
        <v>376</v>
      </c>
      <c r="AI345" s="31" t="s">
        <v>376</v>
      </c>
      <c r="AJ345" s="68">
        <f>'Расчет субсидий'!AT345-1</f>
        <v>-1</v>
      </c>
      <c r="AK345" s="68">
        <f>AJ345*'Расчет субсидий'!AU345</f>
        <v>0</v>
      </c>
      <c r="AL345" s="69">
        <f t="shared" si="159"/>
        <v>0</v>
      </c>
      <c r="AM345" s="31" t="s">
        <v>376</v>
      </c>
      <c r="AN345" s="31" t="s">
        <v>376</v>
      </c>
      <c r="AO345" s="31" t="s">
        <v>376</v>
      </c>
      <c r="AP345" s="31" t="s">
        <v>376</v>
      </c>
      <c r="AQ345" s="31" t="s">
        <v>376</v>
      </c>
      <c r="AR345" s="31" t="s">
        <v>376</v>
      </c>
      <c r="AS345" s="68">
        <f t="shared" si="160"/>
        <v>4.0402744388105472</v>
      </c>
      <c r="AT345" s="30" t="str">
        <f>IF('Расчет субсидий'!BW345="+",'Расчет субсидий'!BW345,"-")</f>
        <v>-</v>
      </c>
    </row>
    <row r="346" spans="1:46" ht="15" customHeight="1">
      <c r="A346" s="37" t="s">
        <v>339</v>
      </c>
      <c r="B346" s="65">
        <f>'Расчет субсидий'!BH346</f>
        <v>-16.300000000000011</v>
      </c>
      <c r="C346" s="68">
        <f>'Расчет субсидий'!D346-1</f>
        <v>-4.2502951593860638E-2</v>
      </c>
      <c r="D346" s="68">
        <f>C346*'Расчет субсидий'!E346</f>
        <v>-0.42502951593860638</v>
      </c>
      <c r="E346" s="69">
        <f t="shared" si="173"/>
        <v>-0.73005273178740993</v>
      </c>
      <c r="F346" s="31" t="s">
        <v>376</v>
      </c>
      <c r="G346" s="31" t="s">
        <v>376</v>
      </c>
      <c r="H346" s="31" t="s">
        <v>376</v>
      </c>
      <c r="I346" s="31" t="s">
        <v>376</v>
      </c>
      <c r="J346" s="31" t="s">
        <v>376</v>
      </c>
      <c r="K346" s="31" t="s">
        <v>376</v>
      </c>
      <c r="L346" s="68">
        <f>'Расчет субсидий'!P346-1</f>
        <v>-0.33942416738028558</v>
      </c>
      <c r="M346" s="68">
        <f>L346*'Расчет субсидий'!Q346</f>
        <v>-6.7884833476057116</v>
      </c>
      <c r="N346" s="69">
        <f t="shared" si="174"/>
        <v>-11.660250939675343</v>
      </c>
      <c r="O346" s="68">
        <f>'Расчет субсидий'!R346-1</f>
        <v>0</v>
      </c>
      <c r="P346" s="68">
        <f>O346*'Расчет субсидий'!S346</f>
        <v>0</v>
      </c>
      <c r="Q346" s="69">
        <f t="shared" si="175"/>
        <v>0</v>
      </c>
      <c r="R346" s="68">
        <f>'Расчет субсидий'!V346-1</f>
        <v>2.2222222222223476E-3</v>
      </c>
      <c r="S346" s="68">
        <f>R346*'Расчет субсидий'!W346</f>
        <v>5.5555555555558689E-2</v>
      </c>
      <c r="T346" s="69">
        <f t="shared" si="176"/>
        <v>9.5425102441970958E-2</v>
      </c>
      <c r="U346" s="68">
        <f>'Расчет субсидий'!Z346-1</f>
        <v>1.7241379310344751E-2</v>
      </c>
      <c r="V346" s="68">
        <f>U346*'Расчет субсидий'!AA346</f>
        <v>0.43103448275861878</v>
      </c>
      <c r="W346" s="69">
        <f t="shared" si="177"/>
        <v>0.74036717411869513</v>
      </c>
      <c r="X346" s="68">
        <f>'Расчет субсидий'!AD346-1</f>
        <v>-0.44502847130968026</v>
      </c>
      <c r="Y346" s="68">
        <f>X346*'Расчет субсидий'!AE346</f>
        <v>-2.2251423565484014</v>
      </c>
      <c r="Z346" s="69">
        <f t="shared" si="158"/>
        <v>-3.8220198717885818</v>
      </c>
      <c r="AA346" s="31" t="s">
        <v>376</v>
      </c>
      <c r="AB346" s="31" t="s">
        <v>376</v>
      </c>
      <c r="AC346" s="31" t="s">
        <v>376</v>
      </c>
      <c r="AD346" s="68">
        <f>'Расчет субсидий'!AL346-1</f>
        <v>-2.6881720430107503E-2</v>
      </c>
      <c r="AE346" s="68">
        <f>AD346*'Расчет субсидий'!AM346</f>
        <v>-0.53763440860215006</v>
      </c>
      <c r="AF346" s="69">
        <f t="shared" si="178"/>
        <v>-0.92346873330934343</v>
      </c>
      <c r="AG346" s="31" t="s">
        <v>376</v>
      </c>
      <c r="AH346" s="31" t="s">
        <v>376</v>
      </c>
      <c r="AI346" s="31" t="s">
        <v>376</v>
      </c>
      <c r="AJ346" s="68">
        <f>'Расчет субсидий'!AT346-1</f>
        <v>-1</v>
      </c>
      <c r="AK346" s="68">
        <f>AJ346*'Расчет субсидий'!AU346</f>
        <v>0</v>
      </c>
      <c r="AL346" s="69">
        <f t="shared" si="159"/>
        <v>0</v>
      </c>
      <c r="AM346" s="31" t="s">
        <v>376</v>
      </c>
      <c r="AN346" s="31" t="s">
        <v>376</v>
      </c>
      <c r="AO346" s="31" t="s">
        <v>376</v>
      </c>
      <c r="AP346" s="31" t="s">
        <v>376</v>
      </c>
      <c r="AQ346" s="31" t="s">
        <v>376</v>
      </c>
      <c r="AR346" s="31" t="s">
        <v>376</v>
      </c>
      <c r="AS346" s="68">
        <f t="shared" si="160"/>
        <v>-9.4896995903806918</v>
      </c>
      <c r="AT346" s="30" t="str">
        <f>IF('Расчет субсидий'!BW346="+",'Расчет субсидий'!BW346,"-")</f>
        <v>-</v>
      </c>
    </row>
    <row r="347" spans="1:46" ht="15" customHeight="1">
      <c r="A347" s="37" t="s">
        <v>340</v>
      </c>
      <c r="B347" s="65">
        <f>'Расчет субсидий'!BH347</f>
        <v>-46.799999999999955</v>
      </c>
      <c r="C347" s="68">
        <f>'Расчет субсидий'!D347-1</f>
        <v>-1</v>
      </c>
      <c r="D347" s="68">
        <f>C347*'Расчет субсидий'!E347</f>
        <v>0</v>
      </c>
      <c r="E347" s="69">
        <f t="shared" si="173"/>
        <v>0</v>
      </c>
      <c r="F347" s="31" t="s">
        <v>376</v>
      </c>
      <c r="G347" s="31" t="s">
        <v>376</v>
      </c>
      <c r="H347" s="31" t="s">
        <v>376</v>
      </c>
      <c r="I347" s="31" t="s">
        <v>376</v>
      </c>
      <c r="J347" s="31" t="s">
        <v>376</v>
      </c>
      <c r="K347" s="31" t="s">
        <v>376</v>
      </c>
      <c r="L347" s="68">
        <f>'Расчет субсидий'!P347-1</f>
        <v>-0.33341729110257545</v>
      </c>
      <c r="M347" s="68">
        <f>L347*'Расчет субсидий'!Q347</f>
        <v>-6.6683458220515091</v>
      </c>
      <c r="N347" s="69">
        <f t="shared" si="174"/>
        <v>-97.783677535542836</v>
      </c>
      <c r="O347" s="68">
        <f>'Расчет субсидий'!R347-1</f>
        <v>0</v>
      </c>
      <c r="P347" s="68">
        <f>O347*'Расчет субсидий'!S347</f>
        <v>0</v>
      </c>
      <c r="Q347" s="69">
        <f t="shared" si="175"/>
        <v>0</v>
      </c>
      <c r="R347" s="68">
        <f>'Расчет субсидий'!V347-1</f>
        <v>5.7485029940119725E-2</v>
      </c>
      <c r="S347" s="68">
        <f>R347*'Расчет субсидий'!W347</f>
        <v>1.1497005988023945</v>
      </c>
      <c r="T347" s="69">
        <f t="shared" si="176"/>
        <v>16.859046548537783</v>
      </c>
      <c r="U347" s="68">
        <f>'Расчет субсидий'!Z347-1</f>
        <v>5.2941176470588047E-2</v>
      </c>
      <c r="V347" s="68">
        <f>U347*'Расчет субсидий'!AA347</f>
        <v>1.5882352941176414</v>
      </c>
      <c r="W347" s="69">
        <f t="shared" si="177"/>
        <v>23.289657134606813</v>
      </c>
      <c r="X347" s="68">
        <f>'Расчет субсидий'!AD347-1</f>
        <v>0.18808020794652802</v>
      </c>
      <c r="Y347" s="68">
        <f>X347*'Расчет субсидий'!AE347</f>
        <v>0.94040103973264011</v>
      </c>
      <c r="Z347" s="69">
        <f t="shared" si="158"/>
        <v>13.789907493882129</v>
      </c>
      <c r="AA347" s="31" t="s">
        <v>376</v>
      </c>
      <c r="AB347" s="31" t="s">
        <v>376</v>
      </c>
      <c r="AC347" s="31" t="s">
        <v>376</v>
      </c>
      <c r="AD347" s="68">
        <f>'Расчет субсидий'!AL347-1</f>
        <v>-1.0075566750629705E-2</v>
      </c>
      <c r="AE347" s="68">
        <f>AD347*'Расчет субсидий'!AM347</f>
        <v>-0.20151133501259411</v>
      </c>
      <c r="AF347" s="69">
        <f t="shared" si="178"/>
        <v>-2.9549336414838443</v>
      </c>
      <c r="AG347" s="31" t="s">
        <v>376</v>
      </c>
      <c r="AH347" s="31" t="s">
        <v>376</v>
      </c>
      <c r="AI347" s="31" t="s">
        <v>376</v>
      </c>
      <c r="AJ347" s="68">
        <f>'Расчет субсидий'!AT347-1</f>
        <v>-1</v>
      </c>
      <c r="AK347" s="68">
        <f>AJ347*'Расчет субсидий'!AU347</f>
        <v>0</v>
      </c>
      <c r="AL347" s="69">
        <f t="shared" si="159"/>
        <v>0</v>
      </c>
      <c r="AM347" s="31" t="s">
        <v>376</v>
      </c>
      <c r="AN347" s="31" t="s">
        <v>376</v>
      </c>
      <c r="AO347" s="31" t="s">
        <v>376</v>
      </c>
      <c r="AP347" s="31" t="s">
        <v>376</v>
      </c>
      <c r="AQ347" s="31" t="s">
        <v>376</v>
      </c>
      <c r="AR347" s="31" t="s">
        <v>376</v>
      </c>
      <c r="AS347" s="68">
        <f t="shared" si="160"/>
        <v>-3.1915202244114274</v>
      </c>
      <c r="AT347" s="30" t="str">
        <f>IF('Расчет субсидий'!BW347="+",'Расчет субсидий'!BW347,"-")</f>
        <v>-</v>
      </c>
    </row>
    <row r="348" spans="1:46" ht="15" customHeight="1">
      <c r="A348" s="37" t="s">
        <v>341</v>
      </c>
      <c r="B348" s="65">
        <f>'Расчет субсидий'!BH348</f>
        <v>-9.8999999999999773</v>
      </c>
      <c r="C348" s="68">
        <f>'Расчет субсидий'!D348-1</f>
        <v>-3.2213438735177902E-2</v>
      </c>
      <c r="D348" s="68">
        <f>C348*'Расчет субсидий'!E348</f>
        <v>-0.32213438735177902</v>
      </c>
      <c r="E348" s="69">
        <f t="shared" si="173"/>
        <v>-1.2653701607954324</v>
      </c>
      <c r="F348" s="31" t="s">
        <v>376</v>
      </c>
      <c r="G348" s="31" t="s">
        <v>376</v>
      </c>
      <c r="H348" s="31" t="s">
        <v>376</v>
      </c>
      <c r="I348" s="31" t="s">
        <v>376</v>
      </c>
      <c r="J348" s="31" t="s">
        <v>376</v>
      </c>
      <c r="K348" s="31" t="s">
        <v>376</v>
      </c>
      <c r="L348" s="68">
        <f>'Расчет субсидий'!P348-1</f>
        <v>-0.1251760067586597</v>
      </c>
      <c r="M348" s="68">
        <f>L348*'Расчет субсидий'!Q348</f>
        <v>-2.5035201351731939</v>
      </c>
      <c r="N348" s="69">
        <f t="shared" si="174"/>
        <v>-9.8340313868426019</v>
      </c>
      <c r="O348" s="68">
        <f>'Расчет субсидий'!R348-1</f>
        <v>0</v>
      </c>
      <c r="P348" s="68">
        <f>O348*'Расчет субсидий'!S348</f>
        <v>0</v>
      </c>
      <c r="Q348" s="69">
        <f t="shared" si="175"/>
        <v>0</v>
      </c>
      <c r="R348" s="68">
        <f>'Расчет субсидий'!V348-1</f>
        <v>4.1712707182320452E-2</v>
      </c>
      <c r="S348" s="68">
        <f>R348*'Расчет субсидий'!W348</f>
        <v>1.2513812154696136</v>
      </c>
      <c r="T348" s="69">
        <f t="shared" si="176"/>
        <v>4.9155275313901496</v>
      </c>
      <c r="U348" s="68">
        <f>'Расчет субсидий'!Z348-1</f>
        <v>2.7777777777777679E-2</v>
      </c>
      <c r="V348" s="68">
        <f>U348*'Расчет субсидий'!AA348</f>
        <v>0.55555555555555358</v>
      </c>
      <c r="W348" s="69">
        <f t="shared" si="177"/>
        <v>2.1822675574726853</v>
      </c>
      <c r="X348" s="68">
        <f>'Расчет субсидий'!AD348-1</f>
        <v>-0.2037009401581853</v>
      </c>
      <c r="Y348" s="68">
        <f>X348*'Расчет субсидий'!AE348</f>
        <v>-1.0185047007909265</v>
      </c>
      <c r="Z348" s="69">
        <f t="shared" si="158"/>
        <v>-4.0007695782050474</v>
      </c>
      <c r="AA348" s="31" t="s">
        <v>376</v>
      </c>
      <c r="AB348" s="31" t="s">
        <v>376</v>
      </c>
      <c r="AC348" s="31" t="s">
        <v>376</v>
      </c>
      <c r="AD348" s="68">
        <f>'Расчет субсидий'!AL348-1</f>
        <v>-2.4154589371980673E-2</v>
      </c>
      <c r="AE348" s="68">
        <f>AD348*'Расчет субсидий'!AM348</f>
        <v>-0.48309178743961345</v>
      </c>
      <c r="AF348" s="69">
        <f t="shared" si="178"/>
        <v>-1.8976239630197327</v>
      </c>
      <c r="AG348" s="31" t="s">
        <v>376</v>
      </c>
      <c r="AH348" s="31" t="s">
        <v>376</v>
      </c>
      <c r="AI348" s="31" t="s">
        <v>376</v>
      </c>
      <c r="AJ348" s="68">
        <f>'Расчет субсидий'!AT348-1</f>
        <v>-1</v>
      </c>
      <c r="AK348" s="68">
        <f>AJ348*'Расчет субсидий'!AU348</f>
        <v>0</v>
      </c>
      <c r="AL348" s="69">
        <f t="shared" si="159"/>
        <v>0</v>
      </c>
      <c r="AM348" s="31" t="s">
        <v>376</v>
      </c>
      <c r="AN348" s="31" t="s">
        <v>376</v>
      </c>
      <c r="AO348" s="31" t="s">
        <v>376</v>
      </c>
      <c r="AP348" s="31" t="s">
        <v>376</v>
      </c>
      <c r="AQ348" s="31" t="s">
        <v>376</v>
      </c>
      <c r="AR348" s="31" t="s">
        <v>376</v>
      </c>
      <c r="AS348" s="68">
        <f t="shared" si="160"/>
        <v>-2.5203142397303453</v>
      </c>
      <c r="AT348" s="30" t="str">
        <f>IF('Расчет субсидий'!BW348="+",'Расчет субсидий'!BW348,"-")</f>
        <v>-</v>
      </c>
    </row>
    <row r="349" spans="1:46" ht="15" customHeight="1">
      <c r="A349" s="37" t="s">
        <v>342</v>
      </c>
      <c r="B349" s="65">
        <f>'Расчет субсидий'!BH349</f>
        <v>425.30000000000018</v>
      </c>
      <c r="C349" s="68">
        <f>'Расчет субсидий'!D349-1</f>
        <v>-5.3310486634681187E-2</v>
      </c>
      <c r="D349" s="68">
        <f>C349*'Расчет субсидий'!E349</f>
        <v>-0.53310486634681187</v>
      </c>
      <c r="E349" s="69">
        <f t="shared" si="173"/>
        <v>-16.665902378692177</v>
      </c>
      <c r="F349" s="31" t="s">
        <v>376</v>
      </c>
      <c r="G349" s="31" t="s">
        <v>376</v>
      </c>
      <c r="H349" s="31" t="s">
        <v>376</v>
      </c>
      <c r="I349" s="31" t="s">
        <v>376</v>
      </c>
      <c r="J349" s="31" t="s">
        <v>376</v>
      </c>
      <c r="K349" s="31" t="s">
        <v>376</v>
      </c>
      <c r="L349" s="68">
        <f>'Расчет субсидий'!P349-1</f>
        <v>-0.11433746145185764</v>
      </c>
      <c r="M349" s="68">
        <f>L349*'Расчет субсидий'!Q349</f>
        <v>-2.2867492290371527</v>
      </c>
      <c r="N349" s="69">
        <f t="shared" si="174"/>
        <v>-71.48826023075506</v>
      </c>
      <c r="O349" s="68">
        <f>'Расчет субсидий'!R349-1</f>
        <v>0</v>
      </c>
      <c r="P349" s="68">
        <f>O349*'Расчет субсидий'!S349</f>
        <v>0</v>
      </c>
      <c r="Q349" s="69">
        <f t="shared" si="175"/>
        <v>0</v>
      </c>
      <c r="R349" s="68">
        <f>'Расчет субсидий'!V349-1</f>
        <v>0.36352201257861649</v>
      </c>
      <c r="S349" s="68">
        <f>R349*'Расчет субсидий'!W349</f>
        <v>7.2704402515723299</v>
      </c>
      <c r="T349" s="69">
        <f t="shared" si="176"/>
        <v>227.28820375087778</v>
      </c>
      <c r="U349" s="68">
        <f>'Расчет субсидий'!Z349-1</f>
        <v>0.11079545454545459</v>
      </c>
      <c r="V349" s="68">
        <f>U349*'Расчет субсидий'!AA349</f>
        <v>3.3238636363636376</v>
      </c>
      <c r="W349" s="69">
        <f t="shared" si="177"/>
        <v>103.91048812464561</v>
      </c>
      <c r="X349" s="68">
        <f>'Расчет субсидий'!AD349-1</f>
        <v>0.12285155457057351</v>
      </c>
      <c r="Y349" s="68">
        <f>X349*'Расчет субсидий'!AE349</f>
        <v>0.61425777285286753</v>
      </c>
      <c r="Z349" s="69">
        <f t="shared" si="158"/>
        <v>19.202901200040763</v>
      </c>
      <c r="AA349" s="31" t="s">
        <v>376</v>
      </c>
      <c r="AB349" s="31" t="s">
        <v>376</v>
      </c>
      <c r="AC349" s="31" t="s">
        <v>376</v>
      </c>
      <c r="AD349" s="68">
        <f>'Расчет субсидий'!AL349-1</f>
        <v>6.6666666666666652E-2</v>
      </c>
      <c r="AE349" s="68">
        <f>AD349*'Расчет субсидий'!AM349</f>
        <v>1.333333333333333</v>
      </c>
      <c r="AF349" s="69">
        <f t="shared" si="178"/>
        <v>41.682611760541576</v>
      </c>
      <c r="AG349" s="31" t="s">
        <v>376</v>
      </c>
      <c r="AH349" s="31" t="s">
        <v>376</v>
      </c>
      <c r="AI349" s="31" t="s">
        <v>376</v>
      </c>
      <c r="AJ349" s="68">
        <f>'Расчет субсидий'!AT349-1</f>
        <v>0.38823529411764701</v>
      </c>
      <c r="AK349" s="68">
        <f>AJ349*'Расчет субсидий'!AU349</f>
        <v>3.8823529411764701</v>
      </c>
      <c r="AL349" s="69">
        <f t="shared" si="159"/>
        <v>121.36995777334167</v>
      </c>
      <c r="AM349" s="31" t="s">
        <v>376</v>
      </c>
      <c r="AN349" s="31" t="s">
        <v>376</v>
      </c>
      <c r="AO349" s="31" t="s">
        <v>376</v>
      </c>
      <c r="AP349" s="31" t="s">
        <v>376</v>
      </c>
      <c r="AQ349" s="31" t="s">
        <v>376</v>
      </c>
      <c r="AR349" s="31" t="s">
        <v>376</v>
      </c>
      <c r="AS349" s="68">
        <f t="shared" si="160"/>
        <v>13.604393839914675</v>
      </c>
      <c r="AT349" s="30" t="str">
        <f>IF('Расчет субсидий'!BW349="+",'Расчет субсидий'!BW349,"-")</f>
        <v>-</v>
      </c>
    </row>
    <row r="350" spans="1:46" ht="15" customHeight="1">
      <c r="A350" s="37" t="s">
        <v>343</v>
      </c>
      <c r="B350" s="65">
        <f>'Расчет субсидий'!BH350</f>
        <v>-66.200000000000045</v>
      </c>
      <c r="C350" s="68">
        <f>'Расчет субсидий'!D350-1</f>
        <v>-2.495543672014211E-3</v>
      </c>
      <c r="D350" s="68">
        <f>C350*'Расчет субсидий'!E350</f>
        <v>-2.495543672014211E-2</v>
      </c>
      <c r="E350" s="69">
        <f t="shared" si="173"/>
        <v>-0.14129305047922588</v>
      </c>
      <c r="F350" s="31" t="s">
        <v>376</v>
      </c>
      <c r="G350" s="31" t="s">
        <v>376</v>
      </c>
      <c r="H350" s="31" t="s">
        <v>376</v>
      </c>
      <c r="I350" s="31" t="s">
        <v>376</v>
      </c>
      <c r="J350" s="31" t="s">
        <v>376</v>
      </c>
      <c r="K350" s="31" t="s">
        <v>376</v>
      </c>
      <c r="L350" s="68">
        <f>'Расчет субсидий'!P350-1</f>
        <v>-0.52889388404982673</v>
      </c>
      <c r="M350" s="68">
        <f>L350*'Расчет субсидий'!Q350</f>
        <v>-10.577877680996535</v>
      </c>
      <c r="N350" s="69">
        <f t="shared" si="174"/>
        <v>-59.889979963276289</v>
      </c>
      <c r="O350" s="68">
        <f>'Расчет субсидий'!R350-1</f>
        <v>0</v>
      </c>
      <c r="P350" s="68">
        <f>O350*'Расчет субсидий'!S350</f>
        <v>0</v>
      </c>
      <c r="Q350" s="69">
        <f t="shared" si="175"/>
        <v>0</v>
      </c>
      <c r="R350" s="68">
        <f>'Расчет субсидий'!V350-1</f>
        <v>-8.6956521739129933E-3</v>
      </c>
      <c r="S350" s="68">
        <f>R350*'Расчет субсидий'!W350</f>
        <v>-0.2608695652173898</v>
      </c>
      <c r="T350" s="69">
        <f t="shared" si="176"/>
        <v>-1.4769950556306863</v>
      </c>
      <c r="U350" s="68">
        <f>'Расчет субсидий'!Z350-1</f>
        <v>5.3475935828877219E-3</v>
      </c>
      <c r="V350" s="68">
        <f>U350*'Расчет субсидий'!AA350</f>
        <v>0.10695187165775444</v>
      </c>
      <c r="W350" s="69">
        <f t="shared" si="177"/>
        <v>0.60554164491098239</v>
      </c>
      <c r="X350" s="68">
        <f>'Расчет субсидий'!AD350-1</f>
        <v>-0.31569425599276346</v>
      </c>
      <c r="Y350" s="68">
        <f>X350*'Расчет субсидий'!AE350</f>
        <v>-1.5784712799638174</v>
      </c>
      <c r="Z350" s="69">
        <f t="shared" si="158"/>
        <v>-8.9370113911861804</v>
      </c>
      <c r="AA350" s="31" t="s">
        <v>376</v>
      </c>
      <c r="AB350" s="31" t="s">
        <v>376</v>
      </c>
      <c r="AC350" s="31" t="s">
        <v>376</v>
      </c>
      <c r="AD350" s="68">
        <f>'Расчет субсидий'!AL350-1</f>
        <v>3.2142857142857251E-2</v>
      </c>
      <c r="AE350" s="68">
        <f>AD350*'Расчет субсидий'!AM350</f>
        <v>0.64285714285714501</v>
      </c>
      <c r="AF350" s="69">
        <f t="shared" si="178"/>
        <v>3.6397378156613671</v>
      </c>
      <c r="AG350" s="31" t="s">
        <v>376</v>
      </c>
      <c r="AH350" s="31" t="s">
        <v>376</v>
      </c>
      <c r="AI350" s="31" t="s">
        <v>376</v>
      </c>
      <c r="AJ350" s="68">
        <f>'Расчет субсидий'!AT350-1</f>
        <v>-1</v>
      </c>
      <c r="AK350" s="68">
        <f>AJ350*'Расчет субсидий'!AU350</f>
        <v>0</v>
      </c>
      <c r="AL350" s="69">
        <f t="shared" si="159"/>
        <v>0</v>
      </c>
      <c r="AM350" s="31" t="s">
        <v>376</v>
      </c>
      <c r="AN350" s="31" t="s">
        <v>376</v>
      </c>
      <c r="AO350" s="31" t="s">
        <v>376</v>
      </c>
      <c r="AP350" s="31" t="s">
        <v>376</v>
      </c>
      <c r="AQ350" s="31" t="s">
        <v>376</v>
      </c>
      <c r="AR350" s="31" t="s">
        <v>376</v>
      </c>
      <c r="AS350" s="68">
        <f t="shared" si="160"/>
        <v>-11.692364948382988</v>
      </c>
      <c r="AT350" s="30" t="str">
        <f>IF('Расчет субсидий'!BW350="+",'Расчет субсидий'!BW350,"-")</f>
        <v>-</v>
      </c>
    </row>
    <row r="351" spans="1:46" ht="15" customHeight="1">
      <c r="A351" s="37" t="s">
        <v>344</v>
      </c>
      <c r="B351" s="65">
        <f>'Расчет субсидий'!BH351</f>
        <v>-65.099999999999909</v>
      </c>
      <c r="C351" s="68">
        <f>'Расчет субсидий'!D351-1</f>
        <v>-6.8501529051987697E-2</v>
      </c>
      <c r="D351" s="68">
        <f>C351*'Расчет субсидий'!E351</f>
        <v>-0.68501529051987697</v>
      </c>
      <c r="E351" s="69">
        <f t="shared" si="173"/>
        <v>-11.808968231589331</v>
      </c>
      <c r="F351" s="31" t="s">
        <v>376</v>
      </c>
      <c r="G351" s="31" t="s">
        <v>376</v>
      </c>
      <c r="H351" s="31" t="s">
        <v>376</v>
      </c>
      <c r="I351" s="31" t="s">
        <v>376</v>
      </c>
      <c r="J351" s="31" t="s">
        <v>376</v>
      </c>
      <c r="K351" s="31" t="s">
        <v>376</v>
      </c>
      <c r="L351" s="68">
        <f>'Расчет субсидий'!P351-1</f>
        <v>-0.19235426396817168</v>
      </c>
      <c r="M351" s="68">
        <f>L351*'Расчет субсидий'!Q351</f>
        <v>-3.8470852793634336</v>
      </c>
      <c r="N351" s="69">
        <f t="shared" si="174"/>
        <v>-66.319844939139386</v>
      </c>
      <c r="O351" s="68">
        <f>'Расчет субсидий'!R351-1</f>
        <v>0</v>
      </c>
      <c r="P351" s="68">
        <f>O351*'Расчет субсидий'!S351</f>
        <v>0</v>
      </c>
      <c r="Q351" s="69">
        <f t="shared" si="175"/>
        <v>0</v>
      </c>
      <c r="R351" s="68">
        <f>'Расчет субсидий'!V351-1</f>
        <v>3.0701754385964453E-3</v>
      </c>
      <c r="S351" s="68">
        <f>R351*'Расчет субсидий'!W351</f>
        <v>7.6754385964911132E-2</v>
      </c>
      <c r="T351" s="69">
        <f t="shared" si="176"/>
        <v>1.3231676986464014</v>
      </c>
      <c r="U351" s="68">
        <f>'Расчет субсидий'!Z351-1</f>
        <v>6.4285714285714279E-2</v>
      </c>
      <c r="V351" s="68">
        <f>U351*'Расчет субсидий'!AA351</f>
        <v>1.607142857142857</v>
      </c>
      <c r="W351" s="69">
        <f t="shared" si="177"/>
        <v>27.705511404310776</v>
      </c>
      <c r="X351" s="68">
        <f>'Расчет субсидий'!AD351-1</f>
        <v>-7.1338509522861471E-2</v>
      </c>
      <c r="Y351" s="68">
        <f>X351*'Расчет субсидий'!AE351</f>
        <v>-0.35669254761430735</v>
      </c>
      <c r="Z351" s="69">
        <f t="shared" si="158"/>
        <v>-6.1490174329178666</v>
      </c>
      <c r="AA351" s="31" t="s">
        <v>376</v>
      </c>
      <c r="AB351" s="31" t="s">
        <v>376</v>
      </c>
      <c r="AC351" s="31" t="s">
        <v>376</v>
      </c>
      <c r="AD351" s="68">
        <f>'Расчет субсидий'!AL351-1</f>
        <v>-2.8571428571428581E-2</v>
      </c>
      <c r="AE351" s="68">
        <f>AD351*'Расчет субсидий'!AM351</f>
        <v>-0.57142857142857162</v>
      </c>
      <c r="AF351" s="69">
        <f t="shared" si="178"/>
        <v>-9.8508484993105014</v>
      </c>
      <c r="AG351" s="31" t="s">
        <v>376</v>
      </c>
      <c r="AH351" s="31" t="s">
        <v>376</v>
      </c>
      <c r="AI351" s="31" t="s">
        <v>376</v>
      </c>
      <c r="AJ351" s="68">
        <f>'Расчет субсидий'!AT351-1</f>
        <v>-1</v>
      </c>
      <c r="AK351" s="68">
        <f>AJ351*'Расчет субсидий'!AU351</f>
        <v>0</v>
      </c>
      <c r="AL351" s="69">
        <f t="shared" si="159"/>
        <v>0</v>
      </c>
      <c r="AM351" s="31" t="s">
        <v>376</v>
      </c>
      <c r="AN351" s="31" t="s">
        <v>376</v>
      </c>
      <c r="AO351" s="31" t="s">
        <v>376</v>
      </c>
      <c r="AP351" s="31" t="s">
        <v>376</v>
      </c>
      <c r="AQ351" s="31" t="s">
        <v>376</v>
      </c>
      <c r="AR351" s="31" t="s">
        <v>376</v>
      </c>
      <c r="AS351" s="68">
        <f t="shared" si="160"/>
        <v>-3.7763244458184215</v>
      </c>
      <c r="AT351" s="30" t="str">
        <f>IF('Расчет субсидий'!BW351="+",'Расчет субсидий'!BW351,"-")</f>
        <v>-</v>
      </c>
    </row>
    <row r="352" spans="1:46" ht="15" customHeight="1">
      <c r="A352" s="36" t="s">
        <v>345</v>
      </c>
      <c r="B352" s="70"/>
      <c r="C352" s="71"/>
      <c r="D352" s="71"/>
      <c r="E352" s="72"/>
      <c r="F352" s="71"/>
      <c r="G352" s="71"/>
      <c r="H352" s="72"/>
      <c r="I352" s="72"/>
      <c r="J352" s="72"/>
      <c r="K352" s="72"/>
      <c r="L352" s="71"/>
      <c r="M352" s="71"/>
      <c r="N352" s="72"/>
      <c r="O352" s="71"/>
      <c r="P352" s="71"/>
      <c r="Q352" s="72"/>
      <c r="R352" s="71"/>
      <c r="S352" s="71"/>
      <c r="T352" s="72"/>
      <c r="U352" s="71"/>
      <c r="V352" s="71"/>
      <c r="W352" s="72"/>
      <c r="X352" s="72"/>
      <c r="Y352" s="72"/>
      <c r="Z352" s="72"/>
      <c r="AA352" s="72"/>
      <c r="AB352" s="72"/>
      <c r="AC352" s="72"/>
      <c r="AD352" s="71"/>
      <c r="AE352" s="71"/>
      <c r="AF352" s="72"/>
      <c r="AG352" s="72"/>
      <c r="AH352" s="72"/>
      <c r="AI352" s="72"/>
      <c r="AJ352" s="72"/>
      <c r="AK352" s="72"/>
      <c r="AL352" s="72"/>
      <c r="AM352" s="72"/>
      <c r="AN352" s="72"/>
      <c r="AO352" s="72"/>
      <c r="AP352" s="72"/>
      <c r="AQ352" s="72"/>
      <c r="AR352" s="72"/>
      <c r="AS352" s="72"/>
      <c r="AT352" s="73"/>
    </row>
    <row r="353" spans="1:46" ht="15" customHeight="1">
      <c r="A353" s="37" t="s">
        <v>346</v>
      </c>
      <c r="B353" s="65">
        <f>'Расчет субсидий'!BH353</f>
        <v>-14.799999999999955</v>
      </c>
      <c r="C353" s="68">
        <f>'Расчет субсидий'!D353-1</f>
        <v>1.4117647058823568E-2</v>
      </c>
      <c r="D353" s="68">
        <f>C353*'Расчет субсидий'!E353</f>
        <v>0.14117647058823568</v>
      </c>
      <c r="E353" s="69">
        <f t="shared" ref="E353:E363" si="179">$B353*D353/$AS353</f>
        <v>0.74381276986165412</v>
      </c>
      <c r="F353" s="31" t="s">
        <v>376</v>
      </c>
      <c r="G353" s="31" t="s">
        <v>376</v>
      </c>
      <c r="H353" s="31" t="s">
        <v>376</v>
      </c>
      <c r="I353" s="31" t="s">
        <v>376</v>
      </c>
      <c r="J353" s="31" t="s">
        <v>376</v>
      </c>
      <c r="K353" s="31" t="s">
        <v>376</v>
      </c>
      <c r="L353" s="68">
        <f>'Расчет субсидий'!P353-1</f>
        <v>-8.793221891458658E-2</v>
      </c>
      <c r="M353" s="68">
        <f>L353*'Расчет субсидий'!Q353</f>
        <v>-1.7586443782917316</v>
      </c>
      <c r="N353" s="69">
        <f t="shared" ref="N353:N363" si="180">$B353*M353/$AS353</f>
        <v>-9.2657235357164716</v>
      </c>
      <c r="O353" s="68">
        <f>'Расчет субсидий'!R353-1</f>
        <v>0</v>
      </c>
      <c r="P353" s="68">
        <f>O353*'Расчет субсидий'!S353</f>
        <v>0</v>
      </c>
      <c r="Q353" s="69">
        <f t="shared" ref="Q353:Q363" si="181">$B353*P353/$AS353</f>
        <v>0</v>
      </c>
      <c r="R353" s="68">
        <f>'Расчет субсидий'!V353-1</f>
        <v>4.237288135593209E-3</v>
      </c>
      <c r="S353" s="68">
        <f>R353*'Расчет субсидий'!W353</f>
        <v>6.3559322033898136E-2</v>
      </c>
      <c r="T353" s="69">
        <f t="shared" ref="T353:T363" si="182">$B353*S353/$AS353</f>
        <v>0.33487333388898438</v>
      </c>
      <c r="U353" s="68">
        <f>'Расчет субсидий'!Z353-1</f>
        <v>3.5460992907801359E-2</v>
      </c>
      <c r="V353" s="68">
        <f>U353*'Расчет субсидий'!AA353</f>
        <v>1.2411347517730476</v>
      </c>
      <c r="W353" s="69">
        <f t="shared" ref="W353:W363" si="183">$B353*V353/$AS353</f>
        <v>6.5391341322057066</v>
      </c>
      <c r="X353" s="68">
        <f>'Расчет субсидий'!AD353-1</f>
        <v>-0.49925644415069403</v>
      </c>
      <c r="Y353" s="68">
        <f>X353*'Расчет субсидий'!AE353</f>
        <v>-2.4962822207534701</v>
      </c>
      <c r="Z353" s="69">
        <f t="shared" si="158"/>
        <v>-13.152096700239827</v>
      </c>
      <c r="AA353" s="31" t="s">
        <v>376</v>
      </c>
      <c r="AB353" s="31" t="s">
        <v>376</v>
      </c>
      <c r="AC353" s="31" t="s">
        <v>376</v>
      </c>
      <c r="AD353" s="68">
        <f>'Расчет субсидий'!AL353-1</f>
        <v>0</v>
      </c>
      <c r="AE353" s="68">
        <f>AD353*'Расчет субсидий'!AM353</f>
        <v>0</v>
      </c>
      <c r="AF353" s="69">
        <f t="shared" ref="AF353:AF363" si="184">$B353*AE353/$AS353</f>
        <v>0</v>
      </c>
      <c r="AG353" s="31" t="s">
        <v>376</v>
      </c>
      <c r="AH353" s="31" t="s">
        <v>376</v>
      </c>
      <c r="AI353" s="31" t="s">
        <v>376</v>
      </c>
      <c r="AJ353" s="68">
        <f>'Расчет субсидий'!AT353-1</f>
        <v>-1</v>
      </c>
      <c r="AK353" s="68">
        <f>AJ353*'Расчет субсидий'!AU353</f>
        <v>0</v>
      </c>
      <c r="AL353" s="69">
        <f t="shared" si="159"/>
        <v>0</v>
      </c>
      <c r="AM353" s="31" t="s">
        <v>376</v>
      </c>
      <c r="AN353" s="31" t="s">
        <v>376</v>
      </c>
      <c r="AO353" s="31" t="s">
        <v>376</v>
      </c>
      <c r="AP353" s="31" t="s">
        <v>376</v>
      </c>
      <c r="AQ353" s="31" t="s">
        <v>376</v>
      </c>
      <c r="AR353" s="31" t="s">
        <v>376</v>
      </c>
      <c r="AS353" s="68">
        <f t="shared" si="160"/>
        <v>-2.8090560546500205</v>
      </c>
      <c r="AT353" s="30" t="str">
        <f>IF('Расчет субсидий'!BW353="+",'Расчет субсидий'!BW353,"-")</f>
        <v>-</v>
      </c>
    </row>
    <row r="354" spans="1:46" ht="15" customHeight="1">
      <c r="A354" s="37" t="s">
        <v>54</v>
      </c>
      <c r="B354" s="65">
        <f>'Расчет субсидий'!BH354</f>
        <v>-63.600000000000023</v>
      </c>
      <c r="C354" s="68">
        <f>'Расчет субсидий'!D354-1</f>
        <v>-1</v>
      </c>
      <c r="D354" s="68">
        <f>C354*'Расчет субсидий'!E354</f>
        <v>0</v>
      </c>
      <c r="E354" s="69">
        <f t="shared" si="179"/>
        <v>0</v>
      </c>
      <c r="F354" s="31" t="s">
        <v>376</v>
      </c>
      <c r="G354" s="31" t="s">
        <v>376</v>
      </c>
      <c r="H354" s="31" t="s">
        <v>376</v>
      </c>
      <c r="I354" s="31" t="s">
        <v>376</v>
      </c>
      <c r="J354" s="31" t="s">
        <v>376</v>
      </c>
      <c r="K354" s="31" t="s">
        <v>376</v>
      </c>
      <c r="L354" s="68">
        <f>'Расчет субсидий'!P354-1</f>
        <v>-0.4845625757186387</v>
      </c>
      <c r="M354" s="68">
        <f>L354*'Расчет субсидий'!Q354</f>
        <v>-9.6912515143727731</v>
      </c>
      <c r="N354" s="69">
        <f t="shared" si="180"/>
        <v>-31.433107295374228</v>
      </c>
      <c r="O354" s="68">
        <f>'Расчет субсидий'!R354-1</f>
        <v>0</v>
      </c>
      <c r="P354" s="68">
        <f>O354*'Расчет субсидий'!S354</f>
        <v>0</v>
      </c>
      <c r="Q354" s="69">
        <f t="shared" si="181"/>
        <v>0</v>
      </c>
      <c r="R354" s="68">
        <f>'Расчет субсидий'!V354-1</f>
        <v>-0.16587771203155821</v>
      </c>
      <c r="S354" s="68">
        <f>R354*'Расчет субсидий'!W354</f>
        <v>-4.9763313609467463</v>
      </c>
      <c r="T354" s="69">
        <f t="shared" si="182"/>
        <v>-16.140490975184278</v>
      </c>
      <c r="U354" s="68">
        <f>'Расчет субсидий'!Z354-1</f>
        <v>4.1666666666666519E-3</v>
      </c>
      <c r="V354" s="68">
        <f>U354*'Расчет субсидий'!AA354</f>
        <v>8.3333333333333037E-2</v>
      </c>
      <c r="W354" s="69">
        <f t="shared" si="183"/>
        <v>0.27028765109057995</v>
      </c>
      <c r="X354" s="68">
        <f>'Расчет субсидий'!AD354-1</f>
        <v>-0.45105173393973852</v>
      </c>
      <c r="Y354" s="68">
        <f>X354*'Расчет субсидий'!AE354</f>
        <v>-2.2552586696986925</v>
      </c>
      <c r="Z354" s="69">
        <f t="shared" si="158"/>
        <v>-7.314822821214336</v>
      </c>
      <c r="AA354" s="31" t="s">
        <v>376</v>
      </c>
      <c r="AB354" s="31" t="s">
        <v>376</v>
      </c>
      <c r="AC354" s="31" t="s">
        <v>376</v>
      </c>
      <c r="AD354" s="68">
        <f>'Расчет субсидий'!AL354-1</f>
        <v>-0.13846153846153841</v>
      </c>
      <c r="AE354" s="68">
        <f>AD354*'Расчет субсидий'!AM354</f>
        <v>-2.7692307692307683</v>
      </c>
      <c r="AF354" s="69">
        <f t="shared" si="184"/>
        <v>-8.9818665593177638</v>
      </c>
      <c r="AG354" s="31" t="s">
        <v>376</v>
      </c>
      <c r="AH354" s="31" t="s">
        <v>376</v>
      </c>
      <c r="AI354" s="31" t="s">
        <v>376</v>
      </c>
      <c r="AJ354" s="68">
        <f>'Расчет субсидий'!AT354-1</f>
        <v>-1</v>
      </c>
      <c r="AK354" s="68">
        <f>AJ354*'Расчет субсидий'!AU354</f>
        <v>0</v>
      </c>
      <c r="AL354" s="69">
        <f t="shared" si="159"/>
        <v>0</v>
      </c>
      <c r="AM354" s="31" t="s">
        <v>376</v>
      </c>
      <c r="AN354" s="31" t="s">
        <v>376</v>
      </c>
      <c r="AO354" s="31" t="s">
        <v>376</v>
      </c>
      <c r="AP354" s="31" t="s">
        <v>376</v>
      </c>
      <c r="AQ354" s="31" t="s">
        <v>376</v>
      </c>
      <c r="AR354" s="31" t="s">
        <v>376</v>
      </c>
      <c r="AS354" s="68">
        <f t="shared" si="160"/>
        <v>-19.608738980915646</v>
      </c>
      <c r="AT354" s="30" t="str">
        <f>IF('Расчет субсидий'!BW354="+",'Расчет субсидий'!BW354,"-")</f>
        <v>-</v>
      </c>
    </row>
    <row r="355" spans="1:46" ht="15" customHeight="1">
      <c r="A355" s="37" t="s">
        <v>347</v>
      </c>
      <c r="B355" s="65">
        <f>'Расчет субсидий'!BH355</f>
        <v>-123.20000000000005</v>
      </c>
      <c r="C355" s="68">
        <f>'Расчет субсидий'!D355-1</f>
        <v>0</v>
      </c>
      <c r="D355" s="68">
        <f>C355*'Расчет субсидий'!E355</f>
        <v>0</v>
      </c>
      <c r="E355" s="69">
        <f t="shared" si="179"/>
        <v>0</v>
      </c>
      <c r="F355" s="31" t="s">
        <v>376</v>
      </c>
      <c r="G355" s="31" t="s">
        <v>376</v>
      </c>
      <c r="H355" s="31" t="s">
        <v>376</v>
      </c>
      <c r="I355" s="31" t="s">
        <v>376</v>
      </c>
      <c r="J355" s="31" t="s">
        <v>376</v>
      </c>
      <c r="K355" s="31" t="s">
        <v>376</v>
      </c>
      <c r="L355" s="68">
        <f>'Расчет субсидий'!P355-1</f>
        <v>-8.6263376283031268E-2</v>
      </c>
      <c r="M355" s="68">
        <f>L355*'Расчет субсидий'!Q355</f>
        <v>-1.7252675256606254</v>
      </c>
      <c r="N355" s="69">
        <f t="shared" si="180"/>
        <v>-29.9127458275508</v>
      </c>
      <c r="O355" s="68">
        <f>'Расчет субсидий'!R355-1</f>
        <v>0</v>
      </c>
      <c r="P355" s="68">
        <f>O355*'Расчет субсидий'!S355</f>
        <v>0</v>
      </c>
      <c r="Q355" s="69">
        <f t="shared" si="181"/>
        <v>0</v>
      </c>
      <c r="R355" s="68">
        <f>'Расчет субсидий'!V355-1</f>
        <v>5.9546925566343001E-2</v>
      </c>
      <c r="S355" s="68">
        <f>R355*'Расчет субсидий'!W355</f>
        <v>1.78640776699029</v>
      </c>
      <c r="T355" s="69">
        <f t="shared" si="182"/>
        <v>30.972797368270019</v>
      </c>
      <c r="U355" s="68">
        <f>'Расчет субсидий'!Z355-1</f>
        <v>0</v>
      </c>
      <c r="V355" s="68">
        <f>U355*'Расчет субсидий'!AA355</f>
        <v>0</v>
      </c>
      <c r="W355" s="69">
        <f t="shared" si="183"/>
        <v>0</v>
      </c>
      <c r="X355" s="68">
        <f>'Расчет субсидий'!AD355-1</f>
        <v>-0.22908008536448388</v>
      </c>
      <c r="Y355" s="68">
        <f>X355*'Расчет субсидий'!AE355</f>
        <v>-1.1454004268224194</v>
      </c>
      <c r="Z355" s="69">
        <f t="shared" si="158"/>
        <v>-19.858990752861867</v>
      </c>
      <c r="AA355" s="31" t="s">
        <v>376</v>
      </c>
      <c r="AB355" s="31" t="s">
        <v>376</v>
      </c>
      <c r="AC355" s="31" t="s">
        <v>376</v>
      </c>
      <c r="AD355" s="68">
        <f>'Расчет субсидий'!AL355-1</f>
        <v>-0.30107526881720426</v>
      </c>
      <c r="AE355" s="68">
        <f>AD355*'Расчет субсидий'!AM355</f>
        <v>-6.0215053763440851</v>
      </c>
      <c r="AF355" s="69">
        <f t="shared" si="184"/>
        <v>-104.40106078785739</v>
      </c>
      <c r="AG355" s="31" t="s">
        <v>376</v>
      </c>
      <c r="AH355" s="31" t="s">
        <v>376</v>
      </c>
      <c r="AI355" s="31" t="s">
        <v>376</v>
      </c>
      <c r="AJ355" s="68">
        <f>'Расчет субсидий'!AT355-1</f>
        <v>-1</v>
      </c>
      <c r="AK355" s="68">
        <f>AJ355*'Расчет субсидий'!AU355</f>
        <v>0</v>
      </c>
      <c r="AL355" s="69">
        <f t="shared" si="159"/>
        <v>0</v>
      </c>
      <c r="AM355" s="31" t="s">
        <v>376</v>
      </c>
      <c r="AN355" s="31" t="s">
        <v>376</v>
      </c>
      <c r="AO355" s="31" t="s">
        <v>376</v>
      </c>
      <c r="AP355" s="31" t="s">
        <v>376</v>
      </c>
      <c r="AQ355" s="31" t="s">
        <v>376</v>
      </c>
      <c r="AR355" s="31" t="s">
        <v>376</v>
      </c>
      <c r="AS355" s="68">
        <f t="shared" si="160"/>
        <v>-7.10576556183684</v>
      </c>
      <c r="AT355" s="30" t="str">
        <f>IF('Расчет субсидий'!BW355="+",'Расчет субсидий'!BW355,"-")</f>
        <v>-</v>
      </c>
    </row>
    <row r="356" spans="1:46" ht="15" customHeight="1">
      <c r="A356" s="37" t="s">
        <v>348</v>
      </c>
      <c r="B356" s="65">
        <f>'Расчет субсидий'!BH356</f>
        <v>35.399999999999977</v>
      </c>
      <c r="C356" s="68">
        <f>'Расчет субсидий'!D356-1</f>
        <v>-6.2616520128208952E-2</v>
      </c>
      <c r="D356" s="68">
        <f>C356*'Расчет субсидий'!E356</f>
        <v>-0.62616520128208952</v>
      </c>
      <c r="E356" s="69">
        <f t="shared" si="179"/>
        <v>-3.6383307900599391</v>
      </c>
      <c r="F356" s="31" t="s">
        <v>376</v>
      </c>
      <c r="G356" s="31" t="s">
        <v>376</v>
      </c>
      <c r="H356" s="31" t="s">
        <v>376</v>
      </c>
      <c r="I356" s="31" t="s">
        <v>376</v>
      </c>
      <c r="J356" s="31" t="s">
        <v>376</v>
      </c>
      <c r="K356" s="31" t="s">
        <v>376</v>
      </c>
      <c r="L356" s="68">
        <f>'Расчет субсидий'!P356-1</f>
        <v>-0.27792717494003927</v>
      </c>
      <c r="M356" s="68">
        <f>L356*'Расчет субсидий'!Q356</f>
        <v>-5.5585434988007858</v>
      </c>
      <c r="N356" s="69">
        <f t="shared" si="180"/>
        <v>-32.297898251396923</v>
      </c>
      <c r="O356" s="68">
        <f>'Расчет субсидий'!R356-1</f>
        <v>0</v>
      </c>
      <c r="P356" s="68">
        <f>O356*'Расчет субсидий'!S356</f>
        <v>0</v>
      </c>
      <c r="Q356" s="69">
        <f t="shared" si="181"/>
        <v>0</v>
      </c>
      <c r="R356" s="68">
        <f>'Расчет субсидий'!V356-1</f>
        <v>5.8955895589559049E-2</v>
      </c>
      <c r="S356" s="68">
        <f>R356*'Расчет субсидий'!W356</f>
        <v>1.7686768676867715</v>
      </c>
      <c r="T356" s="69">
        <f t="shared" si="182"/>
        <v>10.276890974132154</v>
      </c>
      <c r="U356" s="68">
        <f>'Расчет субсидий'!Z356-1</f>
        <v>0.63242375601926182</v>
      </c>
      <c r="V356" s="68">
        <f>U356*'Расчет субсидий'!AA356</f>
        <v>12.648475120385235</v>
      </c>
      <c r="W356" s="69">
        <f t="shared" si="183"/>
        <v>73.493922025016573</v>
      </c>
      <c r="X356" s="68">
        <f>'Расчет субсидий'!AD356-1</f>
        <v>-0.44321329639889195</v>
      </c>
      <c r="Y356" s="68">
        <f>X356*'Расчет субсидий'!AE356</f>
        <v>-2.21606648199446</v>
      </c>
      <c r="Z356" s="69">
        <f t="shared" si="158"/>
        <v>-12.876446819068667</v>
      </c>
      <c r="AA356" s="31" t="s">
        <v>376</v>
      </c>
      <c r="AB356" s="31" t="s">
        <v>376</v>
      </c>
      <c r="AC356" s="31" t="s">
        <v>376</v>
      </c>
      <c r="AD356" s="68">
        <f>'Расчет субсидий'!AL356-1</f>
        <v>3.8022813688212143E-3</v>
      </c>
      <c r="AE356" s="68">
        <f>AD356*'Расчет субсидий'!AM356</f>
        <v>7.6045627376424285E-2</v>
      </c>
      <c r="AF356" s="69">
        <f t="shared" si="184"/>
        <v>0.44186286137677688</v>
      </c>
      <c r="AG356" s="31" t="s">
        <v>376</v>
      </c>
      <c r="AH356" s="31" t="s">
        <v>376</v>
      </c>
      <c r="AI356" s="31" t="s">
        <v>376</v>
      </c>
      <c r="AJ356" s="68">
        <f>'Расчет субсидий'!AT356-1</f>
        <v>-1</v>
      </c>
      <c r="AK356" s="68">
        <f>AJ356*'Расчет субсидий'!AU356</f>
        <v>0</v>
      </c>
      <c r="AL356" s="69">
        <f t="shared" si="159"/>
        <v>0</v>
      </c>
      <c r="AM356" s="31" t="s">
        <v>376</v>
      </c>
      <c r="AN356" s="31" t="s">
        <v>376</v>
      </c>
      <c r="AO356" s="31" t="s">
        <v>376</v>
      </c>
      <c r="AP356" s="31" t="s">
        <v>376</v>
      </c>
      <c r="AQ356" s="31" t="s">
        <v>376</v>
      </c>
      <c r="AR356" s="31" t="s">
        <v>376</v>
      </c>
      <c r="AS356" s="68">
        <f t="shared" si="160"/>
        <v>6.0924224333710955</v>
      </c>
      <c r="AT356" s="30" t="str">
        <f>IF('Расчет субсидий'!BW356="+",'Расчет субсидий'!BW356,"-")</f>
        <v>-</v>
      </c>
    </row>
    <row r="357" spans="1:46" ht="15" customHeight="1">
      <c r="A357" s="37" t="s">
        <v>349</v>
      </c>
      <c r="B357" s="65">
        <f>'Расчет субсидий'!BH357</f>
        <v>0.10000000000002274</v>
      </c>
      <c r="C357" s="68">
        <f>'Расчет субсидий'!D357-1</f>
        <v>-1.8032469210231716E-2</v>
      </c>
      <c r="D357" s="68">
        <f>C357*'Расчет субсидий'!E357</f>
        <v>-0.18032469210231716</v>
      </c>
      <c r="E357" s="69">
        <f t="shared" si="179"/>
        <v>-0.53317988692439189</v>
      </c>
      <c r="F357" s="31" t="s">
        <v>376</v>
      </c>
      <c r="G357" s="31" t="s">
        <v>376</v>
      </c>
      <c r="H357" s="31" t="s">
        <v>376</v>
      </c>
      <c r="I357" s="31" t="s">
        <v>376</v>
      </c>
      <c r="J357" s="31" t="s">
        <v>376</v>
      </c>
      <c r="K357" s="31" t="s">
        <v>376</v>
      </c>
      <c r="L357" s="68">
        <f>'Расчет субсидий'!P357-1</f>
        <v>-4.8928458871730363E-2</v>
      </c>
      <c r="M357" s="68">
        <f>L357*'Расчет субсидий'!Q357</f>
        <v>-0.97856917743460725</v>
      </c>
      <c r="N357" s="69">
        <f t="shared" si="180"/>
        <v>-2.8934107541757705</v>
      </c>
      <c r="O357" s="68">
        <f>'Расчет субсидий'!R357-1</f>
        <v>0</v>
      </c>
      <c r="P357" s="68">
        <f>O357*'Расчет субсидий'!S357</f>
        <v>0</v>
      </c>
      <c r="Q357" s="69">
        <f t="shared" si="181"/>
        <v>0</v>
      </c>
      <c r="R357" s="68">
        <f>'Расчет субсидий'!V357-1</f>
        <v>3.5087719298245723E-3</v>
      </c>
      <c r="S357" s="68">
        <f>R357*'Расчет субсидий'!W357</f>
        <v>8.7719298245614308E-2</v>
      </c>
      <c r="T357" s="69">
        <f t="shared" si="182"/>
        <v>0.2593663961070069</v>
      </c>
      <c r="U357" s="68">
        <f>'Расчет субсидий'!Z357-1</f>
        <v>0.11290322580645173</v>
      </c>
      <c r="V357" s="68">
        <f>U357*'Расчет субсидий'!AA357</f>
        <v>2.8225806451612936</v>
      </c>
      <c r="W357" s="69">
        <f t="shared" si="183"/>
        <v>8.3457412940883504</v>
      </c>
      <c r="X357" s="68">
        <f>'Расчет субсидий'!AD357-1</f>
        <v>0.85648290729904519</v>
      </c>
      <c r="Y357" s="68">
        <f>X357*'Расчет субсидий'!AE357</f>
        <v>4.2824145364952262</v>
      </c>
      <c r="Z357" s="69">
        <f t="shared" si="158"/>
        <v>12.662144444624046</v>
      </c>
      <c r="AA357" s="31" t="s">
        <v>376</v>
      </c>
      <c r="AB357" s="31" t="s">
        <v>376</v>
      </c>
      <c r="AC357" s="31" t="s">
        <v>376</v>
      </c>
      <c r="AD357" s="68">
        <f>'Расчет субсидий'!AL357-1</f>
        <v>-0.30000000000000004</v>
      </c>
      <c r="AE357" s="68">
        <f>AD357*'Расчет субсидий'!AM357</f>
        <v>-6.0000000000000009</v>
      </c>
      <c r="AF357" s="69">
        <f t="shared" si="184"/>
        <v>-17.74066149371922</v>
      </c>
      <c r="AG357" s="31" t="s">
        <v>376</v>
      </c>
      <c r="AH357" s="31" t="s">
        <v>376</v>
      </c>
      <c r="AI357" s="31" t="s">
        <v>376</v>
      </c>
      <c r="AJ357" s="68">
        <f>'Расчет субсидий'!AT357-1</f>
        <v>-1</v>
      </c>
      <c r="AK357" s="68">
        <f>AJ357*'Расчет субсидий'!AU357</f>
        <v>0</v>
      </c>
      <c r="AL357" s="69">
        <f t="shared" si="159"/>
        <v>0</v>
      </c>
      <c r="AM357" s="31" t="s">
        <v>376</v>
      </c>
      <c r="AN357" s="31" t="s">
        <v>376</v>
      </c>
      <c r="AO357" s="31" t="s">
        <v>376</v>
      </c>
      <c r="AP357" s="31" t="s">
        <v>376</v>
      </c>
      <c r="AQ357" s="31" t="s">
        <v>376</v>
      </c>
      <c r="AR357" s="31" t="s">
        <v>376</v>
      </c>
      <c r="AS357" s="68">
        <f t="shared" si="160"/>
        <v>3.3820610365208559E-2</v>
      </c>
      <c r="AT357" s="30" t="str">
        <f>IF('Расчет субсидий'!BW357="+",'Расчет субсидий'!BW357,"-")</f>
        <v>-</v>
      </c>
    </row>
    <row r="358" spans="1:46" ht="15" customHeight="1">
      <c r="A358" s="37" t="s">
        <v>350</v>
      </c>
      <c r="B358" s="65">
        <f>'Расчет субсидий'!BH358</f>
        <v>-2.3999999999999986</v>
      </c>
      <c r="C358" s="68">
        <f>'Расчет субсидий'!D358-1</f>
        <v>-1</v>
      </c>
      <c r="D358" s="68">
        <f>C358*'Расчет субсидий'!E358</f>
        <v>0</v>
      </c>
      <c r="E358" s="69">
        <f t="shared" si="179"/>
        <v>0</v>
      </c>
      <c r="F358" s="31" t="s">
        <v>376</v>
      </c>
      <c r="G358" s="31" t="s">
        <v>376</v>
      </c>
      <c r="H358" s="31" t="s">
        <v>376</v>
      </c>
      <c r="I358" s="31" t="s">
        <v>376</v>
      </c>
      <c r="J358" s="31" t="s">
        <v>376</v>
      </c>
      <c r="K358" s="31" t="s">
        <v>376</v>
      </c>
      <c r="L358" s="68">
        <f>'Расчет субсидий'!P358-1</f>
        <v>-0.1393442622950819</v>
      </c>
      <c r="M358" s="68">
        <f>L358*'Расчет субсидий'!Q358</f>
        <v>-2.786885245901638</v>
      </c>
      <c r="N358" s="69">
        <f t="shared" si="180"/>
        <v>-0.71608303719240352</v>
      </c>
      <c r="O358" s="68">
        <f>'Расчет субсидий'!R358-1</f>
        <v>0</v>
      </c>
      <c r="P358" s="68">
        <f>O358*'Расчет субсидий'!S358</f>
        <v>0</v>
      </c>
      <c r="Q358" s="69">
        <f t="shared" si="181"/>
        <v>0</v>
      </c>
      <c r="R358" s="68">
        <f>'Расчет субсидий'!V358-1</f>
        <v>-9.0438247011952133E-2</v>
      </c>
      <c r="S358" s="68">
        <f>R358*'Расчет субсидий'!W358</f>
        <v>-2.7131474103585642</v>
      </c>
      <c r="T358" s="69">
        <f t="shared" si="182"/>
        <v>-0.69713628891515422</v>
      </c>
      <c r="U358" s="68">
        <f>'Расчет субсидий'!Z358-1</f>
        <v>0</v>
      </c>
      <c r="V358" s="68">
        <f>U358*'Расчет субсидий'!AA358</f>
        <v>0</v>
      </c>
      <c r="W358" s="69">
        <f t="shared" si="183"/>
        <v>0</v>
      </c>
      <c r="X358" s="68">
        <f>'Расчет субсидий'!AD358-1</f>
        <v>-0.42025369099604903</v>
      </c>
      <c r="Y358" s="68">
        <f>X358*'Расчет субсидий'!AE358</f>
        <v>-2.1012684549802452</v>
      </c>
      <c r="Z358" s="69">
        <f t="shared" si="158"/>
        <v>-0.53991555605370278</v>
      </c>
      <c r="AA358" s="31" t="s">
        <v>376</v>
      </c>
      <c r="AB358" s="31" t="s">
        <v>376</v>
      </c>
      <c r="AC358" s="31" t="s">
        <v>376</v>
      </c>
      <c r="AD358" s="68">
        <f>'Расчет субсидий'!AL358-1</f>
        <v>-8.6956521739130488E-2</v>
      </c>
      <c r="AE358" s="68">
        <f>AD358*'Расчет субсидий'!AM358</f>
        <v>-1.7391304347826098</v>
      </c>
      <c r="AF358" s="69">
        <f t="shared" si="184"/>
        <v>-0.44686511783873817</v>
      </c>
      <c r="AG358" s="31" t="s">
        <v>376</v>
      </c>
      <c r="AH358" s="31" t="s">
        <v>376</v>
      </c>
      <c r="AI358" s="31" t="s">
        <v>376</v>
      </c>
      <c r="AJ358" s="68">
        <f>'Расчет субсидий'!AT358-1</f>
        <v>-1</v>
      </c>
      <c r="AK358" s="68">
        <f>AJ358*'Расчет субсидий'!AU358</f>
        <v>0</v>
      </c>
      <c r="AL358" s="69">
        <f t="shared" si="159"/>
        <v>0</v>
      </c>
      <c r="AM358" s="31" t="s">
        <v>376</v>
      </c>
      <c r="AN358" s="31" t="s">
        <v>376</v>
      </c>
      <c r="AO358" s="31" t="s">
        <v>376</v>
      </c>
      <c r="AP358" s="31" t="s">
        <v>376</v>
      </c>
      <c r="AQ358" s="31" t="s">
        <v>376</v>
      </c>
      <c r="AR358" s="31" t="s">
        <v>376</v>
      </c>
      <c r="AS358" s="68">
        <f t="shared" si="160"/>
        <v>-9.3404315460230567</v>
      </c>
      <c r="AT358" s="30" t="str">
        <f>IF('Расчет субсидий'!BW358="+",'Расчет субсидий'!BW358,"-")</f>
        <v>-</v>
      </c>
    </row>
    <row r="359" spans="1:46" ht="15" customHeight="1">
      <c r="A359" s="37" t="s">
        <v>351</v>
      </c>
      <c r="B359" s="65">
        <f>'Расчет субсидий'!BH359</f>
        <v>24.099999999999994</v>
      </c>
      <c r="C359" s="68">
        <f>'Расчет субсидий'!D359-1</f>
        <v>0.2560386473429952</v>
      </c>
      <c r="D359" s="68">
        <f>C359*'Расчет субсидий'!E359</f>
        <v>2.560386473429952</v>
      </c>
      <c r="E359" s="69">
        <f t="shared" si="179"/>
        <v>2.3138364553668076</v>
      </c>
      <c r="F359" s="31" t="s">
        <v>376</v>
      </c>
      <c r="G359" s="31" t="s">
        <v>376</v>
      </c>
      <c r="H359" s="31" t="s">
        <v>376</v>
      </c>
      <c r="I359" s="31" t="s">
        <v>376</v>
      </c>
      <c r="J359" s="31" t="s">
        <v>376</v>
      </c>
      <c r="K359" s="31" t="s">
        <v>376</v>
      </c>
      <c r="L359" s="68">
        <f>'Расчет субсидий'!P359-1</f>
        <v>0.84984583163651162</v>
      </c>
      <c r="M359" s="68">
        <f>L359*'Расчет субсидий'!Q359</f>
        <v>16.996916632730233</v>
      </c>
      <c r="N359" s="69">
        <f t="shared" si="180"/>
        <v>15.360214460497776</v>
      </c>
      <c r="O359" s="68">
        <f>'Расчет субсидий'!R359-1</f>
        <v>0</v>
      </c>
      <c r="P359" s="68">
        <f>O359*'Расчет субсидий'!S359</f>
        <v>0</v>
      </c>
      <c r="Q359" s="69">
        <f t="shared" si="181"/>
        <v>0</v>
      </c>
      <c r="R359" s="68">
        <f>'Расчет субсидий'!V359-1</f>
        <v>6.6116207951070205E-2</v>
      </c>
      <c r="S359" s="68">
        <f>R359*'Расчет субсидий'!W359</f>
        <v>1.9834862385321061</v>
      </c>
      <c r="T359" s="69">
        <f t="shared" si="182"/>
        <v>1.7924882884128901</v>
      </c>
      <c r="U359" s="68">
        <f>'Расчет субсидий'!Z359-1</f>
        <v>0.21411764705882352</v>
      </c>
      <c r="V359" s="68">
        <f>U359*'Расчет субсидий'!AA359</f>
        <v>4.2823529411764705</v>
      </c>
      <c r="W359" s="69">
        <f t="shared" si="183"/>
        <v>3.8699877744501259</v>
      </c>
      <c r="X359" s="68">
        <f>'Расчет субсидий'!AD359-1</f>
        <v>0.30289349476708383</v>
      </c>
      <c r="Y359" s="68">
        <f>X359*'Расчет субсидий'!AE359</f>
        <v>1.5144674738354191</v>
      </c>
      <c r="Z359" s="69">
        <f t="shared" si="158"/>
        <v>1.3686332465009954</v>
      </c>
      <c r="AA359" s="31" t="s">
        <v>376</v>
      </c>
      <c r="AB359" s="31" t="s">
        <v>376</v>
      </c>
      <c r="AC359" s="31" t="s">
        <v>376</v>
      </c>
      <c r="AD359" s="68">
        <f>'Расчет субсидий'!AL359-1</f>
        <v>-3.3482142857142905E-2</v>
      </c>
      <c r="AE359" s="68">
        <f>AD359*'Расчет субсидий'!AM359</f>
        <v>-0.66964285714285809</v>
      </c>
      <c r="AF359" s="69">
        <f t="shared" si="184"/>
        <v>-0.60516022522860058</v>
      </c>
      <c r="AG359" s="31" t="s">
        <v>376</v>
      </c>
      <c r="AH359" s="31" t="s">
        <v>376</v>
      </c>
      <c r="AI359" s="31" t="s">
        <v>376</v>
      </c>
      <c r="AJ359" s="68">
        <f>'Расчет субсидий'!AT359-1</f>
        <v>-1</v>
      </c>
      <c r="AK359" s="68">
        <f>AJ359*'Расчет субсидий'!AU359</f>
        <v>0</v>
      </c>
      <c r="AL359" s="69">
        <f t="shared" si="159"/>
        <v>0</v>
      </c>
      <c r="AM359" s="31" t="s">
        <v>376</v>
      </c>
      <c r="AN359" s="31" t="s">
        <v>376</v>
      </c>
      <c r="AO359" s="31" t="s">
        <v>376</v>
      </c>
      <c r="AP359" s="31" t="s">
        <v>376</v>
      </c>
      <c r="AQ359" s="31" t="s">
        <v>376</v>
      </c>
      <c r="AR359" s="31" t="s">
        <v>376</v>
      </c>
      <c r="AS359" s="68">
        <f t="shared" si="160"/>
        <v>26.667966902561322</v>
      </c>
      <c r="AT359" s="30" t="str">
        <f>IF('Расчет субсидий'!BW359="+",'Расчет субсидий'!BW359,"-")</f>
        <v>-</v>
      </c>
    </row>
    <row r="360" spans="1:46" ht="15" customHeight="1">
      <c r="A360" s="37" t="s">
        <v>352</v>
      </c>
      <c r="B360" s="65">
        <f>'Расчет субсидий'!BH360</f>
        <v>74</v>
      </c>
      <c r="C360" s="68">
        <f>'Расчет субсидий'!D360-1</f>
        <v>-0.15248041775456911</v>
      </c>
      <c r="D360" s="68">
        <f>C360*'Расчет субсидий'!E360</f>
        <v>-1.5248041775456911</v>
      </c>
      <c r="E360" s="69">
        <f t="shared" si="179"/>
        <v>-13.909411957142783</v>
      </c>
      <c r="F360" s="31" t="s">
        <v>376</v>
      </c>
      <c r="G360" s="31" t="s">
        <v>376</v>
      </c>
      <c r="H360" s="31" t="s">
        <v>376</v>
      </c>
      <c r="I360" s="31" t="s">
        <v>376</v>
      </c>
      <c r="J360" s="31" t="s">
        <v>376</v>
      </c>
      <c r="K360" s="31" t="s">
        <v>376</v>
      </c>
      <c r="L360" s="68">
        <f>'Расчет субсидий'!P360-1</f>
        <v>0.63676096248979408</v>
      </c>
      <c r="M360" s="68">
        <f>L360*'Расчет субсидий'!Q360</f>
        <v>12.735219249795882</v>
      </c>
      <c r="N360" s="69">
        <f t="shared" si="180"/>
        <v>116.1719081823789</v>
      </c>
      <c r="O360" s="68">
        <f>'Расчет субсидий'!R360-1</f>
        <v>0</v>
      </c>
      <c r="P360" s="68">
        <f>O360*'Расчет субсидий'!S360</f>
        <v>0</v>
      </c>
      <c r="Q360" s="69">
        <f t="shared" si="181"/>
        <v>0</v>
      </c>
      <c r="R360" s="68">
        <f>'Расчет субсидий'!V360-1</f>
        <v>1.7948717948718107E-2</v>
      </c>
      <c r="S360" s="68">
        <f>R360*'Расчет субсидий'!W360</f>
        <v>0.35897435897436214</v>
      </c>
      <c r="T360" s="69">
        <f t="shared" si="182"/>
        <v>3.2745990039603221</v>
      </c>
      <c r="U360" s="68">
        <f>'Расчет субсидий'!Z360-1</f>
        <v>7.8947368421052655E-2</v>
      </c>
      <c r="V360" s="68">
        <f>U360*'Расчет субсидий'!AA360</f>
        <v>2.3684210526315796</v>
      </c>
      <c r="W360" s="69">
        <f t="shared" si="183"/>
        <v>21.604967112595176</v>
      </c>
      <c r="X360" s="68">
        <f>'Расчет субсидий'!AD360-1</f>
        <v>-0.54694635419280369</v>
      </c>
      <c r="Y360" s="68">
        <f>X360*'Расчет субсидий'!AE360</f>
        <v>-2.7347317709640184</v>
      </c>
      <c r="Z360" s="69">
        <f t="shared" si="158"/>
        <v>-24.946489099899743</v>
      </c>
      <c r="AA360" s="31" t="s">
        <v>376</v>
      </c>
      <c r="AB360" s="31" t="s">
        <v>376</v>
      </c>
      <c r="AC360" s="31" t="s">
        <v>376</v>
      </c>
      <c r="AD360" s="68">
        <f>'Расчет субсидий'!AL360-1</f>
        <v>-0.15454545454545454</v>
      </c>
      <c r="AE360" s="68">
        <f>AD360*'Расчет субсидий'!AM360</f>
        <v>-3.0909090909090908</v>
      </c>
      <c r="AF360" s="69">
        <f t="shared" si="184"/>
        <v>-28.195573241891879</v>
      </c>
      <c r="AG360" s="31" t="s">
        <v>376</v>
      </c>
      <c r="AH360" s="31" t="s">
        <v>376</v>
      </c>
      <c r="AI360" s="31" t="s">
        <v>376</v>
      </c>
      <c r="AJ360" s="68">
        <f>'Расчет субсидий'!AT360-1</f>
        <v>-1</v>
      </c>
      <c r="AK360" s="68">
        <f>AJ360*'Расчет субсидий'!AU360</f>
        <v>0</v>
      </c>
      <c r="AL360" s="69">
        <f t="shared" si="159"/>
        <v>0</v>
      </c>
      <c r="AM360" s="31" t="s">
        <v>376</v>
      </c>
      <c r="AN360" s="31" t="s">
        <v>376</v>
      </c>
      <c r="AO360" s="31" t="s">
        <v>376</v>
      </c>
      <c r="AP360" s="31" t="s">
        <v>376</v>
      </c>
      <c r="AQ360" s="31" t="s">
        <v>376</v>
      </c>
      <c r="AR360" s="31" t="s">
        <v>376</v>
      </c>
      <c r="AS360" s="68">
        <f t="shared" si="160"/>
        <v>8.1121696219830248</v>
      </c>
      <c r="AT360" s="30" t="str">
        <f>IF('Расчет субсидий'!BW360="+",'Расчет субсидий'!BW360,"-")</f>
        <v>-</v>
      </c>
    </row>
    <row r="361" spans="1:46" ht="15" customHeight="1">
      <c r="A361" s="37" t="s">
        <v>353</v>
      </c>
      <c r="B361" s="65">
        <f>'Расчет субсидий'!BH361</f>
        <v>-57.299999999999955</v>
      </c>
      <c r="C361" s="68">
        <f>'Расчет субсидий'!D361-1</f>
        <v>6.8465909090909216E-2</v>
      </c>
      <c r="D361" s="68">
        <f>C361*'Расчет субсидий'!E361</f>
        <v>0.68465909090909216</v>
      </c>
      <c r="E361" s="69">
        <f t="shared" si="179"/>
        <v>4.8003200295034274</v>
      </c>
      <c r="F361" s="31" t="s">
        <v>376</v>
      </c>
      <c r="G361" s="31" t="s">
        <v>376</v>
      </c>
      <c r="H361" s="31" t="s">
        <v>376</v>
      </c>
      <c r="I361" s="31" t="s">
        <v>376</v>
      </c>
      <c r="J361" s="31" t="s">
        <v>376</v>
      </c>
      <c r="K361" s="31" t="s">
        <v>376</v>
      </c>
      <c r="L361" s="68">
        <f>'Расчет субсидий'!P361-1</f>
        <v>-5.9665779012774478E-2</v>
      </c>
      <c r="M361" s="68">
        <f>L361*'Расчет субсидий'!Q361</f>
        <v>-1.1933155802554896</v>
      </c>
      <c r="N361" s="69">
        <f t="shared" si="180"/>
        <v>-8.3666407960973448</v>
      </c>
      <c r="O361" s="68">
        <f>'Расчет субсидий'!R361-1</f>
        <v>0</v>
      </c>
      <c r="P361" s="68">
        <f>O361*'Расчет субсидий'!S361</f>
        <v>0</v>
      </c>
      <c r="Q361" s="69">
        <f t="shared" si="181"/>
        <v>0</v>
      </c>
      <c r="R361" s="68">
        <f>'Расчет субсидий'!V361-1</f>
        <v>4.1017964071856206E-2</v>
      </c>
      <c r="S361" s="68">
        <f>R361*'Расчет субсидий'!W361</f>
        <v>0.61526946107784308</v>
      </c>
      <c r="T361" s="69">
        <f t="shared" si="182"/>
        <v>4.3138115841448874</v>
      </c>
      <c r="U361" s="68">
        <f>'Расчет субсидий'!Z361-1</f>
        <v>-9.000000000000008E-2</v>
      </c>
      <c r="V361" s="68">
        <f>U361*'Расчет субсидий'!AA361</f>
        <v>-3.150000000000003</v>
      </c>
      <c r="W361" s="69">
        <f t="shared" si="183"/>
        <v>-22.085455803790026</v>
      </c>
      <c r="X361" s="68">
        <f>'Расчет субсидий'!AD361-1</f>
        <v>-0.42095914742451157</v>
      </c>
      <c r="Y361" s="68">
        <f>X361*'Расчет субсидий'!AE361</f>
        <v>-2.1047957371225579</v>
      </c>
      <c r="Z361" s="69">
        <f t="shared" si="158"/>
        <v>-14.757261342293923</v>
      </c>
      <c r="AA361" s="31" t="s">
        <v>376</v>
      </c>
      <c r="AB361" s="31" t="s">
        <v>376</v>
      </c>
      <c r="AC361" s="31" t="s">
        <v>376</v>
      </c>
      <c r="AD361" s="68">
        <f>'Расчет субсидий'!AL361-1</f>
        <v>-0.15121951219512197</v>
      </c>
      <c r="AE361" s="68">
        <f>AD361*'Расчет субсидий'!AM361</f>
        <v>-3.0243902439024395</v>
      </c>
      <c r="AF361" s="69">
        <f t="shared" si="184"/>
        <v>-21.204773671466985</v>
      </c>
      <c r="AG361" s="31" t="s">
        <v>376</v>
      </c>
      <c r="AH361" s="31" t="s">
        <v>376</v>
      </c>
      <c r="AI361" s="31" t="s">
        <v>376</v>
      </c>
      <c r="AJ361" s="68">
        <f>'Расчет субсидий'!AT361-1</f>
        <v>-1</v>
      </c>
      <c r="AK361" s="68">
        <f>AJ361*'Расчет субсидий'!AU361</f>
        <v>0</v>
      </c>
      <c r="AL361" s="69">
        <f t="shared" si="159"/>
        <v>0</v>
      </c>
      <c r="AM361" s="31" t="s">
        <v>376</v>
      </c>
      <c r="AN361" s="31" t="s">
        <v>376</v>
      </c>
      <c r="AO361" s="31" t="s">
        <v>376</v>
      </c>
      <c r="AP361" s="31" t="s">
        <v>376</v>
      </c>
      <c r="AQ361" s="31" t="s">
        <v>376</v>
      </c>
      <c r="AR361" s="31" t="s">
        <v>376</v>
      </c>
      <c r="AS361" s="68">
        <f t="shared" si="160"/>
        <v>-8.1725730092935542</v>
      </c>
      <c r="AT361" s="30" t="str">
        <f>IF('Расчет субсидий'!BW361="+",'Расчет субсидий'!BW361,"-")</f>
        <v>-</v>
      </c>
    </row>
    <row r="362" spans="1:46" ht="15" customHeight="1">
      <c r="A362" s="37" t="s">
        <v>354</v>
      </c>
      <c r="B362" s="65">
        <f>'Расчет субсидий'!BH362</f>
        <v>-75.200000000000045</v>
      </c>
      <c r="C362" s="68">
        <f>'Расчет субсидий'!D362-1</f>
        <v>-1</v>
      </c>
      <c r="D362" s="68">
        <f>C362*'Расчет субсидий'!E362</f>
        <v>0</v>
      </c>
      <c r="E362" s="69">
        <f t="shared" si="179"/>
        <v>0</v>
      </c>
      <c r="F362" s="31" t="s">
        <v>376</v>
      </c>
      <c r="G362" s="31" t="s">
        <v>376</v>
      </c>
      <c r="H362" s="31" t="s">
        <v>376</v>
      </c>
      <c r="I362" s="31" t="s">
        <v>376</v>
      </c>
      <c r="J362" s="31" t="s">
        <v>376</v>
      </c>
      <c r="K362" s="31" t="s">
        <v>376</v>
      </c>
      <c r="L362" s="68">
        <f>'Расчет субсидий'!P362-1</f>
        <v>1.0960670535138606E-2</v>
      </c>
      <c r="M362" s="68">
        <f>L362*'Расчет субсидий'!Q362</f>
        <v>0.21921341070277212</v>
      </c>
      <c r="N362" s="69">
        <f t="shared" si="180"/>
        <v>2.4667997629075766</v>
      </c>
      <c r="O362" s="68">
        <f>'Расчет субсидий'!R362-1</f>
        <v>0</v>
      </c>
      <c r="P362" s="68">
        <f>O362*'Расчет субсидий'!S362</f>
        <v>0</v>
      </c>
      <c r="Q362" s="69">
        <f t="shared" si="181"/>
        <v>0</v>
      </c>
      <c r="R362" s="68">
        <f>'Расчет субсидий'!V362-1</f>
        <v>8.235294117647074E-2</v>
      </c>
      <c r="S362" s="68">
        <f>R362*'Расчет субсидий'!W362</f>
        <v>0.8235294117647074</v>
      </c>
      <c r="T362" s="69">
        <f t="shared" si="182"/>
        <v>9.267143607573578</v>
      </c>
      <c r="U362" s="68">
        <f>'Расчет субсидий'!Z362-1</f>
        <v>-0.18000000000000005</v>
      </c>
      <c r="V362" s="68">
        <f>U362*'Расчет субсидий'!AA362</f>
        <v>-7.200000000000002</v>
      </c>
      <c r="W362" s="69">
        <f t="shared" si="183"/>
        <v>-81.021312683357451</v>
      </c>
      <c r="X362" s="68">
        <f>'Расчет субсидий'!AD362-1</f>
        <v>-0.10508578431372551</v>
      </c>
      <c r="Y362" s="68">
        <f>X362*'Расчет субсидий'!AE362</f>
        <v>-0.52542892156862753</v>
      </c>
      <c r="Z362" s="69">
        <f t="shared" si="158"/>
        <v>-5.9126306871237579</v>
      </c>
      <c r="AA362" s="31" t="s">
        <v>376</v>
      </c>
      <c r="AB362" s="31" t="s">
        <v>376</v>
      </c>
      <c r="AC362" s="31" t="s">
        <v>376</v>
      </c>
      <c r="AD362" s="68">
        <f>'Расчет субсидий'!AL362-1</f>
        <v>0</v>
      </c>
      <c r="AE362" s="68">
        <f>AD362*'Расчет субсидий'!AM362</f>
        <v>0</v>
      </c>
      <c r="AF362" s="69">
        <f t="shared" si="184"/>
        <v>0</v>
      </c>
      <c r="AG362" s="31" t="s">
        <v>376</v>
      </c>
      <c r="AH362" s="31" t="s">
        <v>376</v>
      </c>
      <c r="AI362" s="31" t="s">
        <v>376</v>
      </c>
      <c r="AJ362" s="68">
        <f>'Расчет субсидий'!AT362-1</f>
        <v>-1</v>
      </c>
      <c r="AK362" s="68">
        <f>AJ362*'Расчет субсидий'!AU362</f>
        <v>0</v>
      </c>
      <c r="AL362" s="69">
        <f t="shared" si="159"/>
        <v>0</v>
      </c>
      <c r="AM362" s="31" t="s">
        <v>376</v>
      </c>
      <c r="AN362" s="31" t="s">
        <v>376</v>
      </c>
      <c r="AO362" s="31" t="s">
        <v>376</v>
      </c>
      <c r="AP362" s="31" t="s">
        <v>376</v>
      </c>
      <c r="AQ362" s="31" t="s">
        <v>376</v>
      </c>
      <c r="AR362" s="31" t="s">
        <v>376</v>
      </c>
      <c r="AS362" s="68">
        <f t="shared" si="160"/>
        <v>-6.6826860991011499</v>
      </c>
      <c r="AT362" s="30" t="str">
        <f>IF('Расчет субсидий'!BW362="+",'Расчет субсидий'!BW362,"-")</f>
        <v>-</v>
      </c>
    </row>
    <row r="363" spans="1:46" ht="15" customHeight="1">
      <c r="A363" s="37" t="s">
        <v>355</v>
      </c>
      <c r="B363" s="65">
        <f>'Расчет субсидий'!BH363</f>
        <v>-161.69999999999982</v>
      </c>
      <c r="C363" s="68">
        <f>'Расчет субсидий'!D363-1</f>
        <v>-0.14801695734799669</v>
      </c>
      <c r="D363" s="68">
        <f>C363*'Расчет субсидий'!E363</f>
        <v>-1.4801695734799669</v>
      </c>
      <c r="E363" s="69">
        <f t="shared" si="179"/>
        <v>-39.699929017266811</v>
      </c>
      <c r="F363" s="31" t="s">
        <v>376</v>
      </c>
      <c r="G363" s="31" t="s">
        <v>376</v>
      </c>
      <c r="H363" s="31" t="s">
        <v>376</v>
      </c>
      <c r="I363" s="31" t="s">
        <v>376</v>
      </c>
      <c r="J363" s="31" t="s">
        <v>376</v>
      </c>
      <c r="K363" s="31" t="s">
        <v>376</v>
      </c>
      <c r="L363" s="68">
        <f>'Расчет субсидий'!P363-1</f>
        <v>-7.0420521618364873E-2</v>
      </c>
      <c r="M363" s="68">
        <f>L363*'Расчет субсидий'!Q363</f>
        <v>-1.4084104323672975</v>
      </c>
      <c r="N363" s="69">
        <f t="shared" si="180"/>
        <v>-37.775262506378311</v>
      </c>
      <c r="O363" s="68">
        <f>'Расчет субсидий'!R363-1</f>
        <v>0</v>
      </c>
      <c r="P363" s="68">
        <f>O363*'Расчет субсидий'!S363</f>
        <v>0</v>
      </c>
      <c r="Q363" s="69">
        <f t="shared" si="181"/>
        <v>0</v>
      </c>
      <c r="R363" s="68">
        <f>'Расчет субсидий'!V363-1</f>
        <v>1.538461538461533E-2</v>
      </c>
      <c r="S363" s="68">
        <f>R363*'Расчет субсидий'!W363</f>
        <v>0.38461538461538325</v>
      </c>
      <c r="T363" s="69">
        <f t="shared" si="182"/>
        <v>10.315847414888202</v>
      </c>
      <c r="U363" s="68">
        <f>'Расчет субсидий'!Z363-1</f>
        <v>3.2967032967033072E-2</v>
      </c>
      <c r="V363" s="68">
        <f>U363*'Расчет субсидий'!AA363</f>
        <v>0.8241758241758268</v>
      </c>
      <c r="W363" s="69">
        <f t="shared" si="183"/>
        <v>22.105387317617723</v>
      </c>
      <c r="X363" s="68">
        <f>'Расчет субсидий'!AD363-1</f>
        <v>7.3465601441213835E-2</v>
      </c>
      <c r="Y363" s="68">
        <f>X363*'Расчет субсидий'!AE363</f>
        <v>0.36732800720606917</v>
      </c>
      <c r="Z363" s="69">
        <f t="shared" si="158"/>
        <v>9.8521791512372197</v>
      </c>
      <c r="AA363" s="31" t="s">
        <v>376</v>
      </c>
      <c r="AB363" s="31" t="s">
        <v>376</v>
      </c>
      <c r="AC363" s="31" t="s">
        <v>376</v>
      </c>
      <c r="AD363" s="68">
        <f>'Расчет субсидий'!AL363-1</f>
        <v>0</v>
      </c>
      <c r="AE363" s="68">
        <f>AD363*'Расчет субсидий'!AM363</f>
        <v>0</v>
      </c>
      <c r="AF363" s="69">
        <f t="shared" si="184"/>
        <v>0</v>
      </c>
      <c r="AG363" s="31" t="s">
        <v>376</v>
      </c>
      <c r="AH363" s="31" t="s">
        <v>376</v>
      </c>
      <c r="AI363" s="31" t="s">
        <v>376</v>
      </c>
      <c r="AJ363" s="68">
        <f>'Расчет субсидий'!AT363-1</f>
        <v>-0.47163515016685209</v>
      </c>
      <c r="AK363" s="68">
        <f>AJ363*'Расчет субсидий'!AU363</f>
        <v>-4.7163515016685214</v>
      </c>
      <c r="AL363" s="69">
        <f t="shared" si="159"/>
        <v>-126.49822236009784</v>
      </c>
      <c r="AM363" s="31" t="s">
        <v>376</v>
      </c>
      <c r="AN363" s="31" t="s">
        <v>376</v>
      </c>
      <c r="AO363" s="31" t="s">
        <v>376</v>
      </c>
      <c r="AP363" s="31" t="s">
        <v>376</v>
      </c>
      <c r="AQ363" s="31" t="s">
        <v>376</v>
      </c>
      <c r="AR363" s="31" t="s">
        <v>376</v>
      </c>
      <c r="AS363" s="68">
        <f t="shared" si="160"/>
        <v>-6.0288122915185065</v>
      </c>
      <c r="AT363" s="30" t="str">
        <f>IF('Расчет субсидий'!BW363="+",'Расчет субсидий'!BW363,"-")</f>
        <v>-</v>
      </c>
    </row>
    <row r="364" spans="1:46" ht="15" customHeight="1">
      <c r="A364" s="36" t="s">
        <v>356</v>
      </c>
      <c r="B364" s="70"/>
      <c r="C364" s="71"/>
      <c r="D364" s="71"/>
      <c r="E364" s="72"/>
      <c r="F364" s="71"/>
      <c r="G364" s="71"/>
      <c r="H364" s="72"/>
      <c r="I364" s="72"/>
      <c r="J364" s="72"/>
      <c r="K364" s="72"/>
      <c r="L364" s="71"/>
      <c r="M364" s="71"/>
      <c r="N364" s="72"/>
      <c r="O364" s="71"/>
      <c r="P364" s="71"/>
      <c r="Q364" s="72"/>
      <c r="R364" s="71"/>
      <c r="S364" s="71"/>
      <c r="T364" s="72"/>
      <c r="U364" s="71"/>
      <c r="V364" s="71"/>
      <c r="W364" s="72"/>
      <c r="X364" s="72"/>
      <c r="Y364" s="72"/>
      <c r="Z364" s="72"/>
      <c r="AA364" s="72"/>
      <c r="AB364" s="72"/>
      <c r="AC364" s="72"/>
      <c r="AD364" s="71"/>
      <c r="AE364" s="71"/>
      <c r="AF364" s="72"/>
      <c r="AG364" s="72"/>
      <c r="AH364" s="72"/>
      <c r="AI364" s="72"/>
      <c r="AJ364" s="72"/>
      <c r="AK364" s="72"/>
      <c r="AL364" s="72"/>
      <c r="AM364" s="72"/>
      <c r="AN364" s="72"/>
      <c r="AO364" s="72"/>
      <c r="AP364" s="72"/>
      <c r="AQ364" s="72"/>
      <c r="AR364" s="72"/>
      <c r="AS364" s="72"/>
      <c r="AT364" s="73"/>
    </row>
    <row r="365" spans="1:46" ht="15" customHeight="1">
      <c r="A365" s="37" t="s">
        <v>357</v>
      </c>
      <c r="B365" s="65">
        <f>'Расчет субсидий'!BH365</f>
        <v>248.90000000000009</v>
      </c>
      <c r="C365" s="68">
        <f>'Расчет субсидий'!D365-1</f>
        <v>-8.5394190871369346E-2</v>
      </c>
      <c r="D365" s="68">
        <f>C365*'Расчет субсидий'!E365</f>
        <v>-0.85394190871369346</v>
      </c>
      <c r="E365" s="69">
        <f t="shared" ref="E365:E376" si="185">$B365*D365/$AS365</f>
        <v>-8.8615330884269152</v>
      </c>
      <c r="F365" s="31" t="s">
        <v>376</v>
      </c>
      <c r="G365" s="31" t="s">
        <v>376</v>
      </c>
      <c r="H365" s="31" t="s">
        <v>376</v>
      </c>
      <c r="I365" s="31" t="s">
        <v>376</v>
      </c>
      <c r="J365" s="31" t="s">
        <v>376</v>
      </c>
      <c r="K365" s="31" t="s">
        <v>376</v>
      </c>
      <c r="L365" s="68">
        <f>'Расчет субсидий'!P365-1</f>
        <v>-9.8870834480859315E-2</v>
      </c>
      <c r="M365" s="68">
        <f>L365*'Расчет субсидий'!Q365</f>
        <v>-1.9774166896171863</v>
      </c>
      <c r="N365" s="69">
        <f t="shared" ref="N365:N376" si="186">$B365*M365/$AS365</f>
        <v>-20.520064943346561</v>
      </c>
      <c r="O365" s="68">
        <f>'Расчет субсидий'!R365-1</f>
        <v>0</v>
      </c>
      <c r="P365" s="68">
        <f>O365*'Расчет субсидий'!S365</f>
        <v>0</v>
      </c>
      <c r="Q365" s="69">
        <f t="shared" ref="Q365:Q376" si="187">$B365*P365/$AS365</f>
        <v>0</v>
      </c>
      <c r="R365" s="68">
        <f>'Расчет субсидий'!V365-1</f>
        <v>0.33333333333333348</v>
      </c>
      <c r="S365" s="68">
        <f>R365*'Расчет субсидий'!W365</f>
        <v>5.0000000000000018</v>
      </c>
      <c r="T365" s="69">
        <f t="shared" ref="T365:T376" si="188">$B365*S365/$AS365</f>
        <v>51.886041649924344</v>
      </c>
      <c r="U365" s="68">
        <f>'Расчет субсидий'!Z365-1</f>
        <v>0.42083333333333339</v>
      </c>
      <c r="V365" s="68">
        <f>U365*'Расчет субсидий'!AA365</f>
        <v>14.729166666666668</v>
      </c>
      <c r="W365" s="69">
        <f t="shared" ref="W365:W376" si="189">$B365*V365/$AS365</f>
        <v>152.84763102706876</v>
      </c>
      <c r="X365" s="68">
        <f>'Расчет субсидий'!AD365-1</f>
        <v>0.10187499999999994</v>
      </c>
      <c r="Y365" s="68">
        <f>X365*'Расчет субсидий'!AE365</f>
        <v>0.50937499999999969</v>
      </c>
      <c r="Z365" s="69">
        <f t="shared" si="158"/>
        <v>5.2858904930860371</v>
      </c>
      <c r="AA365" s="31" t="s">
        <v>376</v>
      </c>
      <c r="AB365" s="31" t="s">
        <v>376</v>
      </c>
      <c r="AC365" s="31" t="s">
        <v>376</v>
      </c>
      <c r="AD365" s="68">
        <f>'Расчет субсидий'!AL365-1</f>
        <v>0.3527131782945736</v>
      </c>
      <c r="AE365" s="68">
        <f>AD365*'Расчет субсидий'!AM365</f>
        <v>7.0542635658914721</v>
      </c>
      <c r="AF365" s="69">
        <f t="shared" ref="AF365:AF376" si="190">$B365*AE365/$AS365</f>
        <v>73.203562637877724</v>
      </c>
      <c r="AG365" s="31" t="s">
        <v>376</v>
      </c>
      <c r="AH365" s="31" t="s">
        <v>376</v>
      </c>
      <c r="AI365" s="31" t="s">
        <v>376</v>
      </c>
      <c r="AJ365" s="68">
        <f>'Расчет субсидий'!AT365-1</f>
        <v>-4.7619047619047672E-2</v>
      </c>
      <c r="AK365" s="68">
        <f>AJ365*'Расчет субсидий'!AU365</f>
        <v>-0.47619047619047672</v>
      </c>
      <c r="AL365" s="69">
        <f t="shared" si="159"/>
        <v>-4.9415277761832748</v>
      </c>
      <c r="AM365" s="31" t="s">
        <v>376</v>
      </c>
      <c r="AN365" s="31" t="s">
        <v>376</v>
      </c>
      <c r="AO365" s="31" t="s">
        <v>376</v>
      </c>
      <c r="AP365" s="31" t="s">
        <v>376</v>
      </c>
      <c r="AQ365" s="31" t="s">
        <v>376</v>
      </c>
      <c r="AR365" s="31" t="s">
        <v>376</v>
      </c>
      <c r="AS365" s="68">
        <f t="shared" si="160"/>
        <v>23.985256158036783</v>
      </c>
      <c r="AT365" s="30" t="str">
        <f>IF('Расчет субсидий'!BW365="+",'Расчет субсидий'!BW365,"-")</f>
        <v>-</v>
      </c>
    </row>
    <row r="366" spans="1:46" ht="15" customHeight="1">
      <c r="A366" s="37" t="s">
        <v>358</v>
      </c>
      <c r="B366" s="65">
        <f>'Расчет субсидий'!BH366</f>
        <v>181.29999999999995</v>
      </c>
      <c r="C366" s="68">
        <f>'Расчет субсидий'!D366-1</f>
        <v>-1</v>
      </c>
      <c r="D366" s="68">
        <f>C366*'Расчет субсидий'!E366</f>
        <v>0</v>
      </c>
      <c r="E366" s="69">
        <f t="shared" si="185"/>
        <v>0</v>
      </c>
      <c r="F366" s="31" t="s">
        <v>376</v>
      </c>
      <c r="G366" s="31" t="s">
        <v>376</v>
      </c>
      <c r="H366" s="31" t="s">
        <v>376</v>
      </c>
      <c r="I366" s="31" t="s">
        <v>376</v>
      </c>
      <c r="J366" s="31" t="s">
        <v>376</v>
      </c>
      <c r="K366" s="31" t="s">
        <v>376</v>
      </c>
      <c r="L366" s="68">
        <f>'Расчет субсидий'!P366-1</f>
        <v>-0.14384942863544714</v>
      </c>
      <c r="M366" s="68">
        <f>L366*'Расчет субсидий'!Q366</f>
        <v>-2.8769885727089428</v>
      </c>
      <c r="N366" s="69">
        <f t="shared" si="186"/>
        <v>-40.978166145232649</v>
      </c>
      <c r="O366" s="68">
        <f>'Расчет субсидий'!R366-1</f>
        <v>0</v>
      </c>
      <c r="P366" s="68">
        <f>O366*'Расчет субсидий'!S366</f>
        <v>0</v>
      </c>
      <c r="Q366" s="69">
        <f t="shared" si="187"/>
        <v>0</v>
      </c>
      <c r="R366" s="68">
        <f>'Расчет субсидий'!V366-1</f>
        <v>9.795918367346923E-2</v>
      </c>
      <c r="S366" s="68">
        <f>R366*'Расчет субсидий'!W366</f>
        <v>2.4489795918367308</v>
      </c>
      <c r="T366" s="69">
        <f t="shared" si="188"/>
        <v>34.881853043328782</v>
      </c>
      <c r="U366" s="68">
        <f>'Расчет субсидий'!Z366-1</f>
        <v>0.53333333333333321</v>
      </c>
      <c r="V366" s="68">
        <f>U366*'Расчет субсидий'!AA366</f>
        <v>13.33333333333333</v>
      </c>
      <c r="W366" s="69">
        <f t="shared" si="189"/>
        <v>189.91231101367919</v>
      </c>
      <c r="X366" s="68">
        <f>'Расчет субсидий'!AD366-1</f>
        <v>1.7749999999999932E-2</v>
      </c>
      <c r="Y366" s="68">
        <f>X366*'Расчет субсидий'!AE366</f>
        <v>8.8749999999999662E-2</v>
      </c>
      <c r="Z366" s="69">
        <f t="shared" si="158"/>
        <v>1.2641038201847976</v>
      </c>
      <c r="AA366" s="31" t="s">
        <v>376</v>
      </c>
      <c r="AB366" s="31" t="s">
        <v>376</v>
      </c>
      <c r="AC366" s="31" t="s">
        <v>376</v>
      </c>
      <c r="AD366" s="68">
        <f>'Расчет субсидий'!AL366-1</f>
        <v>0</v>
      </c>
      <c r="AE366" s="68">
        <f>AD366*'Расчет субсидий'!AM366</f>
        <v>0</v>
      </c>
      <c r="AF366" s="69">
        <f t="shared" si="190"/>
        <v>0</v>
      </c>
      <c r="AG366" s="31" t="s">
        <v>376</v>
      </c>
      <c r="AH366" s="31" t="s">
        <v>376</v>
      </c>
      <c r="AI366" s="31" t="s">
        <v>376</v>
      </c>
      <c r="AJ366" s="68">
        <f>'Расчет субсидий'!AT366-1</f>
        <v>-2.6539278131634814E-2</v>
      </c>
      <c r="AK366" s="68">
        <f>AJ366*'Расчет субсидий'!AU366</f>
        <v>-0.26539278131634814</v>
      </c>
      <c r="AL366" s="69">
        <f t="shared" si="159"/>
        <v>-3.7801017319601748</v>
      </c>
      <c r="AM366" s="31" t="s">
        <v>376</v>
      </c>
      <c r="AN366" s="31" t="s">
        <v>376</v>
      </c>
      <c r="AO366" s="31" t="s">
        <v>376</v>
      </c>
      <c r="AP366" s="31" t="s">
        <v>376</v>
      </c>
      <c r="AQ366" s="31" t="s">
        <v>376</v>
      </c>
      <c r="AR366" s="31" t="s">
        <v>376</v>
      </c>
      <c r="AS366" s="68">
        <f t="shared" si="160"/>
        <v>12.728681571144769</v>
      </c>
      <c r="AT366" s="30" t="str">
        <f>IF('Расчет субсидий'!BW366="+",'Расчет субсидий'!BW366,"-")</f>
        <v>-</v>
      </c>
    </row>
    <row r="367" spans="1:46" ht="15" customHeight="1">
      <c r="A367" s="37" t="s">
        <v>359</v>
      </c>
      <c r="B367" s="65">
        <f>'Расчет субсидий'!BH367</f>
        <v>-8</v>
      </c>
      <c r="C367" s="68">
        <f>'Расчет субсидий'!D367-1</f>
        <v>-0.21141084824004619</v>
      </c>
      <c r="D367" s="68">
        <f>C367*'Расчет субсидий'!E367</f>
        <v>-2.1141084824004617</v>
      </c>
      <c r="E367" s="69">
        <f t="shared" si="185"/>
        <v>-0.35826605532550554</v>
      </c>
      <c r="F367" s="31" t="s">
        <v>376</v>
      </c>
      <c r="G367" s="31" t="s">
        <v>376</v>
      </c>
      <c r="H367" s="31" t="s">
        <v>376</v>
      </c>
      <c r="I367" s="31" t="s">
        <v>376</v>
      </c>
      <c r="J367" s="31" t="s">
        <v>376</v>
      </c>
      <c r="K367" s="31" t="s">
        <v>376</v>
      </c>
      <c r="L367" s="68">
        <f>'Расчет субсидий'!P367-1</f>
        <v>0.4486725486665466</v>
      </c>
      <c r="M367" s="68">
        <f>L367*'Расчет субсидий'!Q367</f>
        <v>8.973450973330932</v>
      </c>
      <c r="N367" s="69">
        <f t="shared" si="186"/>
        <v>1.520680187244581</v>
      </c>
      <c r="O367" s="68">
        <f>'Расчет субсидий'!R367-1</f>
        <v>0</v>
      </c>
      <c r="P367" s="68">
        <f>O367*'Расчет субсидий'!S367</f>
        <v>0</v>
      </c>
      <c r="Q367" s="69">
        <f t="shared" si="187"/>
        <v>0</v>
      </c>
      <c r="R367" s="68">
        <f>'Расчет субсидий'!V367-1</f>
        <v>-1</v>
      </c>
      <c r="S367" s="68">
        <f>R367*'Расчет субсидий'!W367</f>
        <v>-15</v>
      </c>
      <c r="T367" s="69">
        <f t="shared" si="188"/>
        <v>-2.5419655020638734</v>
      </c>
      <c r="U367" s="68">
        <f>'Расчет субсидий'!Z367-1</f>
        <v>-1</v>
      </c>
      <c r="V367" s="68">
        <f>U367*'Расчет субсидий'!AA367</f>
        <v>-35</v>
      </c>
      <c r="W367" s="69">
        <f t="shared" si="189"/>
        <v>-5.9312528381490379</v>
      </c>
      <c r="X367" s="68">
        <f>'Расчет субсидий'!AD367-1</f>
        <v>-1.0029411764705842E-2</v>
      </c>
      <c r="Y367" s="68">
        <f>X367*'Расчет субсидий'!AE367</f>
        <v>-5.0147058823529211E-2</v>
      </c>
      <c r="Z367" s="69">
        <f t="shared" ref="Z367:Z376" si="191">$B367*Y367/$AS367</f>
        <v>-8.4981395706252676E-3</v>
      </c>
      <c r="AA367" s="31" t="s">
        <v>376</v>
      </c>
      <c r="AB367" s="31" t="s">
        <v>376</v>
      </c>
      <c r="AC367" s="31" t="s">
        <v>376</v>
      </c>
      <c r="AD367" s="68">
        <f>'Расчет субсидий'!AL367-1</f>
        <v>-5.0000000000000044E-2</v>
      </c>
      <c r="AE367" s="68">
        <f>AD367*'Расчет субсидий'!AM367</f>
        <v>-1.0000000000000009</v>
      </c>
      <c r="AF367" s="69">
        <f t="shared" si="190"/>
        <v>-0.16946436680425839</v>
      </c>
      <c r="AG367" s="31" t="s">
        <v>376</v>
      </c>
      <c r="AH367" s="31" t="s">
        <v>376</v>
      </c>
      <c r="AI367" s="31" t="s">
        <v>376</v>
      </c>
      <c r="AJ367" s="68">
        <f>'Расчет субсидий'!AT367-1</f>
        <v>-0.30167597765363119</v>
      </c>
      <c r="AK367" s="68">
        <f>AJ367*'Расчет субсидий'!AU367</f>
        <v>-3.0167597765363121</v>
      </c>
      <c r="AL367" s="69">
        <f t="shared" ref="AL367:AL376" si="192">$B367*AK367/$AS367</f>
        <v>-0.51123328533128165</v>
      </c>
      <c r="AM367" s="31" t="s">
        <v>376</v>
      </c>
      <c r="AN367" s="31" t="s">
        <v>376</v>
      </c>
      <c r="AO367" s="31" t="s">
        <v>376</v>
      </c>
      <c r="AP367" s="31" t="s">
        <v>376</v>
      </c>
      <c r="AQ367" s="31" t="s">
        <v>376</v>
      </c>
      <c r="AR367" s="31" t="s">
        <v>376</v>
      </c>
      <c r="AS367" s="68">
        <f t="shared" si="160"/>
        <v>-47.207564344429365</v>
      </c>
      <c r="AT367" s="30" t="str">
        <f>IF('Расчет субсидий'!BW367="+",'Расчет субсидий'!BW367,"-")</f>
        <v>-</v>
      </c>
    </row>
    <row r="368" spans="1:46" ht="15" customHeight="1">
      <c r="A368" s="37" t="s">
        <v>360</v>
      </c>
      <c r="B368" s="65">
        <f>'Расчет субсидий'!BH368</f>
        <v>133.29999999999995</v>
      </c>
      <c r="C368" s="68">
        <f>'Расчет субсидий'!D368-1</f>
        <v>-1</v>
      </c>
      <c r="D368" s="68">
        <f>C368*'Расчет субсидий'!E368</f>
        <v>0</v>
      </c>
      <c r="E368" s="69">
        <f t="shared" si="185"/>
        <v>0</v>
      </c>
      <c r="F368" s="31" t="s">
        <v>376</v>
      </c>
      <c r="G368" s="31" t="s">
        <v>376</v>
      </c>
      <c r="H368" s="31" t="s">
        <v>376</v>
      </c>
      <c r="I368" s="31" t="s">
        <v>376</v>
      </c>
      <c r="J368" s="31" t="s">
        <v>376</v>
      </c>
      <c r="K368" s="31" t="s">
        <v>376</v>
      </c>
      <c r="L368" s="68">
        <f>'Расчет субсидий'!P368-1</f>
        <v>-7.7295585770162045E-2</v>
      </c>
      <c r="M368" s="68">
        <f>L368*'Расчет субсидий'!Q368</f>
        <v>-1.5459117154032409</v>
      </c>
      <c r="N368" s="69">
        <f t="shared" si="186"/>
        <v>-23.148398271562371</v>
      </c>
      <c r="O368" s="68">
        <f>'Расчет субсидий'!R368-1</f>
        <v>0</v>
      </c>
      <c r="P368" s="68">
        <f>O368*'Расчет субсидий'!S368</f>
        <v>0</v>
      </c>
      <c r="Q368" s="69">
        <f t="shared" si="187"/>
        <v>0</v>
      </c>
      <c r="R368" s="68">
        <f>'Расчет субсидий'!V368-1</f>
        <v>-1</v>
      </c>
      <c r="S368" s="68">
        <f>R368*'Расчет субсидий'!W368</f>
        <v>-20</v>
      </c>
      <c r="T368" s="69">
        <f t="shared" si="188"/>
        <v>-299.4789164337792</v>
      </c>
      <c r="U368" s="68">
        <f>'Расчет субсидий'!Z368-1</f>
        <v>0.35000000000000009</v>
      </c>
      <c r="V368" s="68">
        <f>U368*'Расчет субсидий'!AA368</f>
        <v>10.500000000000004</v>
      </c>
      <c r="W368" s="69">
        <f t="shared" si="189"/>
        <v>157.22643112773414</v>
      </c>
      <c r="X368" s="68">
        <f>'Расчет субсидий'!AD368-1</f>
        <v>-7.6048387096774195E-2</v>
      </c>
      <c r="Y368" s="68">
        <f>X368*'Расчет субсидий'!AE368</f>
        <v>-0.38024193548387097</v>
      </c>
      <c r="Z368" s="69">
        <f t="shared" si="191"/>
        <v>-5.6937221410696326</v>
      </c>
      <c r="AA368" s="31" t="s">
        <v>376</v>
      </c>
      <c r="AB368" s="31" t="s">
        <v>376</v>
      </c>
      <c r="AC368" s="31" t="s">
        <v>376</v>
      </c>
      <c r="AD368" s="68">
        <f>'Расчет субсидий'!AL368-1</f>
        <v>1.0303030303030303</v>
      </c>
      <c r="AE368" s="68">
        <f>AD368*'Расчет субсидий'!AM368</f>
        <v>20.606060606060606</v>
      </c>
      <c r="AF368" s="69">
        <f t="shared" si="190"/>
        <v>308.55403511359066</v>
      </c>
      <c r="AG368" s="31" t="s">
        <v>376</v>
      </c>
      <c r="AH368" s="31" t="s">
        <v>376</v>
      </c>
      <c r="AI368" s="31" t="s">
        <v>376</v>
      </c>
      <c r="AJ368" s="68">
        <f>'Расчет субсидий'!AT368-1</f>
        <v>-2.777777777777779E-2</v>
      </c>
      <c r="AK368" s="68">
        <f>AJ368*'Расчет субсидий'!AU368</f>
        <v>-0.2777777777777779</v>
      </c>
      <c r="AL368" s="69">
        <f t="shared" si="192"/>
        <v>-4.1594293949136008</v>
      </c>
      <c r="AM368" s="31" t="s">
        <v>376</v>
      </c>
      <c r="AN368" s="31" t="s">
        <v>376</v>
      </c>
      <c r="AO368" s="31" t="s">
        <v>376</v>
      </c>
      <c r="AP368" s="31" t="s">
        <v>376</v>
      </c>
      <c r="AQ368" s="31" t="s">
        <v>376</v>
      </c>
      <c r="AR368" s="31" t="s">
        <v>376</v>
      </c>
      <c r="AS368" s="68">
        <f t="shared" ref="AS368:AS376" si="193">D368+M368+P368+S368+V368+Y368+AE368+AK368</f>
        <v>8.9021291773957163</v>
      </c>
      <c r="AT368" s="30" t="str">
        <f>IF('Расчет субсидий'!BW368="+",'Расчет субсидий'!BW368,"-")</f>
        <v>-</v>
      </c>
    </row>
    <row r="369" spans="1:46" ht="15" customHeight="1">
      <c r="A369" s="37" t="s">
        <v>361</v>
      </c>
      <c r="B369" s="65">
        <f>'Расчет субсидий'!BH369</f>
        <v>287.90000000000009</v>
      </c>
      <c r="C369" s="68">
        <f>'Расчет субсидий'!D369-1</f>
        <v>2.2225806451612984E-2</v>
      </c>
      <c r="D369" s="68">
        <f>C369*'Расчет субсидий'!E369</f>
        <v>0.22225806451612984</v>
      </c>
      <c r="E369" s="69">
        <f t="shared" si="185"/>
        <v>1.8125405478856522</v>
      </c>
      <c r="F369" s="31" t="s">
        <v>376</v>
      </c>
      <c r="G369" s="31" t="s">
        <v>376</v>
      </c>
      <c r="H369" s="31" t="s">
        <v>376</v>
      </c>
      <c r="I369" s="31" t="s">
        <v>376</v>
      </c>
      <c r="J369" s="31" t="s">
        <v>376</v>
      </c>
      <c r="K369" s="31" t="s">
        <v>376</v>
      </c>
      <c r="L369" s="68">
        <f>'Расчет субсидий'!P369-1</f>
        <v>9.0848879567281271E-2</v>
      </c>
      <c r="M369" s="68">
        <f>L369*'Расчет субсидий'!Q369</f>
        <v>1.8169775913456254</v>
      </c>
      <c r="N369" s="69">
        <f t="shared" si="186"/>
        <v>14.817665069132042</v>
      </c>
      <c r="O369" s="68">
        <f>'Расчет субсидий'!R369-1</f>
        <v>0</v>
      </c>
      <c r="P369" s="68">
        <f>O369*'Расчет субсидий'!S369</f>
        <v>0</v>
      </c>
      <c r="Q369" s="69">
        <f t="shared" si="187"/>
        <v>0</v>
      </c>
      <c r="R369" s="68">
        <f>'Расчет субсидий'!V369-1</f>
        <v>0.51780821917808217</v>
      </c>
      <c r="S369" s="68">
        <f>R369*'Расчет субсидий'!W369</f>
        <v>10.356164383561644</v>
      </c>
      <c r="T369" s="69">
        <f t="shared" si="188"/>
        <v>84.455733503485291</v>
      </c>
      <c r="U369" s="68">
        <f>'Расчет субсидий'!Z369-1</f>
        <v>0.31999999999999984</v>
      </c>
      <c r="V369" s="68">
        <f>U369*'Расчет субсидий'!AA369</f>
        <v>9.5999999999999943</v>
      </c>
      <c r="W369" s="69">
        <f t="shared" si="189"/>
        <v>78.289124390532336</v>
      </c>
      <c r="X369" s="68">
        <f>'Расчет субсидий'!AD369-1</f>
        <v>0.1878333333333333</v>
      </c>
      <c r="Y369" s="68">
        <f>X369*'Расчет субсидий'!AE369</f>
        <v>0.93916666666666648</v>
      </c>
      <c r="Z369" s="69">
        <f t="shared" si="191"/>
        <v>7.6590141656362833</v>
      </c>
      <c r="AA369" s="31" t="s">
        <v>376</v>
      </c>
      <c r="AB369" s="31" t="s">
        <v>376</v>
      </c>
      <c r="AC369" s="31" t="s">
        <v>376</v>
      </c>
      <c r="AD369" s="68">
        <f>'Расчет субсидий'!AL369-1</f>
        <v>0.61842105263157898</v>
      </c>
      <c r="AE369" s="68">
        <f>AD369*'Расчет субсидий'!AM369</f>
        <v>12.368421052631579</v>
      </c>
      <c r="AF369" s="69">
        <f t="shared" si="190"/>
        <v>100.86592232332846</v>
      </c>
      <c r="AG369" s="31" t="s">
        <v>376</v>
      </c>
      <c r="AH369" s="31" t="s">
        <v>376</v>
      </c>
      <c r="AI369" s="31" t="s">
        <v>376</v>
      </c>
      <c r="AJ369" s="68">
        <f>'Расчет субсидий'!AT369-1</f>
        <v>0</v>
      </c>
      <c r="AK369" s="68">
        <f>AJ369*'Расчет субсидий'!AU369</f>
        <v>0</v>
      </c>
      <c r="AL369" s="69">
        <f t="shared" si="192"/>
        <v>0</v>
      </c>
      <c r="AM369" s="31" t="s">
        <v>376</v>
      </c>
      <c r="AN369" s="31" t="s">
        <v>376</v>
      </c>
      <c r="AO369" s="31" t="s">
        <v>376</v>
      </c>
      <c r="AP369" s="31" t="s">
        <v>376</v>
      </c>
      <c r="AQ369" s="31" t="s">
        <v>376</v>
      </c>
      <c r="AR369" s="31" t="s">
        <v>376</v>
      </c>
      <c r="AS369" s="68">
        <f t="shared" si="193"/>
        <v>35.302987758721642</v>
      </c>
      <c r="AT369" s="30" t="str">
        <f>IF('Расчет субсидий'!BW369="+",'Расчет субсидий'!BW369,"-")</f>
        <v>-</v>
      </c>
    </row>
    <row r="370" spans="1:46" ht="15" customHeight="1">
      <c r="A370" s="37" t="s">
        <v>362</v>
      </c>
      <c r="B370" s="65">
        <f>'Расчет субсидий'!BH370</f>
        <v>-213.40000000000009</v>
      </c>
      <c r="C370" s="68">
        <f>'Расчет субсидий'!D370-1</f>
        <v>2.8701298701298672E-2</v>
      </c>
      <c r="D370" s="68">
        <f>C370*'Расчет субсидий'!E370</f>
        <v>0.28701298701298672</v>
      </c>
      <c r="E370" s="69">
        <f t="shared" si="185"/>
        <v>4.1883654144538403</v>
      </c>
      <c r="F370" s="31" t="s">
        <v>376</v>
      </c>
      <c r="G370" s="31" t="s">
        <v>376</v>
      </c>
      <c r="H370" s="31" t="s">
        <v>376</v>
      </c>
      <c r="I370" s="31" t="s">
        <v>376</v>
      </c>
      <c r="J370" s="31" t="s">
        <v>376</v>
      </c>
      <c r="K370" s="31" t="s">
        <v>376</v>
      </c>
      <c r="L370" s="68">
        <f>'Расчет субсидий'!P370-1</f>
        <v>0.26360021009979739</v>
      </c>
      <c r="M370" s="68">
        <f>L370*'Расчет субсидий'!Q370</f>
        <v>5.2720042019959479</v>
      </c>
      <c r="N370" s="69">
        <f t="shared" si="186"/>
        <v>76.934079862720722</v>
      </c>
      <c r="O370" s="68">
        <f>'Расчет субсидий'!R370-1</f>
        <v>0</v>
      </c>
      <c r="P370" s="68">
        <f>O370*'Расчет субсидий'!S370</f>
        <v>0</v>
      </c>
      <c r="Q370" s="69">
        <f t="shared" si="187"/>
        <v>0</v>
      </c>
      <c r="R370" s="68">
        <f>'Расчет субсидий'!V370-1</f>
        <v>7.4025974025974106E-2</v>
      </c>
      <c r="S370" s="68">
        <f>R370*'Расчет субсидий'!W370</f>
        <v>1.4805194805194821</v>
      </c>
      <c r="T370" s="69">
        <f t="shared" si="188"/>
        <v>21.605142861888634</v>
      </c>
      <c r="U370" s="68">
        <f>'Расчет субсидий'!Z370-1</f>
        <v>-0.73333333333333339</v>
      </c>
      <c r="V370" s="68">
        <f>U370*'Расчет субсидий'!AA370</f>
        <v>-22</v>
      </c>
      <c r="W370" s="69">
        <f t="shared" si="189"/>
        <v>-321.0448421757834</v>
      </c>
      <c r="X370" s="68">
        <f>'Расчет субсидий'!AD370-1</f>
        <v>-0.149802371541502</v>
      </c>
      <c r="Y370" s="68">
        <f>X370*'Расчет субсидий'!AE370</f>
        <v>-0.74901185770751</v>
      </c>
      <c r="Z370" s="69">
        <f t="shared" si="191"/>
        <v>-10.930290620249902</v>
      </c>
      <c r="AA370" s="31" t="s">
        <v>376</v>
      </c>
      <c r="AB370" s="31" t="s">
        <v>376</v>
      </c>
      <c r="AC370" s="31" t="s">
        <v>376</v>
      </c>
      <c r="AD370" s="68">
        <f>'Расчет субсидий'!AL370-1</f>
        <v>5.4298642533936681E-2</v>
      </c>
      <c r="AE370" s="68">
        <f>AD370*'Расчет субсидий'!AM370</f>
        <v>1.0859728506787336</v>
      </c>
      <c r="AF370" s="69">
        <f t="shared" si="190"/>
        <v>15.847544656969983</v>
      </c>
      <c r="AG370" s="31" t="s">
        <v>376</v>
      </c>
      <c r="AH370" s="31" t="s">
        <v>376</v>
      </c>
      <c r="AI370" s="31" t="s">
        <v>376</v>
      </c>
      <c r="AJ370" s="68">
        <f>'Расчет субсидий'!AT370-1</f>
        <v>0</v>
      </c>
      <c r="AK370" s="68">
        <f>AJ370*'Расчет субсидий'!AU370</f>
        <v>0</v>
      </c>
      <c r="AL370" s="69">
        <f t="shared" si="192"/>
        <v>0</v>
      </c>
      <c r="AM370" s="31" t="s">
        <v>376</v>
      </c>
      <c r="AN370" s="31" t="s">
        <v>376</v>
      </c>
      <c r="AO370" s="31" t="s">
        <v>376</v>
      </c>
      <c r="AP370" s="31" t="s">
        <v>376</v>
      </c>
      <c r="AQ370" s="31" t="s">
        <v>376</v>
      </c>
      <c r="AR370" s="31" t="s">
        <v>376</v>
      </c>
      <c r="AS370" s="68">
        <f t="shared" si="193"/>
        <v>-14.623502337500359</v>
      </c>
      <c r="AT370" s="30" t="str">
        <f>IF('Расчет субсидий'!BW370="+",'Расчет субсидий'!BW370,"-")</f>
        <v>-</v>
      </c>
    </row>
    <row r="371" spans="1:46" ht="15" customHeight="1">
      <c r="A371" s="37" t="s">
        <v>363</v>
      </c>
      <c r="B371" s="65">
        <f>'Расчет субсидий'!BH371</f>
        <v>404.09999999999991</v>
      </c>
      <c r="C371" s="68">
        <f>'Расчет субсидий'!D371-1</f>
        <v>-1</v>
      </c>
      <c r="D371" s="68">
        <f>C371*'Расчет субсидий'!E371</f>
        <v>0</v>
      </c>
      <c r="E371" s="69">
        <f t="shared" si="185"/>
        <v>0</v>
      </c>
      <c r="F371" s="31" t="s">
        <v>376</v>
      </c>
      <c r="G371" s="31" t="s">
        <v>376</v>
      </c>
      <c r="H371" s="31" t="s">
        <v>376</v>
      </c>
      <c r="I371" s="31" t="s">
        <v>376</v>
      </c>
      <c r="J371" s="31" t="s">
        <v>376</v>
      </c>
      <c r="K371" s="31" t="s">
        <v>376</v>
      </c>
      <c r="L371" s="68">
        <f>'Расчет субсидий'!P371-1</f>
        <v>0.11612903225806459</v>
      </c>
      <c r="M371" s="68">
        <f>L371*'Расчет субсидий'!Q371</f>
        <v>2.3225806451612918</v>
      </c>
      <c r="N371" s="69">
        <f t="shared" si="186"/>
        <v>3.2441717460819413</v>
      </c>
      <c r="O371" s="68">
        <f>'Расчет субсидий'!R371-1</f>
        <v>0</v>
      </c>
      <c r="P371" s="68">
        <f>O371*'Расчет субсидий'!S371</f>
        <v>0</v>
      </c>
      <c r="Q371" s="69">
        <f t="shared" si="187"/>
        <v>0</v>
      </c>
      <c r="R371" s="68">
        <f>'Расчет субсидий'!V371-1</f>
        <v>9</v>
      </c>
      <c r="S371" s="68">
        <f>R371*'Расчет субсидий'!W371</f>
        <v>270</v>
      </c>
      <c r="T371" s="69">
        <f t="shared" si="188"/>
        <v>377.13496548202539</v>
      </c>
      <c r="U371" s="68">
        <f>'Расчет субсидий'!Z371-1</f>
        <v>0.73333333333333339</v>
      </c>
      <c r="V371" s="68">
        <f>U371*'Расчет субсидий'!AA371</f>
        <v>14.666666666666668</v>
      </c>
      <c r="W371" s="69">
        <f t="shared" si="189"/>
        <v>20.486343803961876</v>
      </c>
      <c r="X371" s="68">
        <f>'Расчет субсидий'!AD371-1</f>
        <v>0.47837209302325578</v>
      </c>
      <c r="Y371" s="68">
        <f>X371*'Расчет субсидий'!AE371</f>
        <v>2.3918604651162791</v>
      </c>
      <c r="Z371" s="69">
        <f t="shared" si="191"/>
        <v>3.3409415331461081</v>
      </c>
      <c r="AA371" s="31" t="s">
        <v>376</v>
      </c>
      <c r="AB371" s="31" t="s">
        <v>376</v>
      </c>
      <c r="AC371" s="31" t="s">
        <v>376</v>
      </c>
      <c r="AD371" s="68">
        <f>'Расчет субсидий'!AL371-1</f>
        <v>2.0000000000000018E-2</v>
      </c>
      <c r="AE371" s="68">
        <f>AD371*'Расчет субсидий'!AM371</f>
        <v>0.40000000000000036</v>
      </c>
      <c r="AF371" s="69">
        <f t="shared" si="190"/>
        <v>0.55871846738077879</v>
      </c>
      <c r="AG371" s="31" t="s">
        <v>376</v>
      </c>
      <c r="AH371" s="31" t="s">
        <v>376</v>
      </c>
      <c r="AI371" s="31" t="s">
        <v>376</v>
      </c>
      <c r="AJ371" s="68">
        <f>'Расчет субсидий'!AT371-1</f>
        <v>-4.7619047619047672E-2</v>
      </c>
      <c r="AK371" s="68">
        <f>AJ371*'Расчет субсидий'!AU371</f>
        <v>-0.47619047619047672</v>
      </c>
      <c r="AL371" s="69">
        <f t="shared" si="192"/>
        <v>-0.66514103259616542</v>
      </c>
      <c r="AM371" s="31" t="s">
        <v>376</v>
      </c>
      <c r="AN371" s="31" t="s">
        <v>376</v>
      </c>
      <c r="AO371" s="31" t="s">
        <v>376</v>
      </c>
      <c r="AP371" s="31" t="s">
        <v>376</v>
      </c>
      <c r="AQ371" s="31" t="s">
        <v>376</v>
      </c>
      <c r="AR371" s="31" t="s">
        <v>376</v>
      </c>
      <c r="AS371" s="68">
        <f t="shared" si="193"/>
        <v>289.30491730075374</v>
      </c>
      <c r="AT371" s="30" t="str">
        <f>IF('Расчет субсидий'!BW371="+",'Расчет субсидий'!BW371,"-")</f>
        <v>-</v>
      </c>
    </row>
    <row r="372" spans="1:46" ht="15" customHeight="1">
      <c r="A372" s="37" t="s">
        <v>364</v>
      </c>
      <c r="B372" s="65">
        <f>'Расчет субсидий'!BH372</f>
        <v>-56.799999999999955</v>
      </c>
      <c r="C372" s="68">
        <f>'Расчет субсидий'!D372-1</f>
        <v>-1</v>
      </c>
      <c r="D372" s="68">
        <f>C372*'Расчет субсидий'!E372</f>
        <v>0</v>
      </c>
      <c r="E372" s="69">
        <f t="shared" si="185"/>
        <v>0</v>
      </c>
      <c r="F372" s="31" t="s">
        <v>376</v>
      </c>
      <c r="G372" s="31" t="s">
        <v>376</v>
      </c>
      <c r="H372" s="31" t="s">
        <v>376</v>
      </c>
      <c r="I372" s="31" t="s">
        <v>376</v>
      </c>
      <c r="J372" s="31" t="s">
        <v>376</v>
      </c>
      <c r="K372" s="31" t="s">
        <v>376</v>
      </c>
      <c r="L372" s="68">
        <f>'Расчет субсидий'!P372-1</f>
        <v>-9.0211721386928456E-2</v>
      </c>
      <c r="M372" s="68">
        <f>L372*'Расчет субсидий'!Q372</f>
        <v>-1.8042344277385691</v>
      </c>
      <c r="N372" s="69">
        <f t="shared" si="186"/>
        <v>-17.465340115732019</v>
      </c>
      <c r="O372" s="68">
        <f>'Расчет субсидий'!R372-1</f>
        <v>0</v>
      </c>
      <c r="P372" s="68">
        <f>O372*'Расчет субсидий'!S372</f>
        <v>0</v>
      </c>
      <c r="Q372" s="69">
        <f t="shared" si="187"/>
        <v>0</v>
      </c>
      <c r="R372" s="68">
        <f>'Расчет субсидий'!V372-1</f>
        <v>4.6428571428571486E-2</v>
      </c>
      <c r="S372" s="68">
        <f>R372*'Расчет субсидий'!W372</f>
        <v>1.1607142857142871</v>
      </c>
      <c r="T372" s="69">
        <f t="shared" si="188"/>
        <v>11.235940000656276</v>
      </c>
      <c r="U372" s="68">
        <f>'Расчет субсидий'!Z372-1</f>
        <v>-9.9999999999999978E-2</v>
      </c>
      <c r="V372" s="68">
        <f>U372*'Расчет субсидий'!AA372</f>
        <v>-2.4999999999999996</v>
      </c>
      <c r="W372" s="69">
        <f t="shared" si="189"/>
        <v>-24.200486155259636</v>
      </c>
      <c r="X372" s="68">
        <f>'Расчет субсидий'!AD372-1</f>
        <v>0.17958333333333343</v>
      </c>
      <c r="Y372" s="68">
        <f>X372*'Расчет субсидий'!AE372</f>
        <v>0.89791666666666714</v>
      </c>
      <c r="Z372" s="69">
        <f t="shared" si="191"/>
        <v>8.6920079440974263</v>
      </c>
      <c r="AA372" s="31" t="s">
        <v>376</v>
      </c>
      <c r="AB372" s="31" t="s">
        <v>376</v>
      </c>
      <c r="AC372" s="31" t="s">
        <v>376</v>
      </c>
      <c r="AD372" s="68">
        <f>'Расчет субсидий'!AL372-1</f>
        <v>-0.18110236220472442</v>
      </c>
      <c r="AE372" s="68">
        <f>AD372*'Расчет субсидий'!AM372</f>
        <v>-3.6220472440944884</v>
      </c>
      <c r="AF372" s="69">
        <f t="shared" si="190"/>
        <v>-35.062121673762007</v>
      </c>
      <c r="AG372" s="31" t="s">
        <v>376</v>
      </c>
      <c r="AH372" s="31" t="s">
        <v>376</v>
      </c>
      <c r="AI372" s="31" t="s">
        <v>376</v>
      </c>
      <c r="AJ372" s="68">
        <f>'Расчет субсидий'!AT372-1</f>
        <v>-1</v>
      </c>
      <c r="AK372" s="68">
        <f>AJ372*'Расчет субсидий'!AU372</f>
        <v>0</v>
      </c>
      <c r="AL372" s="69">
        <f t="shared" si="192"/>
        <v>0</v>
      </c>
      <c r="AM372" s="31" t="s">
        <v>376</v>
      </c>
      <c r="AN372" s="31" t="s">
        <v>376</v>
      </c>
      <c r="AO372" s="31" t="s">
        <v>376</v>
      </c>
      <c r="AP372" s="31" t="s">
        <v>376</v>
      </c>
      <c r="AQ372" s="31" t="s">
        <v>376</v>
      </c>
      <c r="AR372" s="31" t="s">
        <v>376</v>
      </c>
      <c r="AS372" s="68">
        <f t="shared" si="193"/>
        <v>-5.8676507194521026</v>
      </c>
      <c r="AT372" s="30" t="str">
        <f>IF('Расчет субсидий'!BW372="+",'Расчет субсидий'!BW372,"-")</f>
        <v>-</v>
      </c>
    </row>
    <row r="373" spans="1:46" ht="15" customHeight="1">
      <c r="A373" s="37" t="s">
        <v>365</v>
      </c>
      <c r="B373" s="65">
        <f>'Расчет субсидий'!BH373</f>
        <v>-142.29999999999995</v>
      </c>
      <c r="C373" s="68">
        <f>'Расчет субсидий'!D373-1</f>
        <v>-1</v>
      </c>
      <c r="D373" s="68">
        <f>C373*'Расчет субсидий'!E373</f>
        <v>0</v>
      </c>
      <c r="E373" s="69">
        <f t="shared" si="185"/>
        <v>0</v>
      </c>
      <c r="F373" s="31" t="s">
        <v>376</v>
      </c>
      <c r="G373" s="31" t="s">
        <v>376</v>
      </c>
      <c r="H373" s="31" t="s">
        <v>376</v>
      </c>
      <c r="I373" s="31" t="s">
        <v>376</v>
      </c>
      <c r="J373" s="31" t="s">
        <v>376</v>
      </c>
      <c r="K373" s="31" t="s">
        <v>376</v>
      </c>
      <c r="L373" s="68">
        <f>'Расчет субсидий'!P373-1</f>
        <v>-8.1431159420289889E-2</v>
      </c>
      <c r="M373" s="68">
        <f>L373*'Расчет субсидий'!Q373</f>
        <v>-1.6286231884057978</v>
      </c>
      <c r="N373" s="69">
        <f t="shared" si="186"/>
        <v>-29.480583831819132</v>
      </c>
      <c r="O373" s="68">
        <f>'Расчет субсидий'!R373-1</f>
        <v>0</v>
      </c>
      <c r="P373" s="68">
        <f>O373*'Расчет субсидий'!S373</f>
        <v>0</v>
      </c>
      <c r="Q373" s="69">
        <f t="shared" si="187"/>
        <v>0</v>
      </c>
      <c r="R373" s="68">
        <f>'Расчет субсидий'!V373-1</f>
        <v>-1</v>
      </c>
      <c r="S373" s="68">
        <f>R373*'Расчет субсидий'!W373</f>
        <v>-20</v>
      </c>
      <c r="T373" s="69">
        <f t="shared" si="188"/>
        <v>-362.03075139408571</v>
      </c>
      <c r="U373" s="68">
        <f>'Расчет субсидий'!Z373-1</f>
        <v>0.5</v>
      </c>
      <c r="V373" s="68">
        <f>U373*'Расчет субсидий'!AA373</f>
        <v>15</v>
      </c>
      <c r="W373" s="69">
        <f t="shared" si="189"/>
        <v>271.52306354556424</v>
      </c>
      <c r="X373" s="68">
        <f>'Расчет субсидий'!AD373-1</f>
        <v>-6.899999999999995E-2</v>
      </c>
      <c r="Y373" s="68">
        <f>X373*'Расчет субсидий'!AE373</f>
        <v>-0.34499999999999975</v>
      </c>
      <c r="Z373" s="69">
        <f t="shared" si="191"/>
        <v>-6.2450304615479748</v>
      </c>
      <c r="AA373" s="31" t="s">
        <v>376</v>
      </c>
      <c r="AB373" s="31" t="s">
        <v>376</v>
      </c>
      <c r="AC373" s="31" t="s">
        <v>376</v>
      </c>
      <c r="AD373" s="68">
        <f>'Расчет субсидий'!AL373-1</f>
        <v>-2.6315789473684181E-2</v>
      </c>
      <c r="AE373" s="68">
        <f>AD373*'Расчет субсидий'!AM373</f>
        <v>-0.52631578947368363</v>
      </c>
      <c r="AF373" s="69">
        <f t="shared" si="190"/>
        <v>-9.5271250366864564</v>
      </c>
      <c r="AG373" s="31" t="s">
        <v>376</v>
      </c>
      <c r="AH373" s="31" t="s">
        <v>376</v>
      </c>
      <c r="AI373" s="31" t="s">
        <v>376</v>
      </c>
      <c r="AJ373" s="68">
        <f>'Расчет субсидий'!AT373-1</f>
        <v>-3.6127167630057855E-2</v>
      </c>
      <c r="AK373" s="68">
        <f>AJ373*'Расчет субсидий'!AU373</f>
        <v>-0.36127167630057855</v>
      </c>
      <c r="AL373" s="69">
        <f t="shared" si="192"/>
        <v>-6.5395728214249678</v>
      </c>
      <c r="AM373" s="31" t="s">
        <v>376</v>
      </c>
      <c r="AN373" s="31" t="s">
        <v>376</v>
      </c>
      <c r="AO373" s="31" t="s">
        <v>376</v>
      </c>
      <c r="AP373" s="31" t="s">
        <v>376</v>
      </c>
      <c r="AQ373" s="31" t="s">
        <v>376</v>
      </c>
      <c r="AR373" s="31" t="s">
        <v>376</v>
      </c>
      <c r="AS373" s="68">
        <f t="shared" si="193"/>
        <v>-7.8612106541800593</v>
      </c>
      <c r="AT373" s="30" t="str">
        <f>IF('Расчет субсидий'!BW373="+",'Расчет субсидий'!BW373,"-")</f>
        <v>-</v>
      </c>
    </row>
    <row r="374" spans="1:46" ht="15" customHeight="1">
      <c r="A374" s="37" t="s">
        <v>366</v>
      </c>
      <c r="B374" s="65">
        <f>'Расчет субсидий'!BH374</f>
        <v>-197.20000000000005</v>
      </c>
      <c r="C374" s="68">
        <f>'Расчет субсидий'!D374-1</f>
        <v>-1</v>
      </c>
      <c r="D374" s="68">
        <f>C374*'Расчет субсидий'!E374</f>
        <v>0</v>
      </c>
      <c r="E374" s="69">
        <f t="shared" si="185"/>
        <v>0</v>
      </c>
      <c r="F374" s="31" t="s">
        <v>376</v>
      </c>
      <c r="G374" s="31" t="s">
        <v>376</v>
      </c>
      <c r="H374" s="31" t="s">
        <v>376</v>
      </c>
      <c r="I374" s="31" t="s">
        <v>376</v>
      </c>
      <c r="J374" s="31" t="s">
        <v>376</v>
      </c>
      <c r="K374" s="31" t="s">
        <v>376</v>
      </c>
      <c r="L374" s="68">
        <f>'Расчет субсидий'!P374-1</f>
        <v>0.14927891991408426</v>
      </c>
      <c r="M374" s="68">
        <f>L374*'Расчет субсидий'!Q374</f>
        <v>2.9855783982816853</v>
      </c>
      <c r="N374" s="69">
        <f t="shared" si="186"/>
        <v>24.010514375897795</v>
      </c>
      <c r="O374" s="68">
        <f>'Расчет субсидий'!R374-1</f>
        <v>0</v>
      </c>
      <c r="P374" s="68">
        <f>O374*'Расчет субсидий'!S374</f>
        <v>0</v>
      </c>
      <c r="Q374" s="69">
        <f t="shared" si="187"/>
        <v>0</v>
      </c>
      <c r="R374" s="68">
        <f>'Расчет субсидий'!V374-1</f>
        <v>6.1666666666666758E-2</v>
      </c>
      <c r="S374" s="68">
        <f>R374*'Расчет субсидий'!W374</f>
        <v>1.2333333333333352</v>
      </c>
      <c r="T374" s="69">
        <f t="shared" si="188"/>
        <v>9.9186702808800433</v>
      </c>
      <c r="U374" s="68">
        <f>'Расчет субсидий'!Z374-1</f>
        <v>-0.875</v>
      </c>
      <c r="V374" s="68">
        <f>U374*'Расчет субсидий'!AA374</f>
        <v>-26.25</v>
      </c>
      <c r="W374" s="69">
        <f t="shared" si="189"/>
        <v>-211.10683368089246</v>
      </c>
      <c r="X374" s="68">
        <f>'Расчет субсидий'!AD374-1</f>
        <v>-0.15449999999999997</v>
      </c>
      <c r="Y374" s="68">
        <f>X374*'Расчет субсидий'!AE374</f>
        <v>-0.77249999999999985</v>
      </c>
      <c r="Z374" s="69">
        <f t="shared" si="191"/>
        <v>-6.2125725340376921</v>
      </c>
      <c r="AA374" s="31" t="s">
        <v>376</v>
      </c>
      <c r="AB374" s="31" t="s">
        <v>376</v>
      </c>
      <c r="AC374" s="31" t="s">
        <v>376</v>
      </c>
      <c r="AD374" s="68">
        <f>'Расчет субсидий'!AL374-1</f>
        <v>0.41414141414141414</v>
      </c>
      <c r="AE374" s="68">
        <f>AD374*'Расчет субсидий'!AM374</f>
        <v>8.2828282828282838</v>
      </c>
      <c r="AF374" s="69">
        <f t="shared" si="190"/>
        <v>66.611872484206572</v>
      </c>
      <c r="AG374" s="31" t="s">
        <v>376</v>
      </c>
      <c r="AH374" s="31" t="s">
        <v>376</v>
      </c>
      <c r="AI374" s="31" t="s">
        <v>376</v>
      </c>
      <c r="AJ374" s="68">
        <f>'Расчет субсидий'!AT374-1</f>
        <v>-1</v>
      </c>
      <c r="AK374" s="68">
        <f>AJ374*'Расчет субсидий'!AU374</f>
        <v>-10</v>
      </c>
      <c r="AL374" s="69">
        <f t="shared" si="192"/>
        <v>-80.421650926054284</v>
      </c>
      <c r="AM374" s="31" t="s">
        <v>376</v>
      </c>
      <c r="AN374" s="31" t="s">
        <v>376</v>
      </c>
      <c r="AO374" s="31" t="s">
        <v>376</v>
      </c>
      <c r="AP374" s="31" t="s">
        <v>376</v>
      </c>
      <c r="AQ374" s="31" t="s">
        <v>376</v>
      </c>
      <c r="AR374" s="31" t="s">
        <v>376</v>
      </c>
      <c r="AS374" s="68">
        <f t="shared" si="193"/>
        <v>-24.520759985556698</v>
      </c>
      <c r="AT374" s="30" t="str">
        <f>IF('Расчет субсидий'!BW374="+",'Расчет субсидий'!BW374,"-")</f>
        <v>-</v>
      </c>
    </row>
    <row r="375" spans="1:46" ht="15" customHeight="1">
      <c r="A375" s="37" t="s">
        <v>367</v>
      </c>
      <c r="B375" s="65">
        <f>'Расчет субсидий'!BH375</f>
        <v>319.40000000000009</v>
      </c>
      <c r="C375" s="68">
        <f>'Расчет субсидий'!D375-1</f>
        <v>-3.6965567147078326E-2</v>
      </c>
      <c r="D375" s="68">
        <f>C375*'Расчет субсидий'!E375</f>
        <v>-0.36965567147078326</v>
      </c>
      <c r="E375" s="69">
        <f t="shared" si="185"/>
        <v>-5.1181280831383011</v>
      </c>
      <c r="F375" s="31" t="s">
        <v>376</v>
      </c>
      <c r="G375" s="31" t="s">
        <v>376</v>
      </c>
      <c r="H375" s="31" t="s">
        <v>376</v>
      </c>
      <c r="I375" s="31" t="s">
        <v>376</v>
      </c>
      <c r="J375" s="31" t="s">
        <v>376</v>
      </c>
      <c r="K375" s="31" t="s">
        <v>376</v>
      </c>
      <c r="L375" s="68">
        <f>'Расчет субсидий'!P375-1</f>
        <v>-0.30756308283049916</v>
      </c>
      <c r="M375" s="68">
        <f>L375*'Расчет субсидий'!Q375</f>
        <v>-6.1512616566099831</v>
      </c>
      <c r="N375" s="69">
        <f t="shared" si="186"/>
        <v>-85.168299748150147</v>
      </c>
      <c r="O375" s="68">
        <f>'Расчет субсидий'!R375-1</f>
        <v>0</v>
      </c>
      <c r="P375" s="68">
        <f>O375*'Расчет субсидий'!S375</f>
        <v>0</v>
      </c>
      <c r="Q375" s="69">
        <f t="shared" si="187"/>
        <v>0</v>
      </c>
      <c r="R375" s="68">
        <f>'Расчет субсидий'!V375-1</f>
        <v>-0.44000000000000006</v>
      </c>
      <c r="S375" s="68">
        <f>R375*'Расчет субсидий'!W375</f>
        <v>-8.8000000000000007</v>
      </c>
      <c r="T375" s="69">
        <f t="shared" si="188"/>
        <v>-121.84183987334515</v>
      </c>
      <c r="U375" s="68">
        <f>'Расчет субсидий'!Z375-1</f>
        <v>1.5</v>
      </c>
      <c r="V375" s="68">
        <f>U375*'Расчет субсидий'!AA375</f>
        <v>45</v>
      </c>
      <c r="W375" s="69">
        <f t="shared" si="189"/>
        <v>623.05486298869664</v>
      </c>
      <c r="X375" s="68">
        <f>'Расчет субсидий'!AD375-1</f>
        <v>-0.11293548387096775</v>
      </c>
      <c r="Y375" s="68">
        <f>X375*'Расчет субсидий'!AE375</f>
        <v>-0.56467741935483873</v>
      </c>
      <c r="Z375" s="69">
        <f t="shared" si="191"/>
        <v>-7.8183336033097746</v>
      </c>
      <c r="AA375" s="31" t="s">
        <v>376</v>
      </c>
      <c r="AB375" s="31" t="s">
        <v>376</v>
      </c>
      <c r="AC375" s="31" t="s">
        <v>376</v>
      </c>
      <c r="AD375" s="68">
        <f>'Расчет субсидий'!AL375-1</f>
        <v>-0.27848101265822789</v>
      </c>
      <c r="AE375" s="68">
        <f>AD375*'Расчет субсидий'!AM375</f>
        <v>-5.5696202531645582</v>
      </c>
      <c r="AF375" s="69">
        <f t="shared" si="190"/>
        <v>-77.115088527433642</v>
      </c>
      <c r="AG375" s="31" t="s">
        <v>376</v>
      </c>
      <c r="AH375" s="31" t="s">
        <v>376</v>
      </c>
      <c r="AI375" s="31" t="s">
        <v>376</v>
      </c>
      <c r="AJ375" s="68">
        <f>'Расчет субсидий'!AT375-1</f>
        <v>-4.7619047619047672E-2</v>
      </c>
      <c r="AK375" s="68">
        <f>AJ375*'Расчет субсидий'!AU375</f>
        <v>-0.47619047619047672</v>
      </c>
      <c r="AL375" s="69">
        <f t="shared" si="192"/>
        <v>-6.5931731533195483</v>
      </c>
      <c r="AM375" s="31" t="s">
        <v>376</v>
      </c>
      <c r="AN375" s="31" t="s">
        <v>376</v>
      </c>
      <c r="AO375" s="31" t="s">
        <v>376</v>
      </c>
      <c r="AP375" s="31" t="s">
        <v>376</v>
      </c>
      <c r="AQ375" s="31" t="s">
        <v>376</v>
      </c>
      <c r="AR375" s="31" t="s">
        <v>376</v>
      </c>
      <c r="AS375" s="68">
        <f t="shared" si="193"/>
        <v>23.068594523209356</v>
      </c>
      <c r="AT375" s="30" t="str">
        <f>IF('Расчет субсидий'!BW375="+",'Расчет субсидий'!BW375,"-")</f>
        <v>-</v>
      </c>
    </row>
    <row r="376" spans="1:46" ht="15" customHeight="1">
      <c r="A376" s="37" t="s">
        <v>368</v>
      </c>
      <c r="B376" s="65">
        <f>'Расчет субсидий'!BH376</f>
        <v>-174.40000000000009</v>
      </c>
      <c r="C376" s="68">
        <f>'Расчет субсидий'!D376-1</f>
        <v>2.4294777940458978E-3</v>
      </c>
      <c r="D376" s="68">
        <f>C376*'Расчет субсидий'!E376</f>
        <v>2.4294777940458978E-2</v>
      </c>
      <c r="E376" s="69">
        <f t="shared" si="185"/>
        <v>0.36836201370794847</v>
      </c>
      <c r="F376" s="31" t="s">
        <v>376</v>
      </c>
      <c r="G376" s="31" t="s">
        <v>376</v>
      </c>
      <c r="H376" s="31" t="s">
        <v>376</v>
      </c>
      <c r="I376" s="31" t="s">
        <v>376</v>
      </c>
      <c r="J376" s="31" t="s">
        <v>376</v>
      </c>
      <c r="K376" s="31" t="s">
        <v>376</v>
      </c>
      <c r="L376" s="68">
        <f>'Расчет субсидий'!P376-1</f>
        <v>5.3560453068750569E-3</v>
      </c>
      <c r="M376" s="68">
        <f>L376*'Расчет субсидий'!Q376</f>
        <v>0.10712090613750114</v>
      </c>
      <c r="N376" s="69">
        <f t="shared" si="186"/>
        <v>1.6241874196889488</v>
      </c>
      <c r="O376" s="68">
        <f>'Расчет субсидий'!R376-1</f>
        <v>0</v>
      </c>
      <c r="P376" s="68">
        <f>O376*'Расчет субсидий'!S376</f>
        <v>0</v>
      </c>
      <c r="Q376" s="69">
        <f t="shared" si="187"/>
        <v>0</v>
      </c>
      <c r="R376" s="68">
        <f>'Расчет субсидий'!V376-1</f>
        <v>-0.12753623188405794</v>
      </c>
      <c r="S376" s="68">
        <f>R376*'Расчет субсидий'!W376</f>
        <v>-2.5507246376811588</v>
      </c>
      <c r="T376" s="69">
        <f t="shared" si="188"/>
        <v>-38.674568923965154</v>
      </c>
      <c r="U376" s="68">
        <f>'Расчет субсидий'!Z376-1</f>
        <v>0.10000000000000009</v>
      </c>
      <c r="V376" s="68">
        <f>U376*'Расчет субсидий'!AA376</f>
        <v>3.0000000000000027</v>
      </c>
      <c r="W376" s="69">
        <f t="shared" si="189"/>
        <v>45.486566859436344</v>
      </c>
      <c r="X376" s="68">
        <f>'Расчет субсидий'!AD376-1</f>
        <v>2.6373545380842023E-2</v>
      </c>
      <c r="Y376" s="68">
        <f>X376*'Расчет субсидий'!AE376</f>
        <v>0.13186772690421011</v>
      </c>
      <c r="Z376" s="69">
        <f t="shared" si="191"/>
        <v>1.9994033921434136</v>
      </c>
      <c r="AA376" s="31" t="s">
        <v>376</v>
      </c>
      <c r="AB376" s="31" t="s">
        <v>376</v>
      </c>
      <c r="AC376" s="31" t="s">
        <v>376</v>
      </c>
      <c r="AD376" s="68">
        <f>'Расчет субсидий'!AL376-1</f>
        <v>-0.64444444444444438</v>
      </c>
      <c r="AE376" s="68">
        <f>AD376*'Расчет субсидий'!AM376</f>
        <v>-12.888888888888888</v>
      </c>
      <c r="AF376" s="69">
        <f t="shared" si="190"/>
        <v>-195.42376872943001</v>
      </c>
      <c r="AG376" s="31" t="s">
        <v>376</v>
      </c>
      <c r="AH376" s="31" t="s">
        <v>376</v>
      </c>
      <c r="AI376" s="31" t="s">
        <v>376</v>
      </c>
      <c r="AJ376" s="68">
        <f>'Расчет субсидий'!AT376-1</f>
        <v>6.7403314917126922E-2</v>
      </c>
      <c r="AK376" s="68">
        <f>AJ376*'Расчет субсидий'!AU376</f>
        <v>0.67403314917126922</v>
      </c>
      <c r="AL376" s="69">
        <f t="shared" si="192"/>
        <v>10.219817968418448</v>
      </c>
      <c r="AM376" s="31" t="s">
        <v>376</v>
      </c>
      <c r="AN376" s="31" t="s">
        <v>376</v>
      </c>
      <c r="AO376" s="31" t="s">
        <v>376</v>
      </c>
      <c r="AP376" s="31" t="s">
        <v>376</v>
      </c>
      <c r="AQ376" s="31" t="s">
        <v>376</v>
      </c>
      <c r="AR376" s="31" t="s">
        <v>376</v>
      </c>
      <c r="AS376" s="68">
        <f t="shared" si="193"/>
        <v>-11.502296966416605</v>
      </c>
      <c r="AT376" s="30" t="str">
        <f>IF('Расчет субсидий'!BW376="+",'Расчет субсидий'!BW376,"-")</f>
        <v>-</v>
      </c>
    </row>
    <row r="377" spans="1:46" s="63" customFormat="1" ht="15" customHeight="1">
      <c r="A377" s="62" t="s">
        <v>380</v>
      </c>
      <c r="B377" s="66">
        <f>'Расчет субсидий'!BH377</f>
        <v>159230.10000000015</v>
      </c>
      <c r="C377" s="66"/>
      <c r="D377" s="66"/>
      <c r="E377" s="66">
        <f>E6+E17+E45</f>
        <v>16283.808489578683</v>
      </c>
      <c r="F377" s="66"/>
      <c r="G377" s="66"/>
      <c r="H377" s="66">
        <f>H6+H17</f>
        <v>-2164.913797175001</v>
      </c>
      <c r="I377" s="66"/>
      <c r="J377" s="66"/>
      <c r="K377" s="66">
        <f>K6+K17</f>
        <v>35580.813937759114</v>
      </c>
      <c r="L377" s="66"/>
      <c r="M377" s="66"/>
      <c r="N377" s="66">
        <f>N6+N17+N45</f>
        <v>-26084.332466591099</v>
      </c>
      <c r="O377" s="66"/>
      <c r="P377" s="66"/>
      <c r="Q377" s="66">
        <f>Q6+Q17+Q45</f>
        <v>0</v>
      </c>
      <c r="R377" s="66"/>
      <c r="S377" s="66"/>
      <c r="T377" s="66">
        <f>T17+T45</f>
        <v>18727.075846695676</v>
      </c>
      <c r="U377" s="66"/>
      <c r="V377" s="66"/>
      <c r="W377" s="66">
        <f>W17+W45</f>
        <v>46648.033964063121</v>
      </c>
      <c r="X377" s="66"/>
      <c r="Y377" s="66"/>
      <c r="Z377" s="66">
        <f>Z6+Z17+Z45</f>
        <v>-502.19141228919511</v>
      </c>
      <c r="AA377" s="66"/>
      <c r="AB377" s="66"/>
      <c r="AC377" s="66">
        <f>AC6+AC17</f>
        <v>-21408.483815568776</v>
      </c>
      <c r="AD377" s="66"/>
      <c r="AE377" s="66"/>
      <c r="AF377" s="66">
        <f>AF17+AF45</f>
        <v>3735.3869573437814</v>
      </c>
      <c r="AG377" s="66"/>
      <c r="AH377" s="66"/>
      <c r="AI377" s="66">
        <f>AI6+AI17</f>
        <v>3508.5553705373736</v>
      </c>
      <c r="AJ377" s="66"/>
      <c r="AK377" s="66"/>
      <c r="AL377" s="66">
        <f>AL6+AL17+AL45</f>
        <v>9170.7654441436935</v>
      </c>
      <c r="AM377" s="66"/>
      <c r="AN377" s="66"/>
      <c r="AO377" s="66">
        <f>AO17</f>
        <v>16938.948577088559</v>
      </c>
      <c r="AP377" s="66"/>
      <c r="AQ377" s="66"/>
      <c r="AR377" s="66">
        <f>AR6+AR17</f>
        <v>58796.632904413957</v>
      </c>
      <c r="AS377" s="66"/>
      <c r="AT377" s="67">
        <f>COUNTIF(AT7:AT376,"+")</f>
        <v>14</v>
      </c>
    </row>
  </sheetData>
  <mergeCells count="19">
    <mergeCell ref="AG3:AI3"/>
    <mergeCell ref="AJ3:AL3"/>
    <mergeCell ref="AM3:AO3"/>
    <mergeCell ref="AP3:AR3"/>
    <mergeCell ref="A1:AT1"/>
    <mergeCell ref="AT3:AT4"/>
    <mergeCell ref="A3:A4"/>
    <mergeCell ref="B3:B4"/>
    <mergeCell ref="AS3:AS4"/>
    <mergeCell ref="C3:E3"/>
    <mergeCell ref="O3:Q3"/>
    <mergeCell ref="L3:N3"/>
    <mergeCell ref="I3:K3"/>
    <mergeCell ref="F3:H3"/>
    <mergeCell ref="R3:T3"/>
    <mergeCell ref="U3:W3"/>
    <mergeCell ref="AD3:AF3"/>
    <mergeCell ref="X3:Z3"/>
    <mergeCell ref="AA3:AC3"/>
  </mergeCells>
  <printOptions horizontalCentered="1"/>
  <pageMargins left="0.19685039370078741" right="0.19685039370078741" top="0.31496062992125984" bottom="0.15748031496062992" header="0.15748031496062992" footer="0.15748031496062992"/>
  <pageSetup paperSize="8" scale="36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субсидий</vt:lpstr>
      <vt:lpstr>Плюсы и минусы</vt:lpstr>
      <vt:lpstr>'Плюсы и минусы'!Заголовки_для_печати</vt:lpstr>
      <vt:lpstr>'Расчет субсидий'!Заголовки_для_печати</vt:lpstr>
      <vt:lpstr>'Расчет субсидий'!Область_печати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sbitneva</cp:lastModifiedBy>
  <cp:lastPrinted>2015-04-01T10:07:08Z</cp:lastPrinted>
  <dcterms:created xsi:type="dcterms:W3CDTF">2010-02-05T14:48:49Z</dcterms:created>
  <dcterms:modified xsi:type="dcterms:W3CDTF">2015-05-12T06:12:09Z</dcterms:modified>
</cp:coreProperties>
</file>